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omments1.xml" ContentType="application/vnd.openxmlformats-officedocument.spreadsheetml.comments+xml"/>
  <Override PartName="/xl/drawings/drawing2.xml" ContentType="application/vnd.openxmlformats-officedocument.drawing+xml"/>
  <Override PartName="/xl/charts/chartEx1.xml" ContentType="application/vnd.ms-office.chartex+xml"/>
  <Override PartName="/xl/charts/style13.xml" ContentType="application/vnd.ms-office.chartstyle+xml"/>
  <Override PartName="/xl/charts/colors13.xml" ContentType="application/vnd.ms-office.chartcolorstyle+xml"/>
  <Override PartName="/xl/charts/chartEx2.xml" ContentType="application/vnd.ms-office.chartex+xml"/>
  <Override PartName="/xl/charts/style14.xml" ContentType="application/vnd.ms-office.chartstyle+xml"/>
  <Override PartName="/xl/charts/colors14.xml" ContentType="application/vnd.ms-office.chartcolorstyle+xml"/>
  <Override PartName="/xl/charts/chartEx3.xml" ContentType="application/vnd.ms-office.chartex+xml"/>
  <Override PartName="/xl/charts/style15.xml" ContentType="application/vnd.ms-office.chartstyle+xml"/>
  <Override PartName="/xl/charts/colors1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U:\Admin\572\Non-life space\Library\UK Asbestos Working Party\AWP 2022 Chairman\AWP 2025 Update Note\Scenarios\"/>
    </mc:Choice>
  </mc:AlternateContent>
  <xr:revisionPtr revIDLastSave="0" documentId="13_ncr:1_{03DF1EA1-DF93-4D16-B20F-65FF744E48B6}" xr6:coauthVersionLast="47" xr6:coauthVersionMax="47" xr10:uidLastSave="{00000000-0000-0000-0000-000000000000}"/>
  <bookViews>
    <workbookView xWindow="16430" yWindow="-21300" windowWidth="25700" windowHeight="20580" tabRatio="808" firstSheet="5" activeTab="14" xr2:uid="{00000000-000D-0000-FFFF-FFFF00000000}"/>
  </bookViews>
  <sheets>
    <sheet name="Information" sheetId="5" r:id="rId1"/>
    <sheet name="Review" sheetId="9" r:id="rId2"/>
    <sheet name="Survey" sheetId="32" r:id="rId3"/>
    <sheet name="Actual Male deaths" sheetId="55" r:id="rId4"/>
    <sheet name="Other Inputs" sheetId="31" r:id="rId5"/>
    <sheet name="Results" sheetId="2" r:id="rId6"/>
    <sheet name="ResultsByYr" sheetId="3" r:id="rId7"/>
    <sheet name="Results Comparison" sheetId="170" r:id="rId8"/>
    <sheet name="Update Note Comparison Tables" sheetId="173" r:id="rId9"/>
    <sheet name="2020_5" sheetId="4" r:id="rId10"/>
    <sheet name="2025_A" sheetId="174" r:id="rId11"/>
    <sheet name="2025_B" sheetId="175" r:id="rId12"/>
    <sheet name="2025_C" sheetId="176" r:id="rId13"/>
    <sheet name="2025_D" sheetId="177" r:id="rId14"/>
    <sheet name="2025_E" sheetId="178" r:id="rId15"/>
    <sheet name="2025_F" sheetId="179" r:id="rId16"/>
    <sheet name="Deaths - AWP1 (High)" sheetId="155" state="hidden" r:id="rId17"/>
    <sheet name="Deaths - AWP2 (Central)" sheetId="56" r:id="rId18"/>
    <sheet name="Deaths - AWP2025 (ONS 2022 POP)" sheetId="165" r:id="rId19"/>
    <sheet name="Deaths - AWP2025 (ONS 2022MORT)" sheetId="166" r:id="rId20"/>
    <sheet name="Deaths - AWP2 (Cent inc backgd)" sheetId="160" state="hidden" r:id="rId21"/>
    <sheet name="Deaths - AWP3 (Low)" sheetId="156" state="hidden" r:id="rId22"/>
    <sheet name="PtC - Low" sheetId="130" state="hidden" r:id="rId23"/>
    <sheet name="PtC - Central" sheetId="6" r:id="rId24"/>
    <sheet name="PtC - High" sheetId="131" state="hidden" r:id="rId25"/>
    <sheet name="ACPC - Low" sheetId="132" state="hidden" r:id="rId26"/>
    <sheet name="ACPC - Central" sheetId="7" r:id="rId27"/>
    <sheet name="ACPC - 2025" sheetId="167" r:id="rId28"/>
    <sheet name="ACPC - High" sheetId="133" state="hidden" r:id="rId29"/>
  </sheets>
  <definedNames>
    <definedName name="_xlnm._FilterDatabase" localSheetId="5" hidden="1">Results!$B$5:$F$35</definedName>
    <definedName name="_xlchart.v1.0" hidden="1">'Results Comparison'!$B$18:$F$18</definedName>
    <definedName name="_xlchart.v1.1" hidden="1">'Results Comparison'!$B$2:$F$2</definedName>
    <definedName name="_xlchart.v1.2" hidden="1">'Results Comparison'!$B$2:$F$2</definedName>
    <definedName name="_xlchart.v1.3" hidden="1">'Results Comparison'!$B$37:$F$37</definedName>
    <definedName name="_xlchart.v1.4" hidden="1">'Results Comparison'!$B$2:$F$2</definedName>
    <definedName name="_xlchart.v1.5" hidden="1">'Results Comparison'!$B$56:$F$56</definedName>
    <definedName name="ASSUMPTIONS_USED" localSheetId="20">#REF!</definedName>
    <definedName name="ASSUMPTIONS_USED">#REF!</definedName>
    <definedName name="Chart_Deaths_A" localSheetId="16">OFFSET(Survey!$C$12,0,0,Review!#REF!-Survey!$B$12+1)</definedName>
    <definedName name="Chart_Deaths_A" localSheetId="20">OFFSET(Survey!$C$12,0,0,Review!#REF!-Survey!$B$12+1)</definedName>
    <definedName name="Chart_Deaths_A" localSheetId="17">OFFSET(Survey!$C$12,0,0,Review!#REF!-Survey!$B$12+1)</definedName>
    <definedName name="Chart_Deaths_A" localSheetId="18">OFFSET(Survey!$C$12,0,0,Review!#REF!-Survey!$B$12+1)</definedName>
    <definedName name="Chart_Deaths_A" localSheetId="19">OFFSET(Survey!$C$12,0,0,Review!#REF!-Survey!$B$12+1)</definedName>
    <definedName name="Chart_Deaths_A" localSheetId="21">OFFSET(Survey!$C$12,0,0,Review!#REF!-Survey!$B$12+1)</definedName>
    <definedName name="Chart_Deaths_A" localSheetId="2">OFFSET(Survey!#REF!,0,0,Survey!#REF!-Survey!#REF!+1)</definedName>
    <definedName name="Chart_Deaths_A">OFFSET(Survey!$C$12,0,0,Review!#REF!-Survey!$B$12+1)</definedName>
    <definedName name="Chart_Deaths_S" localSheetId="16">OFFSET(Review!$AG$12,0,0,Review!#REF!-Survey!$B$12+1)</definedName>
    <definedName name="Chart_Deaths_S" localSheetId="20">OFFSET(Review!$AG$12,0,0,Review!#REF!-Survey!$B$12+1)</definedName>
    <definedName name="Chart_Deaths_S" localSheetId="17">OFFSET(Review!$AG$12,0,0,Review!#REF!-Survey!$B$12+1)</definedName>
    <definedName name="Chart_Deaths_S" localSheetId="18">OFFSET(Review!$AG$12,0,0,Review!#REF!-Survey!$B$12+1)</definedName>
    <definedName name="Chart_Deaths_S" localSheetId="19">OFFSET(Review!$AG$12,0,0,Review!#REF!-Survey!$B$12+1)</definedName>
    <definedName name="Chart_Deaths_S" localSheetId="21">OFFSET(Review!$AG$12,0,0,Review!#REF!-Survey!$B$12+1)</definedName>
    <definedName name="Chart_Deaths_S" localSheetId="2">OFFSET(Survey!#REF!,0,0,Survey!#REF!-Survey!#REF!+1)</definedName>
    <definedName name="Chart_Deaths_S">OFFSET(Review!$AG$12,0,0,Review!#REF!-Survey!$B$12+1)</definedName>
    <definedName name="Chart_Years" localSheetId="16">OFFSET(Survey!$B$12,0,0,Review!#REF!-Survey!$B$12+1)</definedName>
    <definedName name="Chart_Years" localSheetId="20">OFFSET(Survey!$B$12,0,0,Review!#REF!-Survey!$B$12+1)</definedName>
    <definedName name="Chart_Years" localSheetId="17">OFFSET(Survey!$B$12,0,0,Review!#REF!-Survey!$B$12+1)</definedName>
    <definedName name="Chart_Years" localSheetId="18">OFFSET(Survey!$B$12,0,0,Review!#REF!-Survey!$B$12+1)</definedName>
    <definedName name="Chart_Years" localSheetId="19">OFFSET(Survey!$B$12,0,0,Review!#REF!-Survey!$B$12+1)</definedName>
    <definedName name="Chart_Years" localSheetId="21">OFFSET(Survey!$B$12,0,0,Review!#REF!-Survey!$B$12+1)</definedName>
    <definedName name="Chart_Years" localSheetId="2">OFFSET(Survey!#REF!,0,0,Survey!#REF!-Survey!#REF!+1)</definedName>
    <definedName name="Chart_Years">OFFSET(Survey!$B$12,0,0,Review!#REF!-Survey!$B$12+1)</definedName>
    <definedName name="Discount">'Other Inputs'!$E$4</definedName>
    <definedName name="Endyear">'Other Inputs'!$E$6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XAGE">#REF!</definedName>
    <definedName name="MINAGE">#REF!</definedName>
    <definedName name="_xlnm.Print_Area" localSheetId="9">'2020_5'!$B$1:$S$70</definedName>
    <definedName name="_xlnm.Print_Area" localSheetId="10">'2025_A'!$B$1:$S$70</definedName>
    <definedName name="_xlnm.Print_Area" localSheetId="11">'2025_B'!$B$1:$S$70</definedName>
    <definedName name="_xlnm.Print_Area" localSheetId="12">'2025_C'!$B$1:$S$70</definedName>
    <definedName name="_xlnm.Print_Area" localSheetId="13">'2025_D'!$B$1:$S$70</definedName>
    <definedName name="_xlnm.Print_Area" localSheetId="14">'2025_E'!$B$1:$S$70</definedName>
    <definedName name="_xlnm.Print_Area" localSheetId="15">'2025_F'!$B$1:$S$70</definedName>
    <definedName name="solver_adj" localSheetId="1" hidden="1">Review!$AW$28</definedName>
    <definedName name="solver_cvg" localSheetId="1" hidden="1">0.0001</definedName>
    <definedName name="solver_drv" localSheetId="1" hidden="1">1</definedName>
    <definedName name="solver_eng" localSheetId="1" hidden="1">1</definedName>
    <definedName name="solver_est" localSheetId="1" hidden="1">1</definedName>
    <definedName name="solver_itr" localSheetId="1" hidden="1">2147483647</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1</definedName>
    <definedName name="solver_nod" localSheetId="1" hidden="1">2147483647</definedName>
    <definedName name="solver_num" localSheetId="1" hidden="1">0</definedName>
    <definedName name="solver_nwt" localSheetId="1" hidden="1">1</definedName>
    <definedName name="solver_opt" localSheetId="1" hidden="1">Review!$AW$27</definedName>
    <definedName name="solver_pre" localSheetId="1" hidden="1">0.000001</definedName>
    <definedName name="solver_rbv" localSheetId="1" hidden="1">1</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2</definedName>
    <definedName name="solver_val" localSheetId="1" hidden="1">0</definedName>
    <definedName name="solver_ver" localSheetId="1" hidden="1">3</definedName>
    <definedName name="Startyear">'Other Inputs'!$E$5</definedName>
    <definedName name="TotalRow">ResultsByYr!$BJ$2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 i="2" l="1"/>
  <c r="P2" i="2"/>
  <c r="I4" i="2"/>
  <c r="I5" i="2"/>
  <c r="I2" i="2" s="1"/>
  <c r="J5" i="2"/>
  <c r="J2" i="2" s="1"/>
  <c r="K5" i="2"/>
  <c r="K2" i="2" s="1"/>
  <c r="L5" i="2"/>
  <c r="L2" i="2" s="1"/>
  <c r="M5" i="2"/>
  <c r="N5" i="2"/>
  <c r="N2" i="2" s="1"/>
  <c r="O5" i="2"/>
  <c r="O2" i="2" s="1"/>
  <c r="BN13" i="3" l="1"/>
  <c r="BO13" i="3"/>
  <c r="BP13" i="3"/>
  <c r="B70" i="179"/>
  <c r="B68" i="179"/>
  <c r="B14" i="179"/>
  <c r="B13" i="179"/>
  <c r="T12" i="179"/>
  <c r="D2" i="179"/>
  <c r="C8" i="179" s="1"/>
  <c r="H8" i="179" s="1"/>
  <c r="B70" i="178"/>
  <c r="B68" i="178"/>
  <c r="B13" i="178"/>
  <c r="T12" i="178"/>
  <c r="D2" i="178"/>
  <c r="B70" i="177"/>
  <c r="B68" i="177"/>
  <c r="B13" i="177"/>
  <c r="T12" i="177"/>
  <c r="D2" i="177"/>
  <c r="B70" i="176"/>
  <c r="B68" i="176"/>
  <c r="B14" i="176"/>
  <c r="B13" i="176"/>
  <c r="T12" i="176"/>
  <c r="D2" i="176"/>
  <c r="B70" i="175"/>
  <c r="B68" i="175"/>
  <c r="B13" i="175"/>
  <c r="B14" i="175" s="1"/>
  <c r="T12" i="175"/>
  <c r="D2" i="175"/>
  <c r="B70" i="174"/>
  <c r="B68" i="174"/>
  <c r="T14" i="174"/>
  <c r="B14" i="174"/>
  <c r="B15" i="174" s="1"/>
  <c r="T13" i="174"/>
  <c r="B13" i="174"/>
  <c r="T12" i="174"/>
  <c r="D2" i="174"/>
  <c r="L5" i="179" l="1"/>
  <c r="T13" i="179"/>
  <c r="C6" i="179"/>
  <c r="H6" i="179" s="1"/>
  <c r="L6" i="179"/>
  <c r="C7" i="179"/>
  <c r="H7" i="179" s="1"/>
  <c r="T14" i="179"/>
  <c r="B15" i="179"/>
  <c r="C5" i="179"/>
  <c r="H5" i="179" s="1"/>
  <c r="L6" i="178"/>
  <c r="C7" i="178"/>
  <c r="H7" i="178" s="1"/>
  <c r="L5" i="178"/>
  <c r="T13" i="178"/>
  <c r="B14" i="178"/>
  <c r="C5" i="178"/>
  <c r="H5" i="178" s="1"/>
  <c r="C8" i="178"/>
  <c r="H8" i="178" s="1"/>
  <c r="C6" i="178"/>
  <c r="H6" i="178" s="1"/>
  <c r="L6" i="177"/>
  <c r="C5" i="177"/>
  <c r="H5" i="177" s="1"/>
  <c r="C8" i="177"/>
  <c r="H8" i="177" s="1"/>
  <c r="T13" i="177"/>
  <c r="C7" i="177"/>
  <c r="H7" i="177" s="1"/>
  <c r="B14" i="177"/>
  <c r="C6" i="177"/>
  <c r="H6" i="177" s="1"/>
  <c r="B15" i="176"/>
  <c r="T14" i="176"/>
  <c r="T13" i="176"/>
  <c r="T14" i="175"/>
  <c r="B15" i="175"/>
  <c r="C5" i="175"/>
  <c r="H5" i="175" s="1"/>
  <c r="T13" i="175"/>
  <c r="C6" i="175"/>
  <c r="H6" i="175" s="1"/>
  <c r="L6" i="175"/>
  <c r="C8" i="175"/>
  <c r="H8" i="175" s="1"/>
  <c r="L5" i="175"/>
  <c r="C7" i="175"/>
  <c r="H7" i="175" s="1"/>
  <c r="C5" i="174"/>
  <c r="H5" i="174" s="1"/>
  <c r="C7" i="174"/>
  <c r="H7" i="174" s="1"/>
  <c r="C8" i="174"/>
  <c r="H8" i="174" s="1"/>
  <c r="B16" i="174"/>
  <c r="T15" i="174"/>
  <c r="L5" i="174"/>
  <c r="C6" i="174"/>
  <c r="H6" i="174" s="1"/>
  <c r="L6" i="174"/>
  <c r="B16" i="179" l="1"/>
  <c r="T15" i="179"/>
  <c r="B15" i="178"/>
  <c r="T14" i="178"/>
  <c r="B15" i="177"/>
  <c r="T14" i="177"/>
  <c r="B16" i="176"/>
  <c r="T15" i="176"/>
  <c r="B16" i="175"/>
  <c r="T15" i="175"/>
  <c r="T16" i="174"/>
  <c r="B17" i="174"/>
  <c r="T16" i="179" l="1"/>
  <c r="B17" i="179"/>
  <c r="B16" i="178"/>
  <c r="T15" i="178"/>
  <c r="B16" i="177"/>
  <c r="T15" i="177"/>
  <c r="T16" i="176"/>
  <c r="B17" i="176"/>
  <c r="B17" i="175"/>
  <c r="T16" i="175"/>
  <c r="B18" i="174"/>
  <c r="T17" i="174"/>
  <c r="B18" i="179" l="1"/>
  <c r="T17" i="179"/>
  <c r="B17" i="178"/>
  <c r="T16" i="178"/>
  <c r="B17" i="177"/>
  <c r="T16" i="177"/>
  <c r="B18" i="176"/>
  <c r="T17" i="176"/>
  <c r="B18" i="175"/>
  <c r="T17" i="175"/>
  <c r="B19" i="174"/>
  <c r="T18" i="174"/>
  <c r="T18" i="179" l="1"/>
  <c r="B19" i="179"/>
  <c r="B18" i="178"/>
  <c r="T17" i="178"/>
  <c r="B18" i="177"/>
  <c r="T17" i="177"/>
  <c r="B19" i="176"/>
  <c r="T18" i="176"/>
  <c r="B19" i="175"/>
  <c r="T18" i="175"/>
  <c r="T19" i="174"/>
  <c r="B20" i="174"/>
  <c r="B20" i="179" l="1"/>
  <c r="T19" i="179"/>
  <c r="T18" i="178"/>
  <c r="B19" i="178"/>
  <c r="B19" i="177"/>
  <c r="T18" i="177"/>
  <c r="B20" i="176"/>
  <c r="T19" i="176"/>
  <c r="B20" i="175"/>
  <c r="T19" i="175"/>
  <c r="B21" i="174"/>
  <c r="T20" i="174"/>
  <c r="B21" i="179" l="1"/>
  <c r="T20" i="179"/>
  <c r="B20" i="178"/>
  <c r="T19" i="178"/>
  <c r="B20" i="177"/>
  <c r="T19" i="177"/>
  <c r="T20" i="176"/>
  <c r="B21" i="176"/>
  <c r="B21" i="175"/>
  <c r="T20" i="175"/>
  <c r="T21" i="174"/>
  <c r="B22" i="174"/>
  <c r="Q26" i="179" a="1"/>
  <c r="Q18" i="174" a="1"/>
  <c r="F38" i="179" a="1"/>
  <c r="Q31" i="175" a="1"/>
  <c r="Q50" i="174" a="1"/>
  <c r="F67" i="174" a="1"/>
  <c r="Q40" i="178" a="1"/>
  <c r="F18" i="178" a="1"/>
  <c r="C60" i="174"/>
  <c r="F12" i="174" a="1"/>
  <c r="F14" i="179" a="1"/>
  <c r="Q66" i="175" a="1"/>
  <c r="C26" i="178"/>
  <c r="Q60" i="179" a="1"/>
  <c r="F48" i="174" a="1"/>
  <c r="F14" i="175" a="1"/>
  <c r="F61" i="175" a="1"/>
  <c r="Q59" i="175" a="1"/>
  <c r="Q13" i="179" a="1"/>
  <c r="C33" i="175"/>
  <c r="I36" i="178" a="1"/>
  <c r="I36" i="175" a="1"/>
  <c r="F67" i="179" a="1"/>
  <c r="I59" i="175" a="1"/>
  <c r="F65" i="179" a="1"/>
  <c r="F15" i="175" a="1"/>
  <c r="C37" i="174"/>
  <c r="Q21" i="178" a="1"/>
  <c r="F24" i="174" a="1"/>
  <c r="Q64" i="178" a="1"/>
  <c r="Q26" i="178" a="1"/>
  <c r="I40" i="178" a="1"/>
  <c r="Q26" i="175" a="1"/>
  <c r="I56" i="175" a="1"/>
  <c r="Q25" i="178" a="1"/>
  <c r="Q20" i="174" a="1"/>
  <c r="F35" i="175" a="1"/>
  <c r="I53" i="178" a="1"/>
  <c r="C22" i="174"/>
  <c r="F63" i="174" a="1"/>
  <c r="C61" i="175"/>
  <c r="I14" i="178" a="1"/>
  <c r="I63" i="179" a="1"/>
  <c r="C58" i="179"/>
  <c r="F59" i="174" a="1"/>
  <c r="C51" i="179"/>
  <c r="C36" i="179"/>
  <c r="F37" i="175" a="1"/>
  <c r="C57" i="175"/>
  <c r="Q42" i="175" a="1"/>
  <c r="I43" i="175" a="1"/>
  <c r="F21" i="175" a="1"/>
  <c r="Q33" i="174" a="1"/>
  <c r="C65" i="178"/>
  <c r="I57" i="178" a="1"/>
  <c r="Q32" i="179" a="1"/>
  <c r="I33" i="178" a="1"/>
  <c r="I52" i="175" a="1"/>
  <c r="Q65" i="174" a="1"/>
  <c r="Q58" i="178" a="1"/>
  <c r="F40" i="179" a="1"/>
  <c r="I23" i="178" a="1"/>
  <c r="F58" i="179" a="1"/>
  <c r="I38" i="175" a="1"/>
  <c r="C64" i="178"/>
  <c r="F49" i="174" a="1"/>
  <c r="I50" i="178" a="1"/>
  <c r="C57" i="179"/>
  <c r="Q22" i="174" a="1"/>
  <c r="C60" i="175"/>
  <c r="Q57" i="178" a="1"/>
  <c r="F37" i="179" a="1"/>
  <c r="C14" i="174"/>
  <c r="F29" i="175" a="1"/>
  <c r="F56" i="175" a="1"/>
  <c r="I18" i="175" a="1"/>
  <c r="F46" i="175" a="1"/>
  <c r="I17" i="174" a="1"/>
  <c r="Q45" i="179" a="1"/>
  <c r="C23" i="174"/>
  <c r="F49" i="175" a="1"/>
  <c r="F58" i="174" a="1"/>
  <c r="F20" i="178" a="1"/>
  <c r="Q46" i="175" a="1"/>
  <c r="F27" i="175" a="1"/>
  <c r="I34" i="179" a="1"/>
  <c r="Q34" i="179" a="1"/>
  <c r="Q18" i="179" a="1"/>
  <c r="I49" i="175" a="1"/>
  <c r="I25" i="179" a="1"/>
  <c r="I51" i="179" a="1"/>
  <c r="Q29" i="174" a="1"/>
  <c r="I67" i="178" a="1"/>
  <c r="I30" i="179" a="1"/>
  <c r="I57" i="175" a="1"/>
  <c r="Q36" i="178" a="1"/>
  <c r="I58" i="175" a="1"/>
  <c r="F13" i="174" a="1"/>
  <c r="I53" i="179" a="1"/>
  <c r="I40" i="174" a="1"/>
  <c r="Q56" i="174" a="1"/>
  <c r="Q62" i="178" a="1"/>
  <c r="C44" i="178"/>
  <c r="Q67" i="175" a="1"/>
  <c r="Q27" i="175" a="1"/>
  <c r="F51" i="178" a="1"/>
  <c r="Q55" i="174" a="1"/>
  <c r="I39" i="179" a="1"/>
  <c r="F42" i="175" a="1"/>
  <c r="F18" i="175" a="1"/>
  <c r="I23" i="174" a="1"/>
  <c r="C43" i="174"/>
  <c r="C48" i="175"/>
  <c r="Q18" i="175" a="1"/>
  <c r="C31" i="175"/>
  <c r="F43" i="174" a="1"/>
  <c r="I63" i="175" a="1"/>
  <c r="I15" i="175" a="1"/>
  <c r="F19" i="179" a="1"/>
  <c r="C64" i="174"/>
  <c r="C20" i="174"/>
  <c r="F31" i="178" a="1"/>
  <c r="Q39" i="179" a="1"/>
  <c r="Q54" i="178" a="1"/>
  <c r="C38" i="175"/>
  <c r="I56" i="179" a="1"/>
  <c r="C38" i="179"/>
  <c r="C14" i="179"/>
  <c r="I44" i="175" a="1"/>
  <c r="F51" i="175" a="1"/>
  <c r="F47" i="179" a="1"/>
  <c r="F19" i="178" a="1"/>
  <c r="C62" i="178"/>
  <c r="Q21" i="179" a="1"/>
  <c r="C12" i="179"/>
  <c r="F21" i="178" a="1"/>
  <c r="C55" i="178"/>
  <c r="C59" i="178"/>
  <c r="C32" i="174"/>
  <c r="Q64" i="179" a="1"/>
  <c r="F43" i="178" a="1"/>
  <c r="I63" i="174" a="1"/>
  <c r="C43" i="178"/>
  <c r="C47" i="179"/>
  <c r="I28" i="175" a="1"/>
  <c r="Q27" i="178" a="1"/>
  <c r="I64" i="179" a="1"/>
  <c r="Q15" i="174" a="1"/>
  <c r="F53" i="179" a="1"/>
  <c r="F19" i="174" a="1"/>
  <c r="I39" i="174" a="1"/>
  <c r="C25" i="179"/>
  <c r="C17" i="174"/>
  <c r="F33" i="179" a="1"/>
  <c r="F44" i="178" a="1"/>
  <c r="Q45" i="174" a="1"/>
  <c r="I12" i="179" a="1"/>
  <c r="Q34" i="175" a="1"/>
  <c r="F41" i="179" a="1"/>
  <c r="Q43" i="179" a="1"/>
  <c r="I62" i="174" a="1"/>
  <c r="F23" i="175" a="1"/>
  <c r="Q34" i="174" a="1"/>
  <c r="I13" i="179" a="1"/>
  <c r="Q42" i="174" a="1"/>
  <c r="I42" i="175" a="1"/>
  <c r="Q29" i="178" a="1"/>
  <c r="I37" i="178" a="1"/>
  <c r="C27" i="179"/>
  <c r="I44" i="179" a="1"/>
  <c r="C67" i="178"/>
  <c r="C49" i="175"/>
  <c r="Q48" i="178" a="1"/>
  <c r="Q63" i="175" a="1"/>
  <c r="C33" i="174"/>
  <c r="C17" i="175"/>
  <c r="I29" i="179" a="1"/>
  <c r="Q14" i="179" a="1"/>
  <c r="Q38" i="178" a="1"/>
  <c r="C33" i="178"/>
  <c r="I12" i="178" a="1"/>
  <c r="Q17" i="179" a="1"/>
  <c r="I45" i="175" a="1"/>
  <c r="C52" i="175"/>
  <c r="Q44" i="175" a="1"/>
  <c r="I59" i="179" a="1"/>
  <c r="I64" i="174" a="1"/>
  <c r="C34" i="178"/>
  <c r="Q50" i="178" a="1"/>
  <c r="Q14" i="175" a="1"/>
  <c r="C25" i="174"/>
  <c r="C59" i="175"/>
  <c r="Q41" i="175" a="1"/>
  <c r="Q14" i="174" a="1"/>
  <c r="C53" i="175"/>
  <c r="I36" i="174" a="1"/>
  <c r="C18" i="178"/>
  <c r="C23" i="179"/>
  <c r="F44" i="175" a="1"/>
  <c r="F32" i="174" a="1"/>
  <c r="C12" i="174"/>
  <c r="F51" i="174" a="1"/>
  <c r="I67" i="179" a="1"/>
  <c r="I27" i="174" a="1"/>
  <c r="F33" i="178" a="1"/>
  <c r="F47" i="178" a="1"/>
  <c r="I65" i="179" a="1"/>
  <c r="Q30" i="178" a="1"/>
  <c r="C28" i="174"/>
  <c r="F41" i="174" a="1"/>
  <c r="C63" i="174"/>
  <c r="C33" i="179"/>
  <c r="Q18" i="178" a="1"/>
  <c r="Q20" i="178" a="1"/>
  <c r="I21" i="178" a="1"/>
  <c r="C30" i="178"/>
  <c r="C32" i="175"/>
  <c r="I18" i="178" a="1"/>
  <c r="Q53" i="178" a="1"/>
  <c r="C27" i="178"/>
  <c r="I30" i="175" a="1"/>
  <c r="Q32" i="178" a="1"/>
  <c r="C64" i="175"/>
  <c r="I40" i="175" a="1"/>
  <c r="F48" i="179" a="1"/>
  <c r="F22" i="178" a="1"/>
  <c r="C41" i="178"/>
  <c r="F55" i="175" a="1"/>
  <c r="F35" i="178" a="1"/>
  <c r="F27" i="179" a="1"/>
  <c r="F32" i="175" a="1"/>
  <c r="F46" i="174" a="1"/>
  <c r="C45" i="175"/>
  <c r="C19" i="179"/>
  <c r="I51" i="174" a="1"/>
  <c r="F23" i="179" a="1"/>
  <c r="I45" i="178" a="1"/>
  <c r="C47" i="178"/>
  <c r="I45" i="179" a="1"/>
  <c r="C14" i="178"/>
  <c r="F62" i="175" a="1"/>
  <c r="F28" i="179" a="1"/>
  <c r="I52" i="178" a="1"/>
  <c r="F66" i="174" a="1"/>
  <c r="F30" i="175" a="1"/>
  <c r="I48" i="175" a="1"/>
  <c r="I47" i="175" a="1"/>
  <c r="I47" i="179" a="1"/>
  <c r="Q46" i="179" a="1"/>
  <c r="Q48" i="175" a="1"/>
  <c r="C36" i="175"/>
  <c r="I55" i="175" a="1"/>
  <c r="F14" i="178" a="1"/>
  <c r="C31" i="179"/>
  <c r="Q35" i="179" a="1"/>
  <c r="F62" i="179" a="1"/>
  <c r="F17" i="174" a="1"/>
  <c r="Q58" i="179" a="1"/>
  <c r="F36" i="175" a="1"/>
  <c r="C39" i="175"/>
  <c r="I14" i="174" a="1"/>
  <c r="F62" i="178" a="1"/>
  <c r="C40" i="178"/>
  <c r="Q32" i="175" a="1"/>
  <c r="Q21" i="175" a="1"/>
  <c r="C56" i="178"/>
  <c r="I44" i="174" a="1"/>
  <c r="C67" i="174"/>
  <c r="C55" i="175"/>
  <c r="Q56" i="178" a="1"/>
  <c r="C21" i="175"/>
  <c r="Q34" i="178" a="1"/>
  <c r="F53" i="178" a="1"/>
  <c r="C16" i="178"/>
  <c r="C62" i="179"/>
  <c r="Q43" i="174" a="1"/>
  <c r="C34" i="174"/>
  <c r="F23" i="178" a="1"/>
  <c r="I23" i="179" a="1"/>
  <c r="I40" i="179" a="1"/>
  <c r="Q58" i="175" a="1"/>
  <c r="I36" i="179" a="1"/>
  <c r="C42" i="174"/>
  <c r="I56" i="174" a="1"/>
  <c r="F27" i="174" a="1"/>
  <c r="Q22" i="178" a="1"/>
  <c r="Q20" i="175" a="1"/>
  <c r="F56" i="174" a="1"/>
  <c r="Q60" i="178" a="1"/>
  <c r="Q19" i="179" a="1"/>
  <c r="F32" i="179" a="1"/>
  <c r="I59" i="174" a="1"/>
  <c r="I61" i="179" a="1"/>
  <c r="I64" i="175" a="1"/>
  <c r="C44" i="174"/>
  <c r="Q41" i="178" a="1"/>
  <c r="Q21" i="174" a="1"/>
  <c r="I61" i="178" a="1"/>
  <c r="Q45" i="175" a="1"/>
  <c r="Q53" i="174" a="1"/>
  <c r="Q47" i="179" a="1"/>
  <c r="C21" i="174"/>
  <c r="I66" i="174" a="1"/>
  <c r="I20" i="178" a="1"/>
  <c r="Q49" i="174" a="1"/>
  <c r="Q36" i="174" a="1"/>
  <c r="Q39" i="175" a="1"/>
  <c r="C50" i="179"/>
  <c r="I34" i="178" a="1"/>
  <c r="F25" i="178" a="1"/>
  <c r="F63" i="179" a="1"/>
  <c r="Q47" i="175" a="1"/>
  <c r="F16" i="175" a="1"/>
  <c r="I33" i="175" a="1"/>
  <c r="F50" i="174" a="1"/>
  <c r="C66" i="175"/>
  <c r="F22" i="175" a="1"/>
  <c r="F60" i="178" a="1"/>
  <c r="F13" i="175" a="1"/>
  <c r="F58" i="178" a="1"/>
  <c r="C38" i="174"/>
  <c r="I14" i="175" a="1"/>
  <c r="I16" i="175" a="1"/>
  <c r="F26" i="179" a="1"/>
  <c r="F44" i="179" a="1"/>
  <c r="F58" i="175" a="1"/>
  <c r="C67" i="175"/>
  <c r="Q38" i="175" a="1"/>
  <c r="F52" i="179" a="1"/>
  <c r="I37" i="179" a="1"/>
  <c r="Q62" i="175" a="1"/>
  <c r="I45" i="174" a="1"/>
  <c r="Q57" i="174" a="1"/>
  <c r="C63" i="179"/>
  <c r="C58" i="174"/>
  <c r="F59" i="178" a="1"/>
  <c r="C54" i="175"/>
  <c r="C34" i="179"/>
  <c r="F36" i="174" a="1"/>
  <c r="I51" i="178" a="1"/>
  <c r="I38" i="178" a="1"/>
  <c r="C46" i="178"/>
  <c r="Q37" i="179" a="1"/>
  <c r="F30" i="178" a="1"/>
  <c r="F60" i="175" a="1"/>
  <c r="Q22" i="179" a="1"/>
  <c r="F49" i="178" a="1"/>
  <c r="I49" i="174" a="1"/>
  <c r="Q51" i="175" a="1"/>
  <c r="Q55" i="179" a="1"/>
  <c r="Q64" i="175" a="1"/>
  <c r="C13" i="179"/>
  <c r="F62" i="174" a="1"/>
  <c r="C61" i="179"/>
  <c r="F59" i="179" a="1"/>
  <c r="Q50" i="175" a="1"/>
  <c r="F57" i="179" a="1"/>
  <c r="I41" i="179" a="1"/>
  <c r="I16" i="178" a="1"/>
  <c r="F38" i="175" a="1"/>
  <c r="F17" i="179" a="1"/>
  <c r="Q28" i="174" a="1"/>
  <c r="C65" i="175"/>
  <c r="F29" i="174" a="1"/>
  <c r="Q61" i="179" a="1"/>
  <c r="C49" i="178"/>
  <c r="I47" i="174" a="1"/>
  <c r="C43" i="175"/>
  <c r="F25" i="175" a="1"/>
  <c r="I19" i="178" a="1"/>
  <c r="Q44" i="174" a="1"/>
  <c r="Q54" i="174" a="1"/>
  <c r="F12" i="179" a="1"/>
  <c r="C26" i="174"/>
  <c r="I55" i="174" a="1"/>
  <c r="I32" i="175" a="1"/>
  <c r="I12" i="174" a="1"/>
  <c r="F52" i="174" a="1"/>
  <c r="I46" i="178" a="1"/>
  <c r="Q45" i="178" a="1"/>
  <c r="I15" i="179" a="1"/>
  <c r="C28" i="179"/>
  <c r="C22" i="178"/>
  <c r="I39" i="175" a="1"/>
  <c r="F66" i="179" a="1"/>
  <c r="C39" i="179"/>
  <c r="F28" i="178" a="1"/>
  <c r="F14" i="174" a="1"/>
  <c r="Q40" i="179" a="1"/>
  <c r="I19" i="175" a="1"/>
  <c r="I13" i="174" a="1"/>
  <c r="F61" i="179" a="1"/>
  <c r="I24" i="179" a="1"/>
  <c r="I64" i="178" a="1"/>
  <c r="I18" i="179" a="1"/>
  <c r="F20" i="174" a="1"/>
  <c r="C30" i="174"/>
  <c r="C54" i="174"/>
  <c r="C19" i="174"/>
  <c r="I22" i="174" a="1"/>
  <c r="Q49" i="175" a="1"/>
  <c r="I20" i="179" a="1"/>
  <c r="F25" i="174" a="1"/>
  <c r="C51" i="175"/>
  <c r="Q67" i="174" a="1"/>
  <c r="F18" i="174" a="1"/>
  <c r="F47" i="175" a="1"/>
  <c r="I52" i="174" a="1"/>
  <c r="F16" i="174" a="1"/>
  <c r="I50" i="174" a="1"/>
  <c r="F30" i="179" a="1"/>
  <c r="I15" i="178" a="1"/>
  <c r="Q32" i="174" a="1"/>
  <c r="I58" i="178" a="1"/>
  <c r="Q35" i="178" a="1"/>
  <c r="I27" i="175" a="1"/>
  <c r="I61" i="175" a="1"/>
  <c r="I20" i="175" a="1"/>
  <c r="Q37" i="174" a="1"/>
  <c r="Q26" i="174" a="1"/>
  <c r="C21" i="179"/>
  <c r="F60" i="179" a="1"/>
  <c r="I26" i="178" a="1"/>
  <c r="C59" i="174"/>
  <c r="C24" i="178"/>
  <c r="Q40" i="175" a="1"/>
  <c r="C13" i="178"/>
  <c r="I48" i="178" a="1"/>
  <c r="I31" i="178" a="1"/>
  <c r="Q56" i="179" a="1"/>
  <c r="I47" i="178" a="1"/>
  <c r="I28" i="179" a="1"/>
  <c r="I24" i="174" a="1"/>
  <c r="C26" i="175"/>
  <c r="Q58" i="174" a="1"/>
  <c r="Q35" i="174" a="1"/>
  <c r="C44" i="175"/>
  <c r="F45" i="179" a="1"/>
  <c r="F28" i="175" a="1"/>
  <c r="Q36" i="179" a="1"/>
  <c r="Q28" i="179" a="1"/>
  <c r="C22" i="179"/>
  <c r="Q38" i="179" a="1"/>
  <c r="I65" i="178" a="1"/>
  <c r="I17" i="179" a="1"/>
  <c r="I43" i="174" a="1"/>
  <c r="F33" i="174" a="1"/>
  <c r="F18" i="179" a="1"/>
  <c r="I15" i="174" a="1"/>
  <c r="Q25" i="174" a="1"/>
  <c r="I31" i="179" a="1"/>
  <c r="I41" i="175" a="1"/>
  <c r="C29" i="174"/>
  <c r="F15" i="178" a="1"/>
  <c r="Q52" i="175" a="1"/>
  <c r="I32" i="174" a="1"/>
  <c r="I53" i="174" a="1"/>
  <c r="Q19" i="178" a="1"/>
  <c r="F21" i="174" a="1"/>
  <c r="I58" i="174" a="1"/>
  <c r="I49" i="178" a="1"/>
  <c r="Q27" i="174" a="1"/>
  <c r="C51" i="174"/>
  <c r="F29" i="179" a="1"/>
  <c r="F55" i="174" a="1"/>
  <c r="C40" i="174"/>
  <c r="I35" i="178" a="1"/>
  <c r="F34" i="178" a="1"/>
  <c r="I21" i="174" a="1"/>
  <c r="I21" i="175" a="1"/>
  <c r="Q44" i="179" a="1"/>
  <c r="Q50" i="179" a="1"/>
  <c r="F53" i="174" a="1"/>
  <c r="Q24" i="179" a="1"/>
  <c r="C28" i="178"/>
  <c r="I26" i="179" a="1"/>
  <c r="I62" i="178" a="1"/>
  <c r="F48" i="175" a="1"/>
  <c r="Q23" i="178" a="1"/>
  <c r="I67" i="175" a="1"/>
  <c r="Q31" i="179" a="1"/>
  <c r="C66" i="174"/>
  <c r="F37" i="178" a="1"/>
  <c r="F65" i="175" a="1"/>
  <c r="Q43" i="175" a="1"/>
  <c r="F13" i="178" a="1"/>
  <c r="Q30" i="179" a="1"/>
  <c r="Q42" i="178" a="1"/>
  <c r="F27" i="178" a="1"/>
  <c r="C55" i="174"/>
  <c r="Q59" i="179" a="1"/>
  <c r="I35" i="174" a="1"/>
  <c r="Q29" i="179" a="1"/>
  <c r="I20" i="174" a="1"/>
  <c r="C31" i="174"/>
  <c r="Q33" i="179" a="1"/>
  <c r="F19" i="175" a="1"/>
  <c r="Q14" i="178" a="1"/>
  <c r="F16" i="179" a="1"/>
  <c r="I24" i="175" a="1"/>
  <c r="F25" i="179" a="1"/>
  <c r="F15" i="179" a="1"/>
  <c r="C61" i="174"/>
  <c r="C47" i="174"/>
  <c r="Q59" i="178" a="1"/>
  <c r="I37" i="174" a="1"/>
  <c r="I34" i="174" a="1"/>
  <c r="I52" i="179" a="1"/>
  <c r="F43" i="175" a="1"/>
  <c r="I25" i="175" a="1"/>
  <c r="Q15" i="175" a="1"/>
  <c r="C64" i="179"/>
  <c r="C35" i="175"/>
  <c r="C49" i="174"/>
  <c r="I19" i="179" a="1"/>
  <c r="I14" i="179" a="1"/>
  <c r="F36" i="179" a="1"/>
  <c r="I41" i="178" a="1"/>
  <c r="I13" i="175" a="1"/>
  <c r="Q42" i="179" a="1"/>
  <c r="I19" i="174" a="1"/>
  <c r="Q28" i="178" a="1"/>
  <c r="Q51" i="179" a="1"/>
  <c r="Q46" i="178" a="1"/>
  <c r="F45" i="174" a="1"/>
  <c r="C54" i="178"/>
  <c r="I30" i="178" a="1"/>
  <c r="I27" i="178" a="1"/>
  <c r="F15" i="174" a="1"/>
  <c r="I60" i="174" a="1"/>
  <c r="C40" i="179"/>
  <c r="Q19" i="174" a="1"/>
  <c r="F12" i="175" a="1"/>
  <c r="Q27" i="179" a="1"/>
  <c r="F51" i="179" a="1"/>
  <c r="Q29" i="175" a="1"/>
  <c r="F54" i="175" a="1"/>
  <c r="Q17" i="175" a="1"/>
  <c r="F31" i="179" a="1"/>
  <c r="F52" i="175" a="1"/>
  <c r="Q65" i="175" a="1"/>
  <c r="Q33" i="175" a="1"/>
  <c r="F56" i="178" a="1"/>
  <c r="C42" i="179"/>
  <c r="C35" i="178"/>
  <c r="C53" i="178"/>
  <c r="F12" i="178" a="1"/>
  <c r="F22" i="174" a="1"/>
  <c r="F20" i="175" a="1"/>
  <c r="I56" i="178" a="1"/>
  <c r="C37" i="175"/>
  <c r="Q28" i="175" a="1"/>
  <c r="F39" i="179" a="1"/>
  <c r="F48" i="178" a="1"/>
  <c r="F42" i="178" a="1"/>
  <c r="C20" i="175"/>
  <c r="I66" i="175" a="1"/>
  <c r="Q53" i="179" a="1"/>
  <c r="C45" i="174"/>
  <c r="Q30" i="174" a="1"/>
  <c r="C20" i="178"/>
  <c r="F66" i="175" a="1"/>
  <c r="Q65" i="179" a="1"/>
  <c r="F23" i="174" a="1"/>
  <c r="I60" i="179" a="1"/>
  <c r="I62" i="179" a="1"/>
  <c r="C66" i="179"/>
  <c r="Q51" i="174" a="1"/>
  <c r="C39" i="178"/>
  <c r="C60" i="179"/>
  <c r="C34" i="175"/>
  <c r="F54" i="179" a="1"/>
  <c r="Q39" i="178" a="1"/>
  <c r="Q19" i="175" a="1"/>
  <c r="C62" i="175"/>
  <c r="I17" i="178" a="1"/>
  <c r="C41" i="175"/>
  <c r="F30" i="174" a="1"/>
  <c r="C46" i="175"/>
  <c r="F39" i="175" a="1"/>
  <c r="C24" i="179"/>
  <c r="I18" i="174" a="1"/>
  <c r="I39" i="178" a="1"/>
  <c r="Q61" i="178" a="1"/>
  <c r="Q30" i="175" a="1"/>
  <c r="F61" i="174" a="1"/>
  <c r="Q66" i="174" a="1"/>
  <c r="Q39" i="174" a="1"/>
  <c r="I58" i="179" a="1"/>
  <c r="C57" i="178"/>
  <c r="C12" i="175"/>
  <c r="F21" i="179" a="1"/>
  <c r="C17" i="179"/>
  <c r="C15" i="178"/>
  <c r="C24" i="175"/>
  <c r="F29" i="178" a="1"/>
  <c r="F64" i="178" a="1"/>
  <c r="C16" i="174"/>
  <c r="C23" i="178"/>
  <c r="C25" i="175"/>
  <c r="Q16" i="178" a="1"/>
  <c r="C30" i="179"/>
  <c r="C63" i="178"/>
  <c r="C48" i="179"/>
  <c r="C55" i="179"/>
  <c r="C23" i="175"/>
  <c r="C52" i="178"/>
  <c r="C53" i="179"/>
  <c r="C36" i="178"/>
  <c r="Q55" i="175" a="1"/>
  <c r="C45" i="178"/>
  <c r="Q20" i="179" a="1"/>
  <c r="Q67" i="178" a="1"/>
  <c r="I42" i="178" a="1"/>
  <c r="I46" i="174" a="1"/>
  <c r="C53" i="174"/>
  <c r="C41" i="179"/>
  <c r="I48" i="174" a="1"/>
  <c r="Q63" i="174" a="1"/>
  <c r="C28" i="175"/>
  <c r="C13" i="175"/>
  <c r="F49" i="179" a="1"/>
  <c r="F55" i="178" a="1"/>
  <c r="Q33" i="178" a="1"/>
  <c r="I41" i="174" a="1"/>
  <c r="F38" i="174" a="1"/>
  <c r="C19" i="178"/>
  <c r="F31" i="175" a="1"/>
  <c r="F57" i="178" a="1"/>
  <c r="I35" i="179" a="1"/>
  <c r="C31" i="178"/>
  <c r="C63" i="175"/>
  <c r="C29" i="178"/>
  <c r="C45" i="179"/>
  <c r="Q23" i="174" a="1"/>
  <c r="C15" i="179"/>
  <c r="I17" i="175" a="1"/>
  <c r="F36" i="178" a="1"/>
  <c r="F28" i="174" a="1"/>
  <c r="F66" i="178" a="1"/>
  <c r="Q12" i="178" a="1"/>
  <c r="C46" i="174"/>
  <c r="F24" i="179" a="1"/>
  <c r="I49" i="179" a="1"/>
  <c r="Q31" i="178" a="1"/>
  <c r="I35" i="175" a="1"/>
  <c r="Q23" i="179" a="1"/>
  <c r="C39" i="174"/>
  <c r="C25" i="178"/>
  <c r="Q66" i="179" a="1"/>
  <c r="C14" i="175"/>
  <c r="I16" i="174" a="1"/>
  <c r="Q31" i="174" a="1"/>
  <c r="I53" i="175" a="1"/>
  <c r="Q16" i="174" a="1"/>
  <c r="Q59" i="174" a="1"/>
  <c r="Q66" i="178" a="1"/>
  <c r="C29" i="175"/>
  <c r="Q13" i="178" a="1"/>
  <c r="C48" i="178"/>
  <c r="I25" i="174" a="1"/>
  <c r="F55" i="179" a="1"/>
  <c r="Q47" i="178" a="1"/>
  <c r="I13" i="178" a="1"/>
  <c r="F17" i="178" a="1"/>
  <c r="I25" i="178" a="1"/>
  <c r="C12" i="178"/>
  <c r="Q23" i="175" a="1"/>
  <c r="F64" i="175" a="1"/>
  <c r="Q60" i="175" a="1"/>
  <c r="C65" i="179"/>
  <c r="C16" i="175"/>
  <c r="I51" i="175" a="1"/>
  <c r="C66" i="178"/>
  <c r="Q24" i="178" a="1"/>
  <c r="F41" i="178" a="1"/>
  <c r="F22" i="179" a="1"/>
  <c r="Q15" i="179" a="1"/>
  <c r="Q41" i="174" a="1"/>
  <c r="F13" i="179" a="1"/>
  <c r="C46" i="179"/>
  <c r="C38" i="178"/>
  <c r="I29" i="175" a="1"/>
  <c r="Q38" i="174" a="1"/>
  <c r="C29" i="179"/>
  <c r="Q25" i="175" a="1"/>
  <c r="C18" i="174"/>
  <c r="C19" i="175"/>
  <c r="C24" i="174"/>
  <c r="Q57" i="179" a="1"/>
  <c r="Q16" i="179" a="1"/>
  <c r="I55" i="178" a="1"/>
  <c r="I65" i="175" a="1"/>
  <c r="C50" i="175"/>
  <c r="Q48" i="174" a="1"/>
  <c r="Q48" i="179" a="1"/>
  <c r="C32" i="179"/>
  <c r="F47" i="174" a="1"/>
  <c r="Q44" i="178" a="1"/>
  <c r="C61" i="178"/>
  <c r="Q54" i="179" a="1"/>
  <c r="C50" i="174"/>
  <c r="C32" i="178"/>
  <c r="I57" i="174" a="1"/>
  <c r="C30" i="175"/>
  <c r="I32" i="178" a="1"/>
  <c r="I42" i="179" a="1"/>
  <c r="I57" i="179" a="1"/>
  <c r="Q62" i="174" a="1"/>
  <c r="F45" i="175" a="1"/>
  <c r="F46" i="179" a="1"/>
  <c r="C16" i="179"/>
  <c r="I34" i="175" a="1"/>
  <c r="C65" i="174"/>
  <c r="F40" i="174" a="1"/>
  <c r="C36" i="174"/>
  <c r="Q22" i="175" a="1"/>
  <c r="I31" i="174" a="1"/>
  <c r="Q52" i="179" a="1"/>
  <c r="F63" i="178" a="1"/>
  <c r="Q37" i="178" a="1"/>
  <c r="F33" i="175" a="1"/>
  <c r="F61" i="178" a="1"/>
  <c r="C37" i="179"/>
  <c r="F26" i="178" a="1"/>
  <c r="I22" i="175" a="1"/>
  <c r="I50" i="179" a="1"/>
  <c r="C13" i="174"/>
  <c r="Q60" i="174" a="1"/>
  <c r="I33" i="174" a="1"/>
  <c r="Q57" i="175" a="1"/>
  <c r="F42" i="174" a="1"/>
  <c r="I22" i="179" a="1"/>
  <c r="Q53" i="175" a="1"/>
  <c r="I59" i="178" a="1"/>
  <c r="Q43" i="178" a="1"/>
  <c r="C42" i="178"/>
  <c r="Q41" i="179" a="1"/>
  <c r="F35" i="179" a="1"/>
  <c r="F39" i="174" a="1"/>
  <c r="Q15" i="178" a="1"/>
  <c r="C27" i="174"/>
  <c r="I46" i="179" a="1"/>
  <c r="F52" i="178" a="1"/>
  <c r="F17" i="175" a="1"/>
  <c r="I29" i="174" a="1"/>
  <c r="C18" i="179"/>
  <c r="I37" i="175" a="1"/>
  <c r="C54" i="179"/>
  <c r="C20" i="179"/>
  <c r="I38" i="174" a="1"/>
  <c r="C41" i="174"/>
  <c r="C27" i="175"/>
  <c r="I29" i="178" a="1"/>
  <c r="F43" i="179" a="1"/>
  <c r="C49" i="179"/>
  <c r="Q12" i="179" a="1"/>
  <c r="I33" i="179" a="1"/>
  <c r="I61" i="174" a="1"/>
  <c r="I27" i="179" a="1"/>
  <c r="C60" i="178"/>
  <c r="C52" i="174"/>
  <c r="Q49" i="178" a="1"/>
  <c r="Q47" i="174" a="1"/>
  <c r="Q63" i="179" a="1"/>
  <c r="Q61" i="175" a="1"/>
  <c r="F42" i="179" a="1"/>
  <c r="I66" i="178" a="1"/>
  <c r="C50" i="178"/>
  <c r="I38" i="179" a="1"/>
  <c r="Q51" i="178" a="1"/>
  <c r="I28" i="178" a="1"/>
  <c r="F32" i="178" a="1"/>
  <c r="I26" i="175" a="1"/>
  <c r="C62" i="174"/>
  <c r="F59" i="175" a="1"/>
  <c r="I60" i="178" a="1"/>
  <c r="I43" i="179" a="1"/>
  <c r="F38" i="178" a="1"/>
  <c r="C15" i="174"/>
  <c r="I24" i="178" a="1"/>
  <c r="I62" i="175" a="1"/>
  <c r="I31" i="175" a="1"/>
  <c r="C47" i="175"/>
  <c r="C21" i="178"/>
  <c r="C37" i="178"/>
  <c r="F64" i="174" a="1"/>
  <c r="I12" i="175" a="1"/>
  <c r="F24" i="178" a="1"/>
  <c r="I54" i="179" a="1"/>
  <c r="C35" i="174"/>
  <c r="F37" i="174" a="1"/>
  <c r="F24" i="175" a="1"/>
  <c r="Q17" i="178" a="1"/>
  <c r="I54" i="174" a="1"/>
  <c r="F40" i="178" a="1"/>
  <c r="I21" i="179" a="1"/>
  <c r="F45" i="178" a="1"/>
  <c r="Q62" i="179" a="1"/>
  <c r="F50" i="179" a="1"/>
  <c r="Q64" i="174" a="1"/>
  <c r="Q24" i="174" a="1"/>
  <c r="C56" i="175"/>
  <c r="I28" i="174" a="1"/>
  <c r="C15" i="175"/>
  <c r="F41" i="175" a="1"/>
  <c r="Q35" i="175" a="1"/>
  <c r="F67" i="178" a="1"/>
  <c r="C51" i="178"/>
  <c r="Q54" i="175" a="1"/>
  <c r="F56" i="179" a="1"/>
  <c r="I48" i="179" a="1"/>
  <c r="F26" i="175" a="1"/>
  <c r="F40" i="175" a="1"/>
  <c r="F34" i="174" a="1"/>
  <c r="F34" i="175" a="1"/>
  <c r="F34" i="179" a="1"/>
  <c r="C56" i="179"/>
  <c r="F54" i="178" a="1"/>
  <c r="Q24" i="175" a="1"/>
  <c r="C48" i="174"/>
  <c r="I23" i="175" a="1"/>
  <c r="C58" i="175"/>
  <c r="F46" i="178" a="1"/>
  <c r="Q17" i="174" a="1"/>
  <c r="I22" i="178" a="1"/>
  <c r="C40" i="175"/>
  <c r="F57" i="174" a="1"/>
  <c r="C18" i="175"/>
  <c r="F44" i="174" a="1"/>
  <c r="I30" i="174" a="1"/>
  <c r="F50" i="178" a="1"/>
  <c r="Q36" i="175" a="1"/>
  <c r="Q49" i="179" a="1"/>
  <c r="F31" i="174" a="1"/>
  <c r="F63" i="175" a="1"/>
  <c r="I26" i="174" a="1"/>
  <c r="F65" i="174" a="1"/>
  <c r="I44" i="178" a="1"/>
  <c r="C57" i="174"/>
  <c r="I54" i="175" a="1"/>
  <c r="Q63" i="178" a="1"/>
  <c r="F57" i="175" a="1"/>
  <c r="F65" i="178" a="1"/>
  <c r="Q52" i="178" a="1"/>
  <c r="I63" i="178" a="1"/>
  <c r="I60" i="175" a="1"/>
  <c r="C59" i="179"/>
  <c r="I46" i="175" a="1"/>
  <c r="C22" i="175"/>
  <c r="Q52" i="174" a="1"/>
  <c r="I65" i="174" a="1"/>
  <c r="Q46" i="174" a="1"/>
  <c r="Q40" i="174" a="1"/>
  <c r="F50" i="175" a="1"/>
  <c r="F16" i="178" a="1"/>
  <c r="I67" i="174" a="1"/>
  <c r="Q61" i="174" a="1"/>
  <c r="F39" i="178" a="1"/>
  <c r="I16" i="179" a="1"/>
  <c r="Q16" i="175" a="1"/>
  <c r="I43" i="178" a="1"/>
  <c r="I66" i="179" a="1"/>
  <c r="Q67" i="179" a="1"/>
  <c r="C42" i="175"/>
  <c r="Q55" i="178" a="1"/>
  <c r="C26" i="179"/>
  <c r="C35" i="179"/>
  <c r="F26" i="174" a="1"/>
  <c r="C43" i="179"/>
  <c r="F60" i="174" a="1"/>
  <c r="Q25" i="179" a="1"/>
  <c r="I55" i="179" a="1"/>
  <c r="Q56" i="175" a="1"/>
  <c r="F53" i="175" a="1"/>
  <c r="C52" i="179"/>
  <c r="C67" i="179"/>
  <c r="F64" i="179" a="1"/>
  <c r="I32" i="179" a="1"/>
  <c r="I54" i="178" a="1"/>
  <c r="C56" i="174"/>
  <c r="F67" i="175" a="1"/>
  <c r="C17" i="178"/>
  <c r="F35" i="174" a="1"/>
  <c r="I50" i="175" a="1"/>
  <c r="Q65" i="178" a="1"/>
  <c r="F20" i="179" a="1"/>
  <c r="I42" i="174" a="1"/>
  <c r="C58" i="178"/>
  <c r="C44" i="179"/>
  <c r="F54" i="174" a="1"/>
  <c r="Q37" i="175" a="1"/>
  <c r="Q37" i="175" l="1"/>
  <c r="F54" i="174"/>
  <c r="E54" i="174" s="1"/>
  <c r="C70" i="178"/>
  <c r="C71" i="178" s="1"/>
  <c r="I42" i="174"/>
  <c r="F20" i="179"/>
  <c r="E20" i="179" s="1"/>
  <c r="Q65" i="178"/>
  <c r="I50" i="175"/>
  <c r="F35" i="174"/>
  <c r="E35" i="174" s="1"/>
  <c r="F67" i="175"/>
  <c r="E67" i="175" s="1"/>
  <c r="I54" i="178"/>
  <c r="I32" i="179"/>
  <c r="F64" i="179"/>
  <c r="E64" i="179" s="1"/>
  <c r="F53" i="175"/>
  <c r="E53" i="175" s="1"/>
  <c r="Q56" i="175"/>
  <c r="I55" i="179"/>
  <c r="Q25" i="179"/>
  <c r="F60" i="174"/>
  <c r="E60" i="174" s="1"/>
  <c r="F26" i="174"/>
  <c r="E26" i="174" s="1"/>
  <c r="Q55" i="178"/>
  <c r="Q67" i="179"/>
  <c r="I66" i="179"/>
  <c r="I43" i="178"/>
  <c r="Q16" i="175"/>
  <c r="I16" i="179"/>
  <c r="F39" i="178"/>
  <c r="E39" i="178" s="1"/>
  <c r="Q61" i="174"/>
  <c r="I67" i="174"/>
  <c r="F16" i="178"/>
  <c r="E16" i="178" s="1"/>
  <c r="F50" i="175"/>
  <c r="E50" i="175" s="1"/>
  <c r="Q40" i="174"/>
  <c r="Q46" i="174"/>
  <c r="I65" i="174"/>
  <c r="Q52" i="174"/>
  <c r="I46" i="175"/>
  <c r="I60" i="175"/>
  <c r="I63" i="178"/>
  <c r="Q52" i="178"/>
  <c r="F65" i="178"/>
  <c r="E65" i="178" s="1"/>
  <c r="F57" i="175"/>
  <c r="E57" i="175" s="1"/>
  <c r="Q63" i="178"/>
  <c r="I54" i="175"/>
  <c r="I44" i="178"/>
  <c r="F65" i="174"/>
  <c r="E65" i="174" s="1"/>
  <c r="I26" i="174"/>
  <c r="F63" i="175"/>
  <c r="E63" i="175" s="1"/>
  <c r="F31" i="174"/>
  <c r="E31" i="174" s="1"/>
  <c r="Q49" i="179"/>
  <c r="Q36" i="175"/>
  <c r="F50" i="178"/>
  <c r="E50" i="178" s="1"/>
  <c r="I30" i="174"/>
  <c r="F44" i="174"/>
  <c r="E44" i="174" s="1"/>
  <c r="F57" i="174"/>
  <c r="E57" i="174" s="1"/>
  <c r="I22" i="178"/>
  <c r="Q17" i="174"/>
  <c r="F46" i="178"/>
  <c r="E46" i="178" s="1"/>
  <c r="C70" i="175"/>
  <c r="C8" i="173" s="1"/>
  <c r="I23" i="175"/>
  <c r="Q24" i="175"/>
  <c r="F54" i="178"/>
  <c r="E54" i="178" s="1"/>
  <c r="F34" i="179"/>
  <c r="E34" i="179" s="1"/>
  <c r="F34" i="175"/>
  <c r="E34" i="175" s="1"/>
  <c r="F34" i="174"/>
  <c r="E34" i="174" s="1"/>
  <c r="F40" i="175"/>
  <c r="E40" i="175" s="1"/>
  <c r="F26" i="175"/>
  <c r="E26" i="175" s="1"/>
  <c r="I48" i="179"/>
  <c r="F56" i="179"/>
  <c r="E56" i="179" s="1"/>
  <c r="Q54" i="175"/>
  <c r="F67" i="178"/>
  <c r="E67" i="178" s="1"/>
  <c r="Q35" i="175"/>
  <c r="F41" i="175"/>
  <c r="E41" i="175" s="1"/>
  <c r="I28" i="174"/>
  <c r="Q24" i="174"/>
  <c r="Q64" i="174"/>
  <c r="F50" i="179"/>
  <c r="E50" i="179" s="1"/>
  <c r="Q62" i="179"/>
  <c r="F45" i="178"/>
  <c r="E45" i="178" s="1"/>
  <c r="I21" i="179"/>
  <c r="F40" i="178"/>
  <c r="E40" i="178" s="1"/>
  <c r="I54" i="174"/>
  <c r="Q17" i="178"/>
  <c r="F24" i="175"/>
  <c r="E24" i="175" s="1"/>
  <c r="F37" i="174"/>
  <c r="E37" i="174" s="1"/>
  <c r="I54" i="179"/>
  <c r="F24" i="178"/>
  <c r="E24" i="178" s="1"/>
  <c r="I12" i="175"/>
  <c r="F64" i="174"/>
  <c r="E64" i="174" s="1"/>
  <c r="I31" i="175"/>
  <c r="I62" i="175"/>
  <c r="I24" i="178"/>
  <c r="F38" i="178"/>
  <c r="E38" i="178" s="1"/>
  <c r="I43" i="179"/>
  <c r="I60" i="178"/>
  <c r="F59" i="175"/>
  <c r="E59" i="175" s="1"/>
  <c r="I26" i="175"/>
  <c r="F32" i="178"/>
  <c r="E32" i="178" s="1"/>
  <c r="I28" i="178"/>
  <c r="Q51" i="178"/>
  <c r="I38" i="179"/>
  <c r="I66" i="178"/>
  <c r="F42" i="179"/>
  <c r="E42" i="179" s="1"/>
  <c r="Q61" i="175"/>
  <c r="Q63" i="179"/>
  <c r="Q47" i="174"/>
  <c r="Q49" i="178"/>
  <c r="I27" i="179"/>
  <c r="I61" i="174"/>
  <c r="I33" i="179"/>
  <c r="Q12" i="179"/>
  <c r="F43" i="179"/>
  <c r="E43" i="179" s="1"/>
  <c r="I29" i="178"/>
  <c r="I38" i="174"/>
  <c r="I37" i="175"/>
  <c r="I29" i="174"/>
  <c r="F17" i="175"/>
  <c r="E17" i="175" s="1"/>
  <c r="F52" i="178"/>
  <c r="E52" i="178" s="1"/>
  <c r="I46" i="179"/>
  <c r="Q15" i="178"/>
  <c r="F39" i="174"/>
  <c r="E39" i="174" s="1"/>
  <c r="F35" i="179"/>
  <c r="E35" i="179" s="1"/>
  <c r="Q41" i="179"/>
  <c r="Q43" i="178"/>
  <c r="I59" i="178"/>
  <c r="Q53" i="175"/>
  <c r="I22" i="179"/>
  <c r="F42" i="174"/>
  <c r="E42" i="174" s="1"/>
  <c r="Q57" i="175"/>
  <c r="R57" i="175" s="1"/>
  <c r="I33" i="174"/>
  <c r="Q60" i="174"/>
  <c r="I50" i="179"/>
  <c r="I22" i="175"/>
  <c r="F26" i="178"/>
  <c r="E26" i="178" s="1"/>
  <c r="F61" i="178"/>
  <c r="E61" i="178" s="1"/>
  <c r="F33" i="175"/>
  <c r="E33" i="175" s="1"/>
  <c r="Q37" i="178"/>
  <c r="F63" i="178"/>
  <c r="E63" i="178" s="1"/>
  <c r="Q52" i="179"/>
  <c r="I31" i="174"/>
  <c r="Q22" i="175"/>
  <c r="F40" i="174"/>
  <c r="E40" i="174" s="1"/>
  <c r="I34" i="175"/>
  <c r="F46" i="179"/>
  <c r="E46" i="179" s="1"/>
  <c r="F45" i="175"/>
  <c r="E45" i="175" s="1"/>
  <c r="Q62" i="174"/>
  <c r="I57" i="179"/>
  <c r="I42" i="179"/>
  <c r="I32" i="178"/>
  <c r="I57" i="174"/>
  <c r="Q54" i="179"/>
  <c r="Q44" i="178"/>
  <c r="F47" i="174"/>
  <c r="E47" i="174" s="1"/>
  <c r="Q48" i="179"/>
  <c r="Q48" i="174"/>
  <c r="I65" i="175"/>
  <c r="I55" i="178"/>
  <c r="Q16" i="179"/>
  <c r="Q57" i="179"/>
  <c r="Q25" i="175"/>
  <c r="Q38" i="174"/>
  <c r="I29" i="175"/>
  <c r="F13" i="179"/>
  <c r="E13" i="179" s="1"/>
  <c r="Q41" i="174"/>
  <c r="Q15" i="179"/>
  <c r="F22" i="179"/>
  <c r="E22" i="179" s="1"/>
  <c r="F41" i="178"/>
  <c r="E41" i="178" s="1"/>
  <c r="Q24" i="178"/>
  <c r="I51" i="175"/>
  <c r="Q60" i="175"/>
  <c r="F64" i="175"/>
  <c r="E64" i="175" s="1"/>
  <c r="Q23" i="175"/>
  <c r="I25" i="178"/>
  <c r="F17" i="178"/>
  <c r="E17" i="178" s="1"/>
  <c r="I13" i="178"/>
  <c r="Q47" i="178"/>
  <c r="F55" i="179"/>
  <c r="E55" i="179" s="1"/>
  <c r="I25" i="174"/>
  <c r="Q13" i="178"/>
  <c r="Q66" i="178"/>
  <c r="Q59" i="174"/>
  <c r="Q16" i="174"/>
  <c r="I53" i="175"/>
  <c r="Q31" i="174"/>
  <c r="I16" i="174"/>
  <c r="Q66" i="179"/>
  <c r="Q23" i="179"/>
  <c r="I35" i="175"/>
  <c r="Q31" i="178"/>
  <c r="I49" i="179"/>
  <c r="F24" i="179"/>
  <c r="E24" i="179" s="1"/>
  <c r="Q12" i="178"/>
  <c r="F66" i="178"/>
  <c r="E66" i="178" s="1"/>
  <c r="F28" i="174"/>
  <c r="E28" i="174" s="1"/>
  <c r="F36" i="178"/>
  <c r="E36" i="178" s="1"/>
  <c r="I17" i="175"/>
  <c r="Q23" i="174"/>
  <c r="I35" i="179"/>
  <c r="F57" i="178"/>
  <c r="E57" i="178" s="1"/>
  <c r="F31" i="175"/>
  <c r="E31" i="175" s="1"/>
  <c r="F38" i="174"/>
  <c r="E38" i="174" s="1"/>
  <c r="I41" i="174"/>
  <c r="Q33" i="178"/>
  <c r="F55" i="178"/>
  <c r="E55" i="178" s="1"/>
  <c r="F49" i="179"/>
  <c r="E49" i="179" s="1"/>
  <c r="Q63" i="174"/>
  <c r="I48" i="174"/>
  <c r="I46" i="174"/>
  <c r="I42" i="178"/>
  <c r="Q67" i="178"/>
  <c r="Q20" i="179"/>
  <c r="Q55" i="175"/>
  <c r="Q16" i="178"/>
  <c r="F64" i="178"/>
  <c r="E64" i="178" s="1"/>
  <c r="F29" i="178"/>
  <c r="E29" i="178" s="1"/>
  <c r="F21" i="179"/>
  <c r="E21" i="179" s="1"/>
  <c r="I58" i="179"/>
  <c r="Q39" i="174"/>
  <c r="Q66" i="174"/>
  <c r="F61" i="174"/>
  <c r="E61" i="174" s="1"/>
  <c r="Q30" i="175"/>
  <c r="Q61" i="178"/>
  <c r="I39" i="178"/>
  <c r="I18" i="174"/>
  <c r="F39" i="175"/>
  <c r="E39" i="175" s="1"/>
  <c r="F30" i="174"/>
  <c r="E30" i="174" s="1"/>
  <c r="I17" i="178"/>
  <c r="Q19" i="175"/>
  <c r="Q39" i="178"/>
  <c r="F54" i="179"/>
  <c r="E54" i="179" s="1"/>
  <c r="Q51" i="174"/>
  <c r="I62" i="179"/>
  <c r="I60" i="179"/>
  <c r="F23" i="174"/>
  <c r="E23" i="174" s="1"/>
  <c r="Q65" i="179"/>
  <c r="F66" i="175"/>
  <c r="E66" i="175" s="1"/>
  <c r="Q30" i="174"/>
  <c r="Q53" i="179"/>
  <c r="I66" i="175"/>
  <c r="F42" i="178"/>
  <c r="E42" i="178" s="1"/>
  <c r="F48" i="178"/>
  <c r="E48" i="178" s="1"/>
  <c r="F39" i="179"/>
  <c r="E39" i="179" s="1"/>
  <c r="Q28" i="175"/>
  <c r="I56" i="178"/>
  <c r="F20" i="175"/>
  <c r="E20" i="175" s="1"/>
  <c r="F22" i="174"/>
  <c r="E22" i="174" s="1"/>
  <c r="F12" i="178"/>
  <c r="E12" i="178" s="1"/>
  <c r="F56" i="178"/>
  <c r="E56" i="178" s="1"/>
  <c r="Q33" i="175"/>
  <c r="Q65" i="175"/>
  <c r="F52" i="175"/>
  <c r="E52" i="175" s="1"/>
  <c r="F31" i="179"/>
  <c r="E31" i="179" s="1"/>
  <c r="Q17" i="175"/>
  <c r="F54" i="175"/>
  <c r="E54" i="175" s="1"/>
  <c r="Q29" i="175"/>
  <c r="F51" i="179"/>
  <c r="E51" i="179" s="1"/>
  <c r="Q27" i="179"/>
  <c r="F12" i="175"/>
  <c r="E12" i="175" s="1"/>
  <c r="Q19" i="174"/>
  <c r="I60" i="174"/>
  <c r="F15" i="174"/>
  <c r="E15" i="174" s="1"/>
  <c r="I27" i="178"/>
  <c r="I30" i="178"/>
  <c r="F45" i="174"/>
  <c r="E45" i="174" s="1"/>
  <c r="Q46" i="178"/>
  <c r="Q51" i="179"/>
  <c r="Q28" i="178"/>
  <c r="I19" i="174"/>
  <c r="Q42" i="179"/>
  <c r="I13" i="175"/>
  <c r="I41" i="178"/>
  <c r="F36" i="179"/>
  <c r="E36" i="179" s="1"/>
  <c r="I14" i="179"/>
  <c r="I19" i="179"/>
  <c r="Q15" i="175"/>
  <c r="I25" i="175"/>
  <c r="F43" i="175"/>
  <c r="E43" i="175" s="1"/>
  <c r="I52" i="179"/>
  <c r="I34" i="174"/>
  <c r="I37" i="174"/>
  <c r="Q59" i="178"/>
  <c r="F15" i="179"/>
  <c r="E15" i="179" s="1"/>
  <c r="F25" i="179"/>
  <c r="E25" i="179" s="1"/>
  <c r="I24" i="175"/>
  <c r="F16" i="179"/>
  <c r="E16" i="179" s="1"/>
  <c r="Q14" i="178"/>
  <c r="F19" i="175"/>
  <c r="E19" i="175" s="1"/>
  <c r="Q33" i="179"/>
  <c r="I20" i="174"/>
  <c r="Q29" i="179"/>
  <c r="I35" i="174"/>
  <c r="Q59" i="179"/>
  <c r="F27" i="178"/>
  <c r="E27" i="178" s="1"/>
  <c r="Q42" i="178"/>
  <c r="Q30" i="179"/>
  <c r="F13" i="178"/>
  <c r="E13" i="178" s="1"/>
  <c r="Q43" i="175"/>
  <c r="F65" i="175"/>
  <c r="E65" i="175" s="1"/>
  <c r="F37" i="178"/>
  <c r="E37" i="178" s="1"/>
  <c r="Q31" i="179"/>
  <c r="I67" i="175"/>
  <c r="Q23" i="178"/>
  <c r="F48" i="175"/>
  <c r="E48" i="175" s="1"/>
  <c r="I62" i="178"/>
  <c r="I26" i="179"/>
  <c r="Q24" i="179"/>
  <c r="F53" i="174"/>
  <c r="E53" i="174" s="1"/>
  <c r="Q50" i="179"/>
  <c r="Q44" i="179"/>
  <c r="I21" i="175"/>
  <c r="I21" i="174"/>
  <c r="F34" i="178"/>
  <c r="E34" i="178" s="1"/>
  <c r="I35" i="178"/>
  <c r="F55" i="174"/>
  <c r="E55" i="174" s="1"/>
  <c r="F29" i="179"/>
  <c r="E29" i="179" s="1"/>
  <c r="Q27" i="174"/>
  <c r="I49" i="178"/>
  <c r="I58" i="174"/>
  <c r="F21" i="174"/>
  <c r="E21" i="174" s="1"/>
  <c r="Q19" i="178"/>
  <c r="I53" i="174"/>
  <c r="I32" i="174"/>
  <c r="Q52" i="175"/>
  <c r="F15" i="178"/>
  <c r="E15" i="178" s="1"/>
  <c r="I41" i="175"/>
  <c r="I31" i="179"/>
  <c r="Q25" i="174"/>
  <c r="I15" i="174"/>
  <c r="F18" i="179"/>
  <c r="E18" i="179" s="1"/>
  <c r="F33" i="174"/>
  <c r="E33" i="174" s="1"/>
  <c r="I43" i="174"/>
  <c r="I17" i="179"/>
  <c r="I65" i="178"/>
  <c r="Q38" i="179"/>
  <c r="Q28" i="179"/>
  <c r="Q36" i="179"/>
  <c r="F28" i="175"/>
  <c r="E28" i="175" s="1"/>
  <c r="F45" i="179"/>
  <c r="E45" i="179" s="1"/>
  <c r="Q35" i="174"/>
  <c r="Q58" i="174"/>
  <c r="I24" i="174"/>
  <c r="I28" i="179"/>
  <c r="I47" i="178"/>
  <c r="Q56" i="179"/>
  <c r="I31" i="178"/>
  <c r="I48" i="178"/>
  <c r="Q40" i="175"/>
  <c r="I26" i="178"/>
  <c r="F60" i="179"/>
  <c r="E60" i="179" s="1"/>
  <c r="Q26" i="174"/>
  <c r="Q37" i="174"/>
  <c r="I20" i="175"/>
  <c r="I61" i="175"/>
  <c r="I27" i="175"/>
  <c r="Q35" i="178"/>
  <c r="I58" i="178"/>
  <c r="Q32" i="174"/>
  <c r="I15" i="178"/>
  <c r="F30" i="179"/>
  <c r="E30" i="179" s="1"/>
  <c r="I50" i="174"/>
  <c r="F16" i="174"/>
  <c r="E16" i="174" s="1"/>
  <c r="I52" i="174"/>
  <c r="F47" i="175"/>
  <c r="E47" i="175" s="1"/>
  <c r="F18" i="174"/>
  <c r="E18" i="174" s="1"/>
  <c r="Q67" i="174"/>
  <c r="F25" i="174"/>
  <c r="E25" i="174" s="1"/>
  <c r="I20" i="179"/>
  <c r="Q49" i="175"/>
  <c r="I22" i="174"/>
  <c r="F20" i="174"/>
  <c r="E20" i="174" s="1"/>
  <c r="I18" i="179"/>
  <c r="I64" i="178"/>
  <c r="I24" i="179"/>
  <c r="F61" i="179"/>
  <c r="E61" i="179" s="1"/>
  <c r="I13" i="174"/>
  <c r="I19" i="175"/>
  <c r="Q40" i="179"/>
  <c r="F14" i="174"/>
  <c r="E14" i="174" s="1"/>
  <c r="F28" i="178"/>
  <c r="E28" i="178" s="1"/>
  <c r="F66" i="179"/>
  <c r="E66" i="179" s="1"/>
  <c r="I39" i="175"/>
  <c r="I15" i="179"/>
  <c r="Q45" i="178"/>
  <c r="I46" i="178"/>
  <c r="F52" i="174"/>
  <c r="E52" i="174" s="1"/>
  <c r="I12" i="174"/>
  <c r="I32" i="175"/>
  <c r="I55" i="174"/>
  <c r="F12" i="179"/>
  <c r="E12" i="179" s="1"/>
  <c r="Q54" i="174"/>
  <c r="Q44" i="174"/>
  <c r="I19" i="178"/>
  <c r="F25" i="175"/>
  <c r="E25" i="175" s="1"/>
  <c r="I47" i="174"/>
  <c r="Q61" i="179"/>
  <c r="F29" i="174"/>
  <c r="E29" i="174" s="1"/>
  <c r="Q28" i="174"/>
  <c r="F17" i="179"/>
  <c r="E17" i="179" s="1"/>
  <c r="F38" i="175"/>
  <c r="E38" i="175" s="1"/>
  <c r="I16" i="178"/>
  <c r="I41" i="179"/>
  <c r="F57" i="179"/>
  <c r="E57" i="179" s="1"/>
  <c r="Q50" i="175"/>
  <c r="F59" i="179"/>
  <c r="E59" i="179" s="1"/>
  <c r="F62" i="174"/>
  <c r="E62" i="174" s="1"/>
  <c r="Q64" i="175"/>
  <c r="Q55" i="179"/>
  <c r="R55" i="179" s="1"/>
  <c r="Q51" i="175"/>
  <c r="I49" i="174"/>
  <c r="F49" i="178"/>
  <c r="E49" i="178" s="1"/>
  <c r="Q22" i="179"/>
  <c r="F60" i="175"/>
  <c r="E60" i="175" s="1"/>
  <c r="F30" i="178"/>
  <c r="E30" i="178" s="1"/>
  <c r="Q37" i="179"/>
  <c r="I38" i="178"/>
  <c r="I51" i="178"/>
  <c r="F36" i="174"/>
  <c r="E36" i="174" s="1"/>
  <c r="F59" i="178"/>
  <c r="E59" i="178" s="1"/>
  <c r="C70" i="174"/>
  <c r="C5" i="173" s="1"/>
  <c r="Q57" i="174"/>
  <c r="I45" i="174"/>
  <c r="Q62" i="175"/>
  <c r="I37" i="179"/>
  <c r="F52" i="179"/>
  <c r="E52" i="179" s="1"/>
  <c r="Q38" i="175"/>
  <c r="F58" i="175"/>
  <c r="E58" i="175" s="1"/>
  <c r="F44" i="179"/>
  <c r="E44" i="179" s="1"/>
  <c r="F26" i="179"/>
  <c r="E26" i="179" s="1"/>
  <c r="I16" i="175"/>
  <c r="I14" i="175"/>
  <c r="F58" i="178"/>
  <c r="E58" i="178" s="1"/>
  <c r="F13" i="175"/>
  <c r="E13" i="175" s="1"/>
  <c r="F60" i="178"/>
  <c r="E60" i="178" s="1"/>
  <c r="F22" i="175"/>
  <c r="E22" i="175" s="1"/>
  <c r="F50" i="174"/>
  <c r="E50" i="174" s="1"/>
  <c r="I33" i="175"/>
  <c r="F16" i="175"/>
  <c r="E16" i="175" s="1"/>
  <c r="Q47" i="175"/>
  <c r="F63" i="179"/>
  <c r="E63" i="179" s="1"/>
  <c r="F25" i="178"/>
  <c r="E25" i="178" s="1"/>
  <c r="I34" i="178"/>
  <c r="Q39" i="175"/>
  <c r="Q36" i="174"/>
  <c r="Q49" i="174"/>
  <c r="I20" i="178"/>
  <c r="I66" i="174"/>
  <c r="Q47" i="179"/>
  <c r="Q53" i="174"/>
  <c r="R53" i="174" s="1"/>
  <c r="Q45" i="175"/>
  <c r="I61" i="178"/>
  <c r="Q21" i="174"/>
  <c r="Q41" i="178"/>
  <c r="I64" i="175"/>
  <c r="I61" i="179"/>
  <c r="I59" i="174"/>
  <c r="F32" i="179"/>
  <c r="E32" i="179" s="1"/>
  <c r="Q19" i="179"/>
  <c r="Q60" i="178"/>
  <c r="F56" i="174"/>
  <c r="E56" i="174" s="1"/>
  <c r="Q20" i="175"/>
  <c r="R20" i="175" s="1"/>
  <c r="Q22" i="178"/>
  <c r="F27" i="174"/>
  <c r="E27" i="174" s="1"/>
  <c r="I56" i="174"/>
  <c r="I36" i="179"/>
  <c r="Q58" i="175"/>
  <c r="R58" i="175" s="1"/>
  <c r="I40" i="179"/>
  <c r="I23" i="179"/>
  <c r="F23" i="178"/>
  <c r="E23" i="178" s="1"/>
  <c r="Q43" i="174"/>
  <c r="F53" i="178"/>
  <c r="E53" i="178" s="1"/>
  <c r="Q34" i="178"/>
  <c r="Q56" i="178"/>
  <c r="I44" i="174"/>
  <c r="Q21" i="175"/>
  <c r="Q32" i="175"/>
  <c r="F62" i="178"/>
  <c r="E62" i="178" s="1"/>
  <c r="I14" i="174"/>
  <c r="F36" i="175"/>
  <c r="E36" i="175" s="1"/>
  <c r="Q58" i="179"/>
  <c r="R58" i="179" s="1"/>
  <c r="F17" i="174"/>
  <c r="E17" i="174" s="1"/>
  <c r="F62" i="179"/>
  <c r="E62" i="179" s="1"/>
  <c r="Q35" i="179"/>
  <c r="F14" i="178"/>
  <c r="E14" i="178" s="1"/>
  <c r="I55" i="175"/>
  <c r="Q48" i="175"/>
  <c r="Q46" i="179"/>
  <c r="I47" i="179"/>
  <c r="I47" i="175"/>
  <c r="I48" i="175"/>
  <c r="F30" i="175"/>
  <c r="E30" i="175" s="1"/>
  <c r="F66" i="174"/>
  <c r="E66" i="174" s="1"/>
  <c r="I52" i="178"/>
  <c r="F28" i="179"/>
  <c r="E28" i="179" s="1"/>
  <c r="F62" i="175"/>
  <c r="E62" i="175" s="1"/>
  <c r="I45" i="179"/>
  <c r="I45" i="178"/>
  <c r="F23" i="179"/>
  <c r="E23" i="179" s="1"/>
  <c r="I51" i="174"/>
  <c r="F46" i="174"/>
  <c r="E46" i="174" s="1"/>
  <c r="F32" i="175"/>
  <c r="E32" i="175" s="1"/>
  <c r="F27" i="179"/>
  <c r="E27" i="179" s="1"/>
  <c r="F35" i="178"/>
  <c r="E35" i="178" s="1"/>
  <c r="F55" i="175"/>
  <c r="E55" i="175" s="1"/>
  <c r="F22" i="178"/>
  <c r="E22" i="178" s="1"/>
  <c r="F48" i="179"/>
  <c r="E48" i="179" s="1"/>
  <c r="I40" i="175"/>
  <c r="Q32" i="178"/>
  <c r="I30" i="175"/>
  <c r="Q53" i="178"/>
  <c r="I18" i="178"/>
  <c r="I21" i="178"/>
  <c r="Q20" i="178"/>
  <c r="R20" i="178" s="1"/>
  <c r="Q18" i="178"/>
  <c r="F41" i="174"/>
  <c r="E41" i="174" s="1"/>
  <c r="Q30" i="178"/>
  <c r="I65" i="179"/>
  <c r="F47" i="178"/>
  <c r="E47" i="178" s="1"/>
  <c r="F33" i="178"/>
  <c r="E33" i="178" s="1"/>
  <c r="I27" i="174"/>
  <c r="I67" i="179"/>
  <c r="F51" i="174"/>
  <c r="E51" i="174" s="1"/>
  <c r="F32" i="174"/>
  <c r="E32" i="174" s="1"/>
  <c r="F44" i="175"/>
  <c r="E44" i="175" s="1"/>
  <c r="I36" i="174"/>
  <c r="Q14" i="174"/>
  <c r="Q41" i="175"/>
  <c r="Q14" i="175"/>
  <c r="Q50" i="178"/>
  <c r="I64" i="174"/>
  <c r="I59" i="179"/>
  <c r="Q44" i="175"/>
  <c r="I45" i="175"/>
  <c r="Q17" i="179"/>
  <c r="I12" i="178"/>
  <c r="Q38" i="178"/>
  <c r="Q14" i="179"/>
  <c r="I29" i="179"/>
  <c r="Q63" i="175"/>
  <c r="Q48" i="178"/>
  <c r="I44" i="179"/>
  <c r="I37" i="178"/>
  <c r="Q29" i="178"/>
  <c r="I42" i="175"/>
  <c r="Q42" i="174"/>
  <c r="I13" i="179"/>
  <c r="Q34" i="174"/>
  <c r="F23" i="175"/>
  <c r="E23" i="175" s="1"/>
  <c r="I62" i="174"/>
  <c r="Q43" i="179"/>
  <c r="F41" i="179"/>
  <c r="E41" i="179" s="1"/>
  <c r="Q34" i="175"/>
  <c r="I12" i="179"/>
  <c r="Q45" i="174"/>
  <c r="F44" i="178"/>
  <c r="E44" i="178" s="1"/>
  <c r="F33" i="179"/>
  <c r="E33" i="179" s="1"/>
  <c r="I39" i="174"/>
  <c r="F19" i="174"/>
  <c r="E19" i="174" s="1"/>
  <c r="F53" i="179"/>
  <c r="E53" i="179" s="1"/>
  <c r="Q15" i="174"/>
  <c r="I64" i="179"/>
  <c r="Q27" i="178"/>
  <c r="I28" i="175"/>
  <c r="I63" i="174"/>
  <c r="F43" i="178"/>
  <c r="E43" i="178" s="1"/>
  <c r="Q64" i="179"/>
  <c r="F21" i="178"/>
  <c r="E21" i="178" s="1"/>
  <c r="Q21" i="179"/>
  <c r="F19" i="178"/>
  <c r="E19" i="178" s="1"/>
  <c r="F47" i="179"/>
  <c r="E47" i="179" s="1"/>
  <c r="F51" i="175"/>
  <c r="E51" i="175" s="1"/>
  <c r="I44" i="175"/>
  <c r="I56" i="179"/>
  <c r="Q54" i="178"/>
  <c r="Q39" i="179"/>
  <c r="F31" i="178"/>
  <c r="E31" i="178" s="1"/>
  <c r="F19" i="179"/>
  <c r="E19" i="179" s="1"/>
  <c r="I15" i="175"/>
  <c r="I63" i="175"/>
  <c r="F43" i="174"/>
  <c r="E43" i="174" s="1"/>
  <c r="Q18" i="175"/>
  <c r="R19" i="175" s="1"/>
  <c r="I23" i="174"/>
  <c r="F18" i="175"/>
  <c r="E18" i="175" s="1"/>
  <c r="F42" i="175"/>
  <c r="E42" i="175" s="1"/>
  <c r="I39" i="179"/>
  <c r="Q55" i="174"/>
  <c r="F51" i="178"/>
  <c r="E51" i="178" s="1"/>
  <c r="Q27" i="175"/>
  <c r="Q67" i="175"/>
  <c r="Q62" i="178"/>
  <c r="Q56" i="174"/>
  <c r="I40" i="174"/>
  <c r="I53" i="179"/>
  <c r="F13" i="174"/>
  <c r="E13" i="174" s="1"/>
  <c r="I58" i="175"/>
  <c r="Q36" i="178"/>
  <c r="I57" i="175"/>
  <c r="I30" i="179"/>
  <c r="I67" i="178"/>
  <c r="Q29" i="174"/>
  <c r="I51" i="179"/>
  <c r="I25" i="179"/>
  <c r="I49" i="175"/>
  <c r="Q18" i="179"/>
  <c r="Q34" i="179"/>
  <c r="I34" i="179"/>
  <c r="F27" i="175"/>
  <c r="E27" i="175" s="1"/>
  <c r="Q46" i="175"/>
  <c r="F20" i="178"/>
  <c r="E20" i="178" s="1"/>
  <c r="F58" i="174"/>
  <c r="E58" i="174" s="1"/>
  <c r="F49" i="175"/>
  <c r="E49" i="175" s="1"/>
  <c r="Q45" i="179"/>
  <c r="I17" i="174"/>
  <c r="F46" i="175"/>
  <c r="E46" i="175" s="1"/>
  <c r="I18" i="175"/>
  <c r="F56" i="175"/>
  <c r="E56" i="175" s="1"/>
  <c r="F29" i="175"/>
  <c r="E29" i="175" s="1"/>
  <c r="F37" i="179"/>
  <c r="E37" i="179" s="1"/>
  <c r="Q57" i="178"/>
  <c r="Q22" i="174"/>
  <c r="R22" i="174" s="1"/>
  <c r="I50" i="178"/>
  <c r="F49" i="174"/>
  <c r="E49" i="174" s="1"/>
  <c r="I38" i="175"/>
  <c r="F58" i="179"/>
  <c r="E58" i="179" s="1"/>
  <c r="I23" i="178"/>
  <c r="F40" i="179"/>
  <c r="E40" i="179" s="1"/>
  <c r="Q58" i="178"/>
  <c r="Q65" i="174"/>
  <c r="R65" i="174" s="1"/>
  <c r="I52" i="175"/>
  <c r="I33" i="178"/>
  <c r="Q32" i="179"/>
  <c r="I57" i="178"/>
  <c r="Q33" i="174"/>
  <c r="F21" i="175"/>
  <c r="E21" i="175" s="1"/>
  <c r="I43" i="175"/>
  <c r="Q42" i="175"/>
  <c r="F37" i="175"/>
  <c r="E37" i="175" s="1"/>
  <c r="F59" i="174"/>
  <c r="E59" i="174" s="1"/>
  <c r="C70" i="179"/>
  <c r="C71" i="179" s="1"/>
  <c r="I63" i="179"/>
  <c r="I14" i="178"/>
  <c r="F63" i="174"/>
  <c r="E63" i="174" s="1"/>
  <c r="I53" i="178"/>
  <c r="F35" i="175"/>
  <c r="E35" i="175" s="1"/>
  <c r="Q20" i="174"/>
  <c r="Q25" i="178"/>
  <c r="I56" i="175"/>
  <c r="Q26" i="175"/>
  <c r="I40" i="178"/>
  <c r="Q26" i="178"/>
  <c r="Q64" i="178"/>
  <c r="F24" i="174"/>
  <c r="E24" i="174" s="1"/>
  <c r="Q21" i="178"/>
  <c r="F15" i="175"/>
  <c r="E15" i="175" s="1"/>
  <c r="F65" i="179"/>
  <c r="E65" i="179" s="1"/>
  <c r="I59" i="175"/>
  <c r="F67" i="179"/>
  <c r="E67" i="179" s="1"/>
  <c r="I36" i="175"/>
  <c r="I36" i="178"/>
  <c r="Q13" i="179"/>
  <c r="Q59" i="175"/>
  <c r="F61" i="175"/>
  <c r="E61" i="175" s="1"/>
  <c r="F14" i="175"/>
  <c r="E14" i="175" s="1"/>
  <c r="F48" i="174"/>
  <c r="E48" i="174" s="1"/>
  <c r="Q60" i="179"/>
  <c r="Q66" i="175"/>
  <c r="F14" i="179"/>
  <c r="E14" i="179" s="1"/>
  <c r="F12" i="174"/>
  <c r="E12" i="174" s="1"/>
  <c r="F18" i="178"/>
  <c r="E18" i="178" s="1"/>
  <c r="Q40" i="178"/>
  <c r="F67" i="174"/>
  <c r="E67" i="174" s="1"/>
  <c r="Q50" i="174"/>
  <c r="Q31" i="175"/>
  <c r="F38" i="179"/>
  <c r="E38" i="179" s="1"/>
  <c r="Q18" i="174"/>
  <c r="Q26" i="179"/>
  <c r="R26" i="179" s="1"/>
  <c r="B22" i="179"/>
  <c r="T21" i="179"/>
  <c r="T20" i="178"/>
  <c r="B21" i="178"/>
  <c r="T20" i="177"/>
  <c r="B21" i="177"/>
  <c r="B22" i="176"/>
  <c r="T21" i="176"/>
  <c r="B22" i="175"/>
  <c r="T21" i="175"/>
  <c r="T22" i="174"/>
  <c r="B23" i="174"/>
  <c r="D67" i="179"/>
  <c r="D18" i="175"/>
  <c r="D20" i="179"/>
  <c r="D27" i="174"/>
  <c r="D50" i="174"/>
  <c r="D50" i="175"/>
  <c r="D23" i="175"/>
  <c r="D16" i="174"/>
  <c r="D57" i="178"/>
  <c r="D54" i="178"/>
  <c r="D54" i="174"/>
  <c r="D28" i="179"/>
  <c r="D26" i="174"/>
  <c r="D49" i="178"/>
  <c r="D46" i="178"/>
  <c r="D58" i="174"/>
  <c r="D67" i="175"/>
  <c r="D44" i="174"/>
  <c r="D21" i="175"/>
  <c r="D40" i="178"/>
  <c r="D64" i="175"/>
  <c r="D25" i="174"/>
  <c r="D33" i="174"/>
  <c r="D43" i="178"/>
  <c r="D12" i="179"/>
  <c r="D38" i="179"/>
  <c r="D44" i="178"/>
  <c r="D36" i="179"/>
  <c r="D51" i="175"/>
  <c r="D34" i="174"/>
  <c r="D52" i="179"/>
  <c r="D35" i="179"/>
  <c r="D48" i="174"/>
  <c r="D15" i="175"/>
  <c r="D54" i="179"/>
  <c r="D29" i="179"/>
  <c r="D13" i="175"/>
  <c r="D55" i="179"/>
  <c r="D24" i="179"/>
  <c r="D29" i="174"/>
  <c r="D44" i="175"/>
  <c r="D21" i="179"/>
  <c r="D30" i="174"/>
  <c r="D63" i="179"/>
  <c r="D21" i="174"/>
  <c r="D31" i="179"/>
  <c r="D47" i="178"/>
  <c r="D23" i="179"/>
  <c r="D60" i="175"/>
  <c r="D65" i="178"/>
  <c r="D51" i="179"/>
  <c r="D22" i="174"/>
  <c r="D36" i="174"/>
  <c r="D61" i="178"/>
  <c r="D48" i="178"/>
  <c r="D15" i="179"/>
  <c r="D28" i="175"/>
  <c r="D48" i="179"/>
  <c r="D20" i="175"/>
  <c r="D18" i="178"/>
  <c r="D38" i="175"/>
  <c r="D14" i="174"/>
  <c r="D57" i="175"/>
  <c r="D44" i="179"/>
  <c r="D17" i="178"/>
  <c r="D26" i="179"/>
  <c r="D40" i="175"/>
  <c r="D15" i="174"/>
  <c r="D49" i="179"/>
  <c r="D37" i="179"/>
  <c r="D27" i="179"/>
  <c r="D64" i="178"/>
  <c r="D22" i="175"/>
  <c r="D56" i="175"/>
  <c r="D18" i="179"/>
  <c r="D12" i="178"/>
  <c r="D14" i="175"/>
  <c r="D19" i="178"/>
  <c r="D45" i="178"/>
  <c r="D63" i="178"/>
  <c r="D24" i="175"/>
  <c r="D46" i="175"/>
  <c r="D34" i="175"/>
  <c r="D40" i="179"/>
  <c r="D28" i="178"/>
  <c r="D13" i="178"/>
  <c r="D65" i="175"/>
  <c r="D66" i="175"/>
  <c r="D50" i="179"/>
  <c r="D67" i="174"/>
  <c r="D39" i="175"/>
  <c r="D27" i="178"/>
  <c r="D33" i="179"/>
  <c r="D34" i="178"/>
  <c r="D33" i="178"/>
  <c r="D49" i="175"/>
  <c r="D57" i="179"/>
  <c r="D26" i="178"/>
  <c r="D20" i="174"/>
  <c r="D58" i="178"/>
  <c r="D56" i="174"/>
  <c r="D42" i="175"/>
  <c r="D56" i="179"/>
  <c r="D37" i="178"/>
  <c r="D52" i="174"/>
  <c r="D65" i="174"/>
  <c r="D38" i="178"/>
  <c r="D66" i="178"/>
  <c r="D29" i="175"/>
  <c r="D46" i="174"/>
  <c r="D45" i="179"/>
  <c r="D30" i="179"/>
  <c r="D15" i="178"/>
  <c r="D60" i="179"/>
  <c r="D53" i="178"/>
  <c r="D49" i="174"/>
  <c r="D55" i="174"/>
  <c r="D66" i="174"/>
  <c r="D40" i="174"/>
  <c r="D22" i="179"/>
  <c r="D26" i="175"/>
  <c r="D39" i="179"/>
  <c r="D61" i="179"/>
  <c r="D34" i="179"/>
  <c r="D42" i="174"/>
  <c r="D62" i="179"/>
  <c r="D36" i="175"/>
  <c r="D41" i="178"/>
  <c r="D63" i="174"/>
  <c r="D53" i="175"/>
  <c r="D67" i="178"/>
  <c r="D32" i="174"/>
  <c r="D31" i="175"/>
  <c r="D58" i="179"/>
  <c r="D33" i="175"/>
  <c r="D25" i="175"/>
  <c r="D47" i="174"/>
  <c r="D59" i="174"/>
  <c r="D38" i="174"/>
  <c r="D45" i="175"/>
  <c r="D28" i="174"/>
  <c r="D55" i="178"/>
  <c r="D59" i="179"/>
  <c r="D57" i="174"/>
  <c r="D51" i="178"/>
  <c r="D21" i="178"/>
  <c r="D50" i="178"/>
  <c r="D60" i="178"/>
  <c r="D27" i="175"/>
  <c r="D42" i="178"/>
  <c r="D30" i="175"/>
  <c r="D32" i="179"/>
  <c r="D24" i="174"/>
  <c r="D46" i="179"/>
  <c r="D25" i="178"/>
  <c r="D29" i="178"/>
  <c r="D41" i="179"/>
  <c r="D36" i="178"/>
  <c r="D17" i="179"/>
  <c r="D41" i="175"/>
  <c r="D39" i="178"/>
  <c r="D20" i="178"/>
  <c r="D35" i="178"/>
  <c r="D35" i="175"/>
  <c r="D24" i="178"/>
  <c r="D54" i="175"/>
  <c r="D16" i="178"/>
  <c r="D56" i="178"/>
  <c r="D19" i="179"/>
  <c r="D59" i="178"/>
  <c r="D37" i="174"/>
  <c r="D47" i="175"/>
  <c r="D41" i="174"/>
  <c r="D13" i="174"/>
  <c r="D16" i="179"/>
  <c r="D19" i="175"/>
  <c r="D16" i="175"/>
  <c r="D39" i="174"/>
  <c r="D63" i="175"/>
  <c r="D53" i="174"/>
  <c r="D53" i="179"/>
  <c r="D42" i="179"/>
  <c r="D64" i="179"/>
  <c r="D43" i="175"/>
  <c r="D13" i="179"/>
  <c r="D32" i="175"/>
  <c r="D17" i="174"/>
  <c r="D43" i="179"/>
  <c r="D58" i="175"/>
  <c r="D35" i="174"/>
  <c r="D62" i="174"/>
  <c r="D32" i="178"/>
  <c r="D18" i="174"/>
  <c r="D65" i="179"/>
  <c r="D31" i="178"/>
  <c r="D52" i="178"/>
  <c r="D23" i="178"/>
  <c r="D12" i="175"/>
  <c r="D62" i="175"/>
  <c r="D66" i="179"/>
  <c r="D45" i="174"/>
  <c r="D37" i="175"/>
  <c r="D61" i="174"/>
  <c r="D31" i="174"/>
  <c r="D51" i="174"/>
  <c r="D19" i="174"/>
  <c r="D22" i="178"/>
  <c r="D14" i="178"/>
  <c r="D30" i="178"/>
  <c r="D59" i="175"/>
  <c r="D52" i="175"/>
  <c r="D17" i="175"/>
  <c r="D25" i="179"/>
  <c r="D47" i="179"/>
  <c r="D14" i="179"/>
  <c r="D64" i="174"/>
  <c r="D43" i="174"/>
  <c r="D23" i="174"/>
  <c r="D61" i="175"/>
  <c r="D60" i="174"/>
  <c r="D55" i="175"/>
  <c r="D62" i="178"/>
  <c r="D12" i="174"/>
  <c r="D48" i="175"/>
  <c r="R64" i="174" l="1"/>
  <c r="R54" i="175"/>
  <c r="R56" i="178"/>
  <c r="R51" i="178"/>
  <c r="R53" i="178"/>
  <c r="R47" i="174"/>
  <c r="R54" i="178"/>
  <c r="R18" i="174"/>
  <c r="R59" i="178"/>
  <c r="R40" i="174"/>
  <c r="R67" i="179"/>
  <c r="R38" i="175"/>
  <c r="R32" i="174"/>
  <c r="R57" i="178"/>
  <c r="R36" i="179"/>
  <c r="R62" i="174"/>
  <c r="R67" i="178"/>
  <c r="R66" i="178"/>
  <c r="R57" i="179"/>
  <c r="R52" i="178"/>
  <c r="R36" i="178"/>
  <c r="R49" i="175"/>
  <c r="R48" i="178"/>
  <c r="R26" i="175"/>
  <c r="R35" i="175"/>
  <c r="R62" i="175"/>
  <c r="R24" i="178"/>
  <c r="R17" i="174"/>
  <c r="R43" i="178"/>
  <c r="R37" i="174"/>
  <c r="R54" i="179"/>
  <c r="R31" i="179"/>
  <c r="R50" i="175"/>
  <c r="R13" i="178"/>
  <c r="R45" i="178"/>
  <c r="R52" i="174"/>
  <c r="R14" i="179"/>
  <c r="R62" i="179"/>
  <c r="R61" i="174"/>
  <c r="R37" i="175"/>
  <c r="R16" i="174"/>
  <c r="R55" i="175"/>
  <c r="R24" i="175"/>
  <c r="R32" i="179"/>
  <c r="R27" i="174"/>
  <c r="R17" i="179"/>
  <c r="R63" i="179"/>
  <c r="R21" i="175"/>
  <c r="R59" i="174"/>
  <c r="R46" i="178"/>
  <c r="R28" i="179"/>
  <c r="R64" i="179"/>
  <c r="R60" i="178"/>
  <c r="R39" i="175"/>
  <c r="R29" i="179"/>
  <c r="R23" i="175"/>
  <c r="R32" i="178"/>
  <c r="R15" i="179"/>
  <c r="R16" i="179"/>
  <c r="R61" i="175"/>
  <c r="R46" i="174"/>
  <c r="R34" i="174"/>
  <c r="R19" i="178"/>
  <c r="R16" i="178"/>
  <c r="R50" i="174"/>
  <c r="R23" i="178"/>
  <c r="R28" i="174"/>
  <c r="R70" i="174"/>
  <c r="R26" i="178"/>
  <c r="R31" i="174"/>
  <c r="R28" i="178"/>
  <c r="R21" i="178"/>
  <c r="R49" i="179"/>
  <c r="R27" i="178"/>
  <c r="R46" i="175"/>
  <c r="R38" i="174"/>
  <c r="R41" i="174"/>
  <c r="R56" i="175"/>
  <c r="R43" i="174"/>
  <c r="R18" i="175"/>
  <c r="R13" i="179"/>
  <c r="R40" i="178"/>
  <c r="R43" i="175"/>
  <c r="R45" i="179"/>
  <c r="R19" i="179"/>
  <c r="R44" i="175"/>
  <c r="R33" i="175"/>
  <c r="R22" i="179"/>
  <c r="R35" i="178"/>
  <c r="R40" i="175"/>
  <c r="R35" i="174"/>
  <c r="R52" i="175"/>
  <c r="R16" i="175"/>
  <c r="R20" i="179"/>
  <c r="R48" i="174"/>
  <c r="R53" i="179"/>
  <c r="R41" i="179"/>
  <c r="R50" i="178"/>
  <c r="R24" i="174"/>
  <c r="R36" i="175"/>
  <c r="R30" i="179"/>
  <c r="R29" i="174"/>
  <c r="R39" i="174"/>
  <c r="R34" i="175"/>
  <c r="R38" i="178"/>
  <c r="R56" i="174"/>
  <c r="R40" i="179"/>
  <c r="R47" i="175"/>
  <c r="R55" i="174"/>
  <c r="R23" i="179"/>
  <c r="R25" i="179"/>
  <c r="R66" i="179"/>
  <c r="R33" i="178"/>
  <c r="R64" i="178"/>
  <c r="R49" i="178"/>
  <c r="R63" i="178"/>
  <c r="R53" i="175"/>
  <c r="R70" i="178"/>
  <c r="R66" i="175"/>
  <c r="R47" i="178"/>
  <c r="R14" i="178"/>
  <c r="R55" i="178"/>
  <c r="R32" i="175"/>
  <c r="R61" i="179"/>
  <c r="R44" i="174"/>
  <c r="R37" i="178"/>
  <c r="R51" i="175"/>
  <c r="R15" i="174"/>
  <c r="R56" i="179"/>
  <c r="R25" i="174"/>
  <c r="R29" i="175"/>
  <c r="R24" i="179"/>
  <c r="R25" i="178"/>
  <c r="R29" i="178"/>
  <c r="R42" i="175"/>
  <c r="R46" i="179"/>
  <c r="R64" i="175"/>
  <c r="R61" i="178"/>
  <c r="R63" i="174"/>
  <c r="R27" i="179"/>
  <c r="R44" i="179"/>
  <c r="R17" i="175"/>
  <c r="R39" i="178"/>
  <c r="R23" i="174"/>
  <c r="R31" i="178"/>
  <c r="R60" i="174"/>
  <c r="R25" i="175"/>
  <c r="R15" i="175"/>
  <c r="R52" i="179"/>
  <c r="R45" i="175"/>
  <c r="R60" i="175"/>
  <c r="R20" i="174"/>
  <c r="R35" i="179"/>
  <c r="R41" i="178"/>
  <c r="R49" i="174"/>
  <c r="R50" i="179"/>
  <c r="R59" i="179"/>
  <c r="R44" i="178"/>
  <c r="R26" i="174"/>
  <c r="R65" i="175"/>
  <c r="R27" i="175"/>
  <c r="R21" i="174"/>
  <c r="R36" i="174"/>
  <c r="R19" i="174"/>
  <c r="R28" i="175"/>
  <c r="R21" i="179"/>
  <c r="R34" i="178"/>
  <c r="R18" i="179"/>
  <c r="R57" i="174"/>
  <c r="R39" i="179"/>
  <c r="R51" i="179"/>
  <c r="R70" i="179"/>
  <c r="R48" i="175"/>
  <c r="R22" i="175"/>
  <c r="R48" i="179"/>
  <c r="R54" i="174"/>
  <c r="R42" i="178"/>
  <c r="R45" i="174"/>
  <c r="R30" i="178"/>
  <c r="R63" i="175"/>
  <c r="R67" i="174"/>
  <c r="R17" i="178"/>
  <c r="R33" i="174"/>
  <c r="R42" i="174"/>
  <c r="R37" i="179"/>
  <c r="R33" i="179"/>
  <c r="R47" i="179"/>
  <c r="R43" i="179"/>
  <c r="R62" i="178"/>
  <c r="R65" i="178"/>
  <c r="R42" i="179"/>
  <c r="R51" i="174"/>
  <c r="R34" i="179"/>
  <c r="R30" i="175"/>
  <c r="R59" i="175"/>
  <c r="R38" i="179"/>
  <c r="R18" i="178"/>
  <c r="R31" i="175"/>
  <c r="R60" i="179"/>
  <c r="R30" i="174"/>
  <c r="R70" i="175"/>
  <c r="R58" i="174"/>
  <c r="R66" i="174"/>
  <c r="R67" i="175"/>
  <c r="R58" i="178"/>
  <c r="R65" i="179"/>
  <c r="R22" i="178"/>
  <c r="R15" i="178"/>
  <c r="R41" i="175"/>
  <c r="B23" i="179"/>
  <c r="T22" i="179"/>
  <c r="B22" i="178"/>
  <c r="T21" i="178"/>
  <c r="B22" i="177"/>
  <c r="T21" i="177"/>
  <c r="B23" i="176"/>
  <c r="T22" i="176"/>
  <c r="T22" i="175"/>
  <c r="B23" i="175"/>
  <c r="T23" i="174"/>
  <c r="B24" i="174"/>
  <c r="B24" i="179" l="1"/>
  <c r="T23" i="179"/>
  <c r="B23" i="178"/>
  <c r="T22" i="178"/>
  <c r="B23" i="177"/>
  <c r="T22" i="177"/>
  <c r="B24" i="176"/>
  <c r="T23" i="176"/>
  <c r="B24" i="175"/>
  <c r="T23" i="175"/>
  <c r="B25" i="174"/>
  <c r="T24" i="174"/>
  <c r="T24" i="179" l="1"/>
  <c r="B25" i="179"/>
  <c r="B24" i="178"/>
  <c r="T23" i="178"/>
  <c r="B24" i="177"/>
  <c r="T23" i="177"/>
  <c r="T24" i="176"/>
  <c r="B25" i="176"/>
  <c r="B25" i="175"/>
  <c r="T24" i="175"/>
  <c r="B26" i="174"/>
  <c r="T25" i="174"/>
  <c r="T25" i="179" l="1"/>
  <c r="B26" i="179"/>
  <c r="B25" i="178"/>
  <c r="T24" i="178"/>
  <c r="B25" i="177"/>
  <c r="T24" i="177"/>
  <c r="B26" i="176"/>
  <c r="T25" i="176"/>
  <c r="B26" i="175"/>
  <c r="T25" i="175"/>
  <c r="B27" i="174"/>
  <c r="T26" i="174"/>
  <c r="B27" i="179" l="1"/>
  <c r="T26" i="179"/>
  <c r="B26" i="178"/>
  <c r="T25" i="178"/>
  <c r="B26" i="177"/>
  <c r="T25" i="177"/>
  <c r="B27" i="176"/>
  <c r="T26" i="176"/>
  <c r="B27" i="175"/>
  <c r="T26" i="175"/>
  <c r="T27" i="174"/>
  <c r="B28" i="174"/>
  <c r="B28" i="179" l="1"/>
  <c r="T27" i="179"/>
  <c r="B27" i="178"/>
  <c r="T26" i="178"/>
  <c r="B27" i="177"/>
  <c r="T26" i="177"/>
  <c r="T27" i="176"/>
  <c r="B28" i="176"/>
  <c r="B28" i="175"/>
  <c r="T27" i="175"/>
  <c r="B29" i="174"/>
  <c r="T28" i="174"/>
  <c r="B29" i="179" l="1"/>
  <c r="T28" i="179"/>
  <c r="B28" i="178"/>
  <c r="T27" i="178"/>
  <c r="B28" i="177"/>
  <c r="T27" i="177"/>
  <c r="T28" i="176"/>
  <c r="B29" i="176"/>
  <c r="B29" i="175"/>
  <c r="T28" i="175"/>
  <c r="B30" i="174"/>
  <c r="T29" i="174"/>
  <c r="B30" i="179" l="1"/>
  <c r="T29" i="179"/>
  <c r="B29" i="178"/>
  <c r="T28" i="178"/>
  <c r="B29" i="177"/>
  <c r="T28" i="177"/>
  <c r="B30" i="176"/>
  <c r="T29" i="176"/>
  <c r="B30" i="175"/>
  <c r="T29" i="175"/>
  <c r="T30" i="174"/>
  <c r="B31" i="174"/>
  <c r="B31" i="179" l="1"/>
  <c r="T30" i="179"/>
  <c r="B30" i="178"/>
  <c r="T29" i="178"/>
  <c r="B30" i="177"/>
  <c r="T29" i="177"/>
  <c r="B31" i="176"/>
  <c r="T30" i="176"/>
  <c r="T30" i="175"/>
  <c r="B31" i="175"/>
  <c r="T31" i="174"/>
  <c r="B32" i="174"/>
  <c r="T31" i="179" l="1"/>
  <c r="B32" i="179"/>
  <c r="B31" i="178"/>
  <c r="T30" i="178"/>
  <c r="T30" i="177"/>
  <c r="B31" i="177"/>
  <c r="B32" i="176"/>
  <c r="T31" i="176"/>
  <c r="B32" i="175"/>
  <c r="T31" i="175"/>
  <c r="B33" i="174"/>
  <c r="T32" i="174"/>
  <c r="T32" i="179" l="1"/>
  <c r="B33" i="179"/>
  <c r="B32" i="178"/>
  <c r="T31" i="178"/>
  <c r="B32" i="177"/>
  <c r="T31" i="177"/>
  <c r="T32" i="176"/>
  <c r="B33" i="176"/>
  <c r="B33" i="175"/>
  <c r="T32" i="175"/>
  <c r="B34" i="174"/>
  <c r="T33" i="174"/>
  <c r="B34" i="179" l="1"/>
  <c r="T33" i="179"/>
  <c r="T32" i="178"/>
  <c r="B33" i="178"/>
  <c r="B33" i="177"/>
  <c r="T32" i="177"/>
  <c r="B34" i="176"/>
  <c r="T33" i="176"/>
  <c r="B34" i="175"/>
  <c r="T33" i="175"/>
  <c r="B35" i="174"/>
  <c r="T34" i="174"/>
  <c r="B35" i="179" l="1"/>
  <c r="T34" i="179"/>
  <c r="T33" i="178"/>
  <c r="B34" i="178"/>
  <c r="B34" i="177"/>
  <c r="T33" i="177"/>
  <c r="T34" i="176"/>
  <c r="B35" i="176"/>
  <c r="B35" i="175"/>
  <c r="T34" i="175"/>
  <c r="T35" i="174"/>
  <c r="B36" i="174"/>
  <c r="B36" i="179" l="1"/>
  <c r="T35" i="179"/>
  <c r="T34" i="178"/>
  <c r="B35" i="178"/>
  <c r="B35" i="177"/>
  <c r="T34" i="177"/>
  <c r="T35" i="176"/>
  <c r="B36" i="176"/>
  <c r="B36" i="175"/>
  <c r="T35" i="175"/>
  <c r="B37" i="174"/>
  <c r="T36" i="174"/>
  <c r="B37" i="179" l="1"/>
  <c r="T36" i="179"/>
  <c r="B36" i="178"/>
  <c r="T35" i="178"/>
  <c r="T35" i="177"/>
  <c r="B36" i="177"/>
  <c r="T36" i="176"/>
  <c r="B37" i="176"/>
  <c r="B37" i="175"/>
  <c r="T36" i="175"/>
  <c r="B38" i="174"/>
  <c r="T37" i="174"/>
  <c r="B38" i="179" l="1"/>
  <c r="T37" i="179"/>
  <c r="B37" i="178"/>
  <c r="T36" i="178"/>
  <c r="B37" i="177"/>
  <c r="T36" i="177"/>
  <c r="B38" i="176"/>
  <c r="T37" i="176"/>
  <c r="B38" i="175"/>
  <c r="T37" i="175"/>
  <c r="T38" i="174"/>
  <c r="B39" i="174"/>
  <c r="B39" i="179" l="1"/>
  <c r="T38" i="179"/>
  <c r="B38" i="178"/>
  <c r="T37" i="178"/>
  <c r="T37" i="177"/>
  <c r="B38" i="177"/>
  <c r="T38" i="176"/>
  <c r="B39" i="176"/>
  <c r="B39" i="175"/>
  <c r="T38" i="175"/>
  <c r="B40" i="174"/>
  <c r="T39" i="174"/>
  <c r="B40" i="179" l="1"/>
  <c r="T39" i="179"/>
  <c r="B39" i="178"/>
  <c r="T38" i="178"/>
  <c r="B39" i="177"/>
  <c r="T38" i="177"/>
  <c r="T39" i="176"/>
  <c r="B40" i="176"/>
  <c r="B40" i="175"/>
  <c r="T39" i="175"/>
  <c r="T40" i="174"/>
  <c r="B41" i="174"/>
  <c r="T40" i="179" l="1"/>
  <c r="B41" i="179"/>
  <c r="B40" i="178"/>
  <c r="T39" i="178"/>
  <c r="B40" i="177"/>
  <c r="T39" i="177"/>
  <c r="T40" i="176"/>
  <c r="B41" i="176"/>
  <c r="B41" i="175"/>
  <c r="T40" i="175"/>
  <c r="B42" i="174"/>
  <c r="T41" i="174"/>
  <c r="T41" i="179" l="1"/>
  <c r="B42" i="179"/>
  <c r="T40" i="178"/>
  <c r="B41" i="178"/>
  <c r="B41" i="177"/>
  <c r="T40" i="177"/>
  <c r="B42" i="176"/>
  <c r="T41" i="176"/>
  <c r="T41" i="175"/>
  <c r="B42" i="175"/>
  <c r="T42" i="174"/>
  <c r="B43" i="174"/>
  <c r="B43" i="179" l="1"/>
  <c r="T42" i="179"/>
  <c r="B42" i="178"/>
  <c r="T41" i="178"/>
  <c r="B42" i="177"/>
  <c r="T41" i="177"/>
  <c r="T42" i="176"/>
  <c r="B43" i="176"/>
  <c r="B43" i="175"/>
  <c r="T42" i="175"/>
  <c r="B44" i="174"/>
  <c r="T43" i="174"/>
  <c r="B44" i="179" l="1"/>
  <c r="T43" i="179"/>
  <c r="B43" i="178"/>
  <c r="T42" i="178"/>
  <c r="B43" i="177"/>
  <c r="T42" i="177"/>
  <c r="B44" i="176"/>
  <c r="T43" i="176"/>
  <c r="B44" i="175"/>
  <c r="T43" i="175"/>
  <c r="T44" i="174"/>
  <c r="B45" i="174"/>
  <c r="B45" i="179" l="1"/>
  <c r="T44" i="179"/>
  <c r="B44" i="178"/>
  <c r="T43" i="178"/>
  <c r="T43" i="177"/>
  <c r="B44" i="177"/>
  <c r="B45" i="176"/>
  <c r="T44" i="176"/>
  <c r="B45" i="175"/>
  <c r="T44" i="175"/>
  <c r="B46" i="174"/>
  <c r="T45" i="174"/>
  <c r="T45" i="179" l="1"/>
  <c r="B46" i="179"/>
  <c r="T44" i="178"/>
  <c r="B45" i="178"/>
  <c r="T44" i="177"/>
  <c r="B45" i="177"/>
  <c r="B46" i="176"/>
  <c r="T45" i="176"/>
  <c r="B46" i="175"/>
  <c r="T45" i="175"/>
  <c r="T46" i="174"/>
  <c r="B47" i="174"/>
  <c r="A55" i="170"/>
  <c r="A36" i="2"/>
  <c r="B3" i="170"/>
  <c r="A30" i="2"/>
  <c r="A31" i="2"/>
  <c r="A32" i="2"/>
  <c r="A33" i="2"/>
  <c r="A34" i="2"/>
  <c r="A35" i="2"/>
  <c r="C6" i="170"/>
  <c r="C5" i="170"/>
  <c r="E5" i="170"/>
  <c r="D4" i="170"/>
  <c r="E4" i="170" s="1"/>
  <c r="B47" i="179" l="1"/>
  <c r="T46" i="179"/>
  <c r="T45" i="178"/>
  <c r="B46" i="178"/>
  <c r="B46" i="177"/>
  <c r="T45" i="177"/>
  <c r="T46" i="176"/>
  <c r="B47" i="176"/>
  <c r="B47" i="175"/>
  <c r="T46" i="175"/>
  <c r="B48" i="174"/>
  <c r="T47" i="174"/>
  <c r="D6" i="170"/>
  <c r="D3" i="170" s="1"/>
  <c r="C3" i="170"/>
  <c r="E3" i="170"/>
  <c r="T47" i="179" l="1"/>
  <c r="B48" i="179"/>
  <c r="T46" i="178"/>
  <c r="B47" i="178"/>
  <c r="B47" i="177"/>
  <c r="T46" i="177"/>
  <c r="B48" i="176"/>
  <c r="T47" i="176"/>
  <c r="B48" i="175"/>
  <c r="T47" i="175"/>
  <c r="T48" i="174"/>
  <c r="B49" i="174"/>
  <c r="T48" i="179" l="1"/>
  <c r="B49" i="179"/>
  <c r="B48" i="178"/>
  <c r="T47" i="178"/>
  <c r="B48" i="177"/>
  <c r="T47" i="177"/>
  <c r="T48" i="176"/>
  <c r="B49" i="176"/>
  <c r="B49" i="175"/>
  <c r="T48" i="175"/>
  <c r="B50" i="174"/>
  <c r="T49" i="174"/>
  <c r="B14" i="167"/>
  <c r="B15" i="167" s="1"/>
  <c r="B16" i="167" s="1"/>
  <c r="B17" i="167" s="1"/>
  <c r="B18" i="167" s="1"/>
  <c r="B19" i="167" s="1"/>
  <c r="B20" i="167" s="1"/>
  <c r="B21" i="167" s="1"/>
  <c r="B22" i="167" s="1"/>
  <c r="B23" i="167" s="1"/>
  <c r="B24" i="167" s="1"/>
  <c r="B25" i="167" s="1"/>
  <c r="B26" i="167" s="1"/>
  <c r="B27" i="167" s="1"/>
  <c r="B28" i="167" s="1"/>
  <c r="B29" i="167" s="1"/>
  <c r="B30" i="167" s="1"/>
  <c r="B31" i="167" s="1"/>
  <c r="B32" i="167" s="1"/>
  <c r="B33" i="167" s="1"/>
  <c r="B34" i="167" s="1"/>
  <c r="B35" i="167" s="1"/>
  <c r="B36" i="167" s="1"/>
  <c r="B37" i="167" s="1"/>
  <c r="B38" i="167" s="1"/>
  <c r="B39" i="167" s="1"/>
  <c r="B40" i="167" s="1"/>
  <c r="B41" i="167" s="1"/>
  <c r="B42" i="167" s="1"/>
  <c r="B43" i="167" s="1"/>
  <c r="B44" i="167" s="1"/>
  <c r="B45" i="167" s="1"/>
  <c r="B46" i="167" s="1"/>
  <c r="B47" i="167" s="1"/>
  <c r="B48" i="167" s="1"/>
  <c r="B49" i="167" s="1"/>
  <c r="B50" i="167" s="1"/>
  <c r="B51" i="167" s="1"/>
  <c r="B52" i="167" s="1"/>
  <c r="B53" i="167" s="1"/>
  <c r="B54" i="167" s="1"/>
  <c r="B55" i="167" s="1"/>
  <c r="B56" i="167" s="1"/>
  <c r="B57" i="167" s="1"/>
  <c r="B58" i="167" s="1"/>
  <c r="B59" i="167" s="1"/>
  <c r="B60" i="167" s="1"/>
  <c r="B61" i="167" s="1"/>
  <c r="B62" i="167" s="1"/>
  <c r="B63" i="167" s="1"/>
  <c r="B64" i="167" s="1"/>
  <c r="B65" i="167" s="1"/>
  <c r="B66" i="167" s="1"/>
  <c r="B67" i="167" s="1"/>
  <c r="B68" i="167" s="1"/>
  <c r="B69" i="167" s="1"/>
  <c r="B70" i="167" s="1"/>
  <c r="B71" i="167" s="1"/>
  <c r="B72" i="167" s="1"/>
  <c r="B73" i="167" s="1"/>
  <c r="B74" i="167" s="1"/>
  <c r="B75" i="167" s="1"/>
  <c r="B76" i="167" s="1"/>
  <c r="B77" i="167" s="1"/>
  <c r="B13" i="167"/>
  <c r="G11" i="167"/>
  <c r="H11" i="167" s="1"/>
  <c r="I11" i="167" s="1"/>
  <c r="J11" i="167" s="1"/>
  <c r="K11" i="167" s="1"/>
  <c r="L11" i="167" s="1"/>
  <c r="M11" i="167" s="1"/>
  <c r="N11" i="167" s="1"/>
  <c r="O11" i="167" s="1"/>
  <c r="P11" i="167" s="1"/>
  <c r="Q11" i="167" s="1"/>
  <c r="R11" i="167" s="1"/>
  <c r="S11" i="167" s="1"/>
  <c r="T11" i="167" s="1"/>
  <c r="U11" i="167" s="1"/>
  <c r="V11" i="167" s="1"/>
  <c r="W11" i="167" s="1"/>
  <c r="X11" i="167" s="1"/>
  <c r="Y11" i="167" s="1"/>
  <c r="Z11" i="167" s="1"/>
  <c r="AA11" i="167" s="1"/>
  <c r="AB11" i="167" s="1"/>
  <c r="AC11" i="167" s="1"/>
  <c r="AD11" i="167" s="1"/>
  <c r="AE11" i="167" s="1"/>
  <c r="AF11" i="167" s="1"/>
  <c r="AG11" i="167" s="1"/>
  <c r="AH11" i="167" s="1"/>
  <c r="AI11" i="167" s="1"/>
  <c r="AJ11" i="167" s="1"/>
  <c r="AK11" i="167" s="1"/>
  <c r="AL11" i="167" s="1"/>
  <c r="AM11" i="167" s="1"/>
  <c r="AN11" i="167" s="1"/>
  <c r="AO11" i="167" s="1"/>
  <c r="AP11" i="167" s="1"/>
  <c r="AQ11" i="167" s="1"/>
  <c r="AR11" i="167" s="1"/>
  <c r="AS11" i="167" s="1"/>
  <c r="AT11" i="167" s="1"/>
  <c r="AU11" i="167" s="1"/>
  <c r="AV11" i="167" s="1"/>
  <c r="AW11" i="167" s="1"/>
  <c r="AX11" i="167" s="1"/>
  <c r="AY11" i="167" s="1"/>
  <c r="AZ11" i="167" s="1"/>
  <c r="BA11" i="167" s="1"/>
  <c r="BB11" i="167" s="1"/>
  <c r="BC11" i="167" s="1"/>
  <c r="BD11" i="167" s="1"/>
  <c r="BE11" i="167" s="1"/>
  <c r="BF11" i="167" s="1"/>
  <c r="BG11" i="167" s="1"/>
  <c r="BH11" i="167" s="1"/>
  <c r="BI11" i="167" s="1"/>
  <c r="BJ11" i="167" s="1"/>
  <c r="BK11" i="167" s="1"/>
  <c r="BL11" i="167" s="1"/>
  <c r="BM11" i="167" s="1"/>
  <c r="BN11" i="167" s="1"/>
  <c r="BO11" i="167" s="1"/>
  <c r="BP11" i="167" s="1"/>
  <c r="BQ11" i="167" s="1"/>
  <c r="BR11" i="167" s="1"/>
  <c r="BS11" i="167" s="1"/>
  <c r="BT11" i="167" s="1"/>
  <c r="BU11" i="167" s="1"/>
  <c r="BV11" i="167" s="1"/>
  <c r="BW11" i="167" s="1"/>
  <c r="BX11" i="167" s="1"/>
  <c r="BY11" i="167" s="1"/>
  <c r="D11" i="167"/>
  <c r="E11" i="167" s="1"/>
  <c r="F11" i="167" s="1"/>
  <c r="T49" i="179" l="1"/>
  <c r="B50" i="179"/>
  <c r="T48" i="178"/>
  <c r="B49" i="178"/>
  <c r="B49" i="177"/>
  <c r="T48" i="177"/>
  <c r="B50" i="176"/>
  <c r="T49" i="176"/>
  <c r="T49" i="175"/>
  <c r="B50" i="175"/>
  <c r="B51" i="174"/>
  <c r="T50" i="174"/>
  <c r="B51" i="179" l="1"/>
  <c r="T50" i="179"/>
  <c r="B50" i="178"/>
  <c r="T49" i="178"/>
  <c r="B50" i="177"/>
  <c r="T49" i="177"/>
  <c r="B51" i="176"/>
  <c r="T50" i="176"/>
  <c r="B51" i="175"/>
  <c r="T50" i="175"/>
  <c r="B52" i="174"/>
  <c r="T51" i="174"/>
  <c r="B52" i="179" l="1"/>
  <c r="T51" i="179"/>
  <c r="T50" i="178"/>
  <c r="B51" i="178"/>
  <c r="B51" i="177"/>
  <c r="T50" i="177"/>
  <c r="B52" i="176"/>
  <c r="T51" i="176"/>
  <c r="B52" i="175"/>
  <c r="T51" i="175"/>
  <c r="T52" i="174"/>
  <c r="B53" i="174"/>
  <c r="B53" i="179" l="1"/>
  <c r="T52" i="179"/>
  <c r="B52" i="178"/>
  <c r="T51" i="178"/>
  <c r="T51" i="177"/>
  <c r="B52" i="177"/>
  <c r="B53" i="176"/>
  <c r="T52" i="176"/>
  <c r="B53" i="175"/>
  <c r="T52" i="175"/>
  <c r="B54" i="174"/>
  <c r="T53" i="174"/>
  <c r="B54" i="179" l="1"/>
  <c r="T53" i="179"/>
  <c r="T52" i="178"/>
  <c r="B53" i="178"/>
  <c r="T52" i="177"/>
  <c r="B53" i="177"/>
  <c r="B54" i="176"/>
  <c r="T53" i="176"/>
  <c r="B54" i="175"/>
  <c r="T53" i="175"/>
  <c r="T54" i="174"/>
  <c r="B55" i="174"/>
  <c r="B55" i="179" l="1"/>
  <c r="T54" i="179"/>
  <c r="B54" i="178"/>
  <c r="T53" i="178"/>
  <c r="B54" i="177"/>
  <c r="T53" i="177"/>
  <c r="T54" i="176"/>
  <c r="B55" i="176"/>
  <c r="B55" i="175"/>
  <c r="T54" i="175"/>
  <c r="B56" i="174"/>
  <c r="T55" i="174"/>
  <c r="B56" i="179" l="1"/>
  <c r="T55" i="179"/>
  <c r="B55" i="178"/>
  <c r="T54" i="178"/>
  <c r="B55" i="177"/>
  <c r="T54" i="177"/>
  <c r="T55" i="176"/>
  <c r="B56" i="176"/>
  <c r="B56" i="175"/>
  <c r="T55" i="175"/>
  <c r="T56" i="174"/>
  <c r="B57" i="174"/>
  <c r="T56" i="179" l="1"/>
  <c r="B57" i="179"/>
  <c r="B56" i="178"/>
  <c r="T55" i="178"/>
  <c r="B56" i="177"/>
  <c r="T55" i="177"/>
  <c r="T56" i="176"/>
  <c r="B57" i="176"/>
  <c r="B57" i="175"/>
  <c r="T56" i="175"/>
  <c r="B58" i="174"/>
  <c r="T57" i="174"/>
  <c r="T57" i="179" l="1"/>
  <c r="B58" i="179"/>
  <c r="T56" i="178"/>
  <c r="B57" i="178"/>
  <c r="B57" i="177"/>
  <c r="T56" i="177"/>
  <c r="B58" i="176"/>
  <c r="T57" i="176"/>
  <c r="T57" i="175"/>
  <c r="B58" i="175"/>
  <c r="B59" i="174"/>
  <c r="T58" i="174"/>
  <c r="B59" i="179" l="1"/>
  <c r="T58" i="179"/>
  <c r="T57" i="178"/>
  <c r="B58" i="178"/>
  <c r="B58" i="177"/>
  <c r="T57" i="177"/>
  <c r="B59" i="176"/>
  <c r="T58" i="176"/>
  <c r="B59" i="175"/>
  <c r="T58" i="175"/>
  <c r="B60" i="174"/>
  <c r="T59" i="174"/>
  <c r="T59" i="179" l="1"/>
  <c r="B60" i="179"/>
  <c r="T58" i="178"/>
  <c r="B59" i="178"/>
  <c r="B59" i="177"/>
  <c r="T58" i="177"/>
  <c r="B60" i="176"/>
  <c r="T59" i="176"/>
  <c r="B60" i="175"/>
  <c r="T59" i="175"/>
  <c r="T60" i="174"/>
  <c r="B61" i="174"/>
  <c r="B61" i="179" l="1"/>
  <c r="T60" i="179"/>
  <c r="B60" i="178"/>
  <c r="T59" i="178"/>
  <c r="T59" i="177"/>
  <c r="B60" i="177"/>
  <c r="B61" i="176"/>
  <c r="T60" i="176"/>
  <c r="B61" i="175"/>
  <c r="T60" i="175"/>
  <c r="B62" i="174"/>
  <c r="T61" i="174"/>
  <c r="T61" i="179" l="1"/>
  <c r="B62" i="179"/>
  <c r="T60" i="178"/>
  <c r="B61" i="178"/>
  <c r="T60" i="177"/>
  <c r="B61" i="177"/>
  <c r="T61" i="176"/>
  <c r="B62" i="176"/>
  <c r="B62" i="175"/>
  <c r="T61" i="175"/>
  <c r="T62" i="174"/>
  <c r="B63" i="174"/>
  <c r="B63" i="179" l="1"/>
  <c r="T62" i="179"/>
  <c r="B62" i="178"/>
  <c r="T61" i="178"/>
  <c r="B62" i="177"/>
  <c r="T61" i="177"/>
  <c r="T62" i="176"/>
  <c r="B63" i="176"/>
  <c r="T62" i="175"/>
  <c r="B63" i="175"/>
  <c r="B64" i="174"/>
  <c r="T63" i="174"/>
  <c r="B64" i="179" l="1"/>
  <c r="T63" i="179"/>
  <c r="T62" i="178"/>
  <c r="B63" i="178"/>
  <c r="B63" i="177"/>
  <c r="T62" i="177"/>
  <c r="T63" i="176"/>
  <c r="B64" i="176"/>
  <c r="B64" i="175"/>
  <c r="T63" i="175"/>
  <c r="T64" i="174"/>
  <c r="B65" i="174"/>
  <c r="T64" i="179" l="1"/>
  <c r="B65" i="179"/>
  <c r="B64" i="178"/>
  <c r="T63" i="178"/>
  <c r="B64" i="177"/>
  <c r="T63" i="177"/>
  <c r="T64" i="176"/>
  <c r="B65" i="176"/>
  <c r="B65" i="175"/>
  <c r="T64" i="175"/>
  <c r="B66" i="174"/>
  <c r="T65" i="174"/>
  <c r="T65" i="179" l="1"/>
  <c r="B66" i="179"/>
  <c r="T64" i="178"/>
  <c r="B65" i="178"/>
  <c r="B65" i="177"/>
  <c r="T64" i="177"/>
  <c r="B66" i="176"/>
  <c r="T65" i="176"/>
  <c r="T65" i="175"/>
  <c r="B66" i="175"/>
  <c r="B67" i="174"/>
  <c r="T66" i="174"/>
  <c r="B67" i="179" l="1"/>
  <c r="T66" i="179"/>
  <c r="B66" i="178"/>
  <c r="T65" i="178"/>
  <c r="B66" i="177"/>
  <c r="T65" i="177"/>
  <c r="B67" i="176"/>
  <c r="T66" i="176"/>
  <c r="B67" i="175"/>
  <c r="T66" i="175"/>
  <c r="T67" i="174"/>
  <c r="C71" i="174" s="1"/>
  <c r="F68" i="174"/>
  <c r="F70" i="174"/>
  <c r="E70" i="174" s="1"/>
  <c r="C68" i="174"/>
  <c r="I7" i="2"/>
  <c r="C69" i="174" l="1"/>
  <c r="T67" i="179"/>
  <c r="F68" i="179"/>
  <c r="C68" i="179"/>
  <c r="F70" i="179"/>
  <c r="E70" i="179" s="1"/>
  <c r="T66" i="178"/>
  <c r="B67" i="178"/>
  <c r="B67" i="177"/>
  <c r="T66" i="177"/>
  <c r="T67" i="176"/>
  <c r="T67" i="175"/>
  <c r="C71" i="175" s="1"/>
  <c r="C68" i="175"/>
  <c r="F70" i="175"/>
  <c r="E70" i="175" s="1"/>
  <c r="F68" i="175"/>
  <c r="R68" i="174"/>
  <c r="F71" i="174"/>
  <c r="E68" i="174"/>
  <c r="F69" i="174"/>
  <c r="M7" i="2"/>
  <c r="L7" i="2"/>
  <c r="I8" i="2"/>
  <c r="I12" i="2"/>
  <c r="C69" i="175" l="1"/>
  <c r="C69" i="179"/>
  <c r="E68" i="179"/>
  <c r="F69" i="179"/>
  <c r="R68" i="179"/>
  <c r="F71" i="179"/>
  <c r="T67" i="178"/>
  <c r="F68" i="178"/>
  <c r="C68" i="178"/>
  <c r="F70" i="178"/>
  <c r="E70" i="178" s="1"/>
  <c r="T67" i="177"/>
  <c r="E68" i="175"/>
  <c r="F69" i="175"/>
  <c r="F71" i="175"/>
  <c r="M12" i="2"/>
  <c r="L12" i="2"/>
  <c r="L8" i="2"/>
  <c r="I11" i="2"/>
  <c r="C69" i="178" l="1"/>
  <c r="E68" i="178"/>
  <c r="F69" i="178"/>
  <c r="F71" i="178"/>
  <c r="R68" i="175"/>
  <c r="M8" i="2"/>
  <c r="L11" i="2"/>
  <c r="R68" i="178" l="1"/>
  <c r="M11" i="2"/>
  <c r="B13" i="166" l="1"/>
  <c r="D11" i="166"/>
  <c r="B13" i="165"/>
  <c r="E11" i="165"/>
  <c r="D11" i="165"/>
  <c r="E11" i="166" l="1"/>
  <c r="B14" i="166"/>
  <c r="F11" i="165"/>
  <c r="B14" i="165"/>
  <c r="B15" i="166" l="1"/>
  <c r="F11" i="166"/>
  <c r="B15" i="165"/>
  <c r="G11" i="165"/>
  <c r="G11" i="166" l="1"/>
  <c r="B16" i="166"/>
  <c r="H11" i="165"/>
  <c r="B16" i="165"/>
  <c r="H11" i="166" l="1"/>
  <c r="B17" i="166"/>
  <c r="I11" i="165"/>
  <c r="B17" i="165"/>
  <c r="B18" i="166" l="1"/>
  <c r="I11" i="166"/>
  <c r="B18" i="165"/>
  <c r="J11" i="165"/>
  <c r="B19" i="166" l="1"/>
  <c r="J11" i="166"/>
  <c r="K11" i="165"/>
  <c r="B19" i="165"/>
  <c r="B20" i="166" l="1"/>
  <c r="K11" i="166"/>
  <c r="B20" i="165"/>
  <c r="L11" i="165"/>
  <c r="L11" i="166" l="1"/>
  <c r="B21" i="166"/>
  <c r="M11" i="165"/>
  <c r="B21" i="165"/>
  <c r="M11" i="166" l="1"/>
  <c r="B22" i="166"/>
  <c r="B22" i="165"/>
  <c r="N11" i="165"/>
  <c r="B23" i="166" l="1"/>
  <c r="N11" i="166"/>
  <c r="B23" i="165"/>
  <c r="O11" i="165"/>
  <c r="O11" i="166" l="1"/>
  <c r="B24" i="166"/>
  <c r="P11" i="165"/>
  <c r="B24" i="165"/>
  <c r="B25" i="166" l="1"/>
  <c r="P11" i="166"/>
  <c r="Q11" i="165"/>
  <c r="B25" i="165"/>
  <c r="B26" i="166" l="1"/>
  <c r="Q11" i="166"/>
  <c r="B26" i="165"/>
  <c r="R11" i="165"/>
  <c r="B27" i="166" l="1"/>
  <c r="R11" i="166"/>
  <c r="S11" i="165"/>
  <c r="B27" i="165"/>
  <c r="B28" i="166" l="1"/>
  <c r="S11" i="166"/>
  <c r="B28" i="165"/>
  <c r="T11" i="165"/>
  <c r="T11" i="166" l="1"/>
  <c r="B29" i="166"/>
  <c r="U11" i="165"/>
  <c r="B29" i="165"/>
  <c r="B30" i="166" l="1"/>
  <c r="U11" i="166"/>
  <c r="V11" i="165"/>
  <c r="B30" i="165"/>
  <c r="B31" i="166" l="1"/>
  <c r="V11" i="166"/>
  <c r="B31" i="165"/>
  <c r="W11" i="165"/>
  <c r="W11" i="166" l="1"/>
  <c r="B32" i="166"/>
  <c r="B32" i="165"/>
  <c r="X11" i="165"/>
  <c r="B33" i="166" l="1"/>
  <c r="X11" i="166"/>
  <c r="B33" i="165"/>
  <c r="Y11" i="165"/>
  <c r="B34" i="166" l="1"/>
  <c r="Y11" i="166"/>
  <c r="B34" i="165"/>
  <c r="Z11" i="165"/>
  <c r="Z11" i="166" l="1"/>
  <c r="B35" i="166"/>
  <c r="B35" i="165"/>
  <c r="AA11" i="165"/>
  <c r="B36" i="166" l="1"/>
  <c r="AA11" i="166"/>
  <c r="B36" i="165"/>
  <c r="AB11" i="165"/>
  <c r="AB11" i="166" l="1"/>
  <c r="B37" i="166"/>
  <c r="B37" i="165"/>
  <c r="AC11" i="165"/>
  <c r="AC11" i="166" l="1"/>
  <c r="B38" i="166"/>
  <c r="B38" i="165"/>
  <c r="AD11" i="165"/>
  <c r="B39" i="166" l="1"/>
  <c r="AD11" i="166"/>
  <c r="AE11" i="165"/>
  <c r="B39" i="165"/>
  <c r="AE11" i="166" l="1"/>
  <c r="B40" i="166"/>
  <c r="B40" i="165"/>
  <c r="AF11" i="165"/>
  <c r="B41" i="166" l="1"/>
  <c r="AF11" i="166"/>
  <c r="AG11" i="165"/>
  <c r="B41" i="165"/>
  <c r="B42" i="166" l="1"/>
  <c r="AG11" i="166"/>
  <c r="AH11" i="165"/>
  <c r="B42" i="165"/>
  <c r="B43" i="166" l="1"/>
  <c r="AH11" i="166"/>
  <c r="B43" i="165"/>
  <c r="AI11" i="165"/>
  <c r="B44" i="166" l="1"/>
  <c r="AI11" i="166"/>
  <c r="AJ11" i="165"/>
  <c r="B44" i="165"/>
  <c r="B45" i="166" l="1"/>
  <c r="AJ11" i="166"/>
  <c r="AK11" i="165"/>
  <c r="B45" i="165"/>
  <c r="B46" i="166" l="1"/>
  <c r="AK11" i="166"/>
  <c r="B46" i="165"/>
  <c r="AL11" i="165"/>
  <c r="B47" i="166" l="1"/>
  <c r="AL11" i="166"/>
  <c r="B47" i="165"/>
  <c r="AM11" i="165"/>
  <c r="AM11" i="166" l="1"/>
  <c r="B48" i="166"/>
  <c r="AN11" i="165"/>
  <c r="B48" i="165"/>
  <c r="AN11" i="166" l="1"/>
  <c r="B49" i="166"/>
  <c r="AO11" i="165"/>
  <c r="B49" i="165"/>
  <c r="AO11" i="166" l="1"/>
  <c r="B50" i="166"/>
  <c r="B50" i="165"/>
  <c r="AP11" i="165"/>
  <c r="B51" i="166" l="1"/>
  <c r="AP11" i="166"/>
  <c r="B51" i="165"/>
  <c r="AQ11" i="165"/>
  <c r="AQ11" i="166" l="1"/>
  <c r="B52" i="166"/>
  <c r="AR11" i="165"/>
  <c r="B52" i="165"/>
  <c r="B53" i="166" l="1"/>
  <c r="AR11" i="166"/>
  <c r="B53" i="165"/>
  <c r="AS11" i="165"/>
  <c r="B54" i="166" l="1"/>
  <c r="AS11" i="166"/>
  <c r="AT11" i="165"/>
  <c r="B54" i="165"/>
  <c r="AT11" i="166" l="1"/>
  <c r="B55" i="166"/>
  <c r="B55" i="165"/>
  <c r="AU11" i="165"/>
  <c r="AU11" i="166" l="1"/>
  <c r="B56" i="166"/>
  <c r="AV11" i="165"/>
  <c r="B56" i="165"/>
  <c r="B57" i="166" l="1"/>
  <c r="AV11" i="166"/>
  <c r="B57" i="165"/>
  <c r="AW11" i="165"/>
  <c r="AW11" i="166" l="1"/>
  <c r="B58" i="166"/>
  <c r="B58" i="165"/>
  <c r="AX11" i="165"/>
  <c r="B59" i="166" l="1"/>
  <c r="AX11" i="166"/>
  <c r="AY11" i="165"/>
  <c r="B59" i="165"/>
  <c r="B60" i="166" l="1"/>
  <c r="AY11" i="166"/>
  <c r="B60" i="165"/>
  <c r="AZ11" i="165"/>
  <c r="B61" i="166" l="1"/>
  <c r="AZ11" i="166"/>
  <c r="B61" i="165"/>
  <c r="BA11" i="165"/>
  <c r="B62" i="166" l="1"/>
  <c r="BA11" i="166"/>
  <c r="B62" i="165"/>
  <c r="BB11" i="165"/>
  <c r="BB11" i="166" l="1"/>
  <c r="B63" i="166"/>
  <c r="BC11" i="165"/>
  <c r="B63" i="165"/>
  <c r="BC11" i="166" l="1"/>
  <c r="B64" i="166"/>
  <c r="B64" i="165"/>
  <c r="BD11" i="165"/>
  <c r="B65" i="166" l="1"/>
  <c r="BD11" i="166"/>
  <c r="BE11" i="165"/>
  <c r="B65" i="165"/>
  <c r="BE11" i="166" l="1"/>
  <c r="B66" i="166"/>
  <c r="B66" i="165"/>
  <c r="BF11" i="165"/>
  <c r="B67" i="166" l="1"/>
  <c r="BF11" i="166"/>
  <c r="BG11" i="165"/>
  <c r="B67" i="165"/>
  <c r="BG11" i="166" l="1"/>
  <c r="BH11" i="165"/>
  <c r="BH11" i="166" l="1"/>
  <c r="BI11" i="165"/>
  <c r="BI11" i="166" l="1"/>
  <c r="BJ11" i="165"/>
  <c r="BJ11" i="166" l="1"/>
  <c r="BK11" i="165"/>
  <c r="BK11" i="166" l="1"/>
  <c r="BL11" i="165"/>
  <c r="BL11" i="166" l="1"/>
  <c r="BM11" i="165"/>
  <c r="BM11" i="166" l="1"/>
  <c r="BN11" i="165"/>
  <c r="BN11" i="166" l="1"/>
  <c r="BO11" i="165"/>
  <c r="BO11" i="166" l="1"/>
  <c r="BP11" i="165"/>
  <c r="BP11" i="166" l="1"/>
  <c r="BQ11" i="165"/>
  <c r="BQ11" i="166" l="1"/>
  <c r="BR11" i="165"/>
  <c r="BR11" i="166" l="1"/>
  <c r="BS11" i="165"/>
  <c r="BS11" i="166" l="1"/>
  <c r="BT11" i="165"/>
  <c r="BT11" i="166" l="1"/>
  <c r="BU11" i="165"/>
  <c r="BU11" i="166" l="1"/>
  <c r="BV11" i="165"/>
  <c r="BV11" i="166" l="1"/>
  <c r="BW11" i="165"/>
  <c r="BW11" i="166" l="1"/>
  <c r="BX11" i="165"/>
  <c r="BX11" i="166" l="1"/>
  <c r="BY11" i="165"/>
  <c r="BY11" i="166" l="1"/>
  <c r="CA48" i="165" l="1"/>
  <c r="CA32" i="165"/>
  <c r="CA35" i="165"/>
  <c r="CA39" i="165"/>
  <c r="CA40" i="165"/>
  <c r="CA60" i="165"/>
  <c r="CA51" i="165"/>
  <c r="CA45" i="165" l="1"/>
  <c r="CA66" i="165"/>
  <c r="CA47" i="165"/>
  <c r="CA67" i="165"/>
  <c r="CA27" i="165"/>
  <c r="CA46" i="165"/>
  <c r="CA44" i="165"/>
  <c r="CA28" i="165"/>
  <c r="CA52" i="165"/>
  <c r="CA53" i="165"/>
  <c r="CA64" i="165"/>
  <c r="CA25" i="165"/>
  <c r="CA37" i="165"/>
  <c r="CA41" i="165"/>
  <c r="CA31" i="165"/>
  <c r="CA33" i="165"/>
  <c r="CA54" i="165"/>
  <c r="CA56" i="165"/>
  <c r="CA34" i="165"/>
  <c r="CA63" i="165"/>
  <c r="CA59" i="165"/>
  <c r="CA49" i="165"/>
  <c r="CA38" i="165"/>
  <c r="CA65" i="165"/>
  <c r="CA61" i="165"/>
  <c r="CA43" i="165"/>
  <c r="CA42" i="165"/>
  <c r="CA29" i="165"/>
  <c r="CA57" i="165"/>
  <c r="CA58" i="165"/>
  <c r="CA36" i="165"/>
  <c r="CA62" i="165"/>
  <c r="CA55" i="165"/>
  <c r="CA26" i="165"/>
  <c r="CA30" i="165"/>
  <c r="CA50" i="165"/>
  <c r="CA24" i="165" l="1"/>
  <c r="CA17" i="165"/>
  <c r="CA21" i="165"/>
  <c r="CA23" i="165"/>
  <c r="CA13" i="165"/>
  <c r="CA14" i="165"/>
  <c r="CA15" i="165"/>
  <c r="CA20" i="165"/>
  <c r="CA19" i="165"/>
  <c r="CA16" i="165"/>
  <c r="CA22" i="165"/>
  <c r="CA12" i="165"/>
  <c r="CA18" i="165"/>
  <c r="CA34" i="166" l="1"/>
  <c r="CA59" i="166"/>
  <c r="CA29" i="166" l="1"/>
  <c r="CA61" i="166"/>
  <c r="CA32" i="166"/>
  <c r="CA46" i="166"/>
  <c r="CA25" i="166"/>
  <c r="CA51" i="166"/>
  <c r="CA45" i="166"/>
  <c r="CA39" i="166"/>
  <c r="CA54" i="166"/>
  <c r="CA35" i="166"/>
  <c r="CA44" i="166"/>
  <c r="CA56" i="166"/>
  <c r="CA28" i="166"/>
  <c r="CA52" i="166"/>
  <c r="CA53" i="166"/>
  <c r="CA30" i="166"/>
  <c r="CA60" i="166"/>
  <c r="CA26" i="166"/>
  <c r="CA40" i="166"/>
  <c r="CA66" i="166"/>
  <c r="CA48" i="166"/>
  <c r="CA38" i="166"/>
  <c r="CA64" i="166"/>
  <c r="CA36" i="166"/>
  <c r="CA47" i="166"/>
  <c r="CA31" i="166"/>
  <c r="CA33" i="166"/>
  <c r="CA63" i="166"/>
  <c r="CA49" i="166"/>
  <c r="CA65" i="166"/>
  <c r="CA43" i="166"/>
  <c r="CA42" i="166"/>
  <c r="CA50" i="166"/>
  <c r="CA57" i="166"/>
  <c r="CA55" i="166"/>
  <c r="CA41" i="166"/>
  <c r="CA58" i="166"/>
  <c r="CA37" i="166"/>
  <c r="CA62" i="166"/>
  <c r="CA67" i="166"/>
  <c r="CA27" i="166"/>
  <c r="CA24" i="166" l="1"/>
  <c r="CA17" i="166"/>
  <c r="CA21" i="166"/>
  <c r="CA23" i="166"/>
  <c r="CA13" i="166"/>
  <c r="CA14" i="166"/>
  <c r="CA15" i="166"/>
  <c r="CA20" i="166"/>
  <c r="CA19" i="166"/>
  <c r="CA16" i="166"/>
  <c r="CA22" i="166"/>
  <c r="CA12" i="166"/>
  <c r="CA18" i="166"/>
  <c r="I23" i="32" l="1"/>
  <c r="I24" i="32"/>
  <c r="I25" i="32"/>
  <c r="I26" i="32"/>
  <c r="I27" i="32"/>
  <c r="I29" i="32" l="1"/>
  <c r="I28" i="32"/>
  <c r="I31" i="32"/>
  <c r="I30" i="32"/>
  <c r="A18" i="2" l="1"/>
  <c r="A19" i="2"/>
  <c r="A20" i="2"/>
  <c r="A21" i="2"/>
  <c r="A22" i="2"/>
  <c r="A23" i="2"/>
  <c r="A24" i="2"/>
  <c r="A25" i="2"/>
  <c r="A26" i="2"/>
  <c r="A27" i="2"/>
  <c r="A28" i="2"/>
  <c r="A29" i="2"/>
  <c r="B13" i="160"/>
  <c r="D11" i="160"/>
  <c r="B14" i="160" l="1"/>
  <c r="E11" i="160"/>
  <c r="B15" i="160"/>
  <c r="B16" i="160" l="1"/>
  <c r="F11" i="160"/>
  <c r="B17" i="160" l="1"/>
  <c r="G11" i="160"/>
  <c r="H11" i="160" l="1"/>
  <c r="B18" i="160"/>
  <c r="B19" i="160" l="1"/>
  <c r="I11" i="160"/>
  <c r="J11" i="160" l="1"/>
  <c r="B20" i="160"/>
  <c r="K11" i="160" l="1"/>
  <c r="B21" i="160"/>
  <c r="L11" i="160" l="1"/>
  <c r="B22" i="160"/>
  <c r="B23" i="160" l="1"/>
  <c r="M11" i="160"/>
  <c r="B24" i="160" l="1"/>
  <c r="N11" i="160"/>
  <c r="B25" i="160" l="1"/>
  <c r="O11" i="160"/>
  <c r="B26" i="160" l="1"/>
  <c r="P11" i="160"/>
  <c r="Q11" i="160" l="1"/>
  <c r="B27" i="160"/>
  <c r="R11" i="160" l="1"/>
  <c r="B28" i="160"/>
  <c r="B29" i="160" l="1"/>
  <c r="S11" i="160"/>
  <c r="T11" i="160" l="1"/>
  <c r="B30" i="160"/>
  <c r="U11" i="160" l="1"/>
  <c r="B31" i="160"/>
  <c r="B32" i="160" l="1"/>
  <c r="V11" i="160"/>
  <c r="B33" i="160" l="1"/>
  <c r="W11" i="160"/>
  <c r="B34" i="160" l="1"/>
  <c r="X11" i="160"/>
  <c r="B35" i="160" l="1"/>
  <c r="Y11" i="160"/>
  <c r="Z11" i="160" l="1"/>
  <c r="B36" i="160"/>
  <c r="B37" i="160" l="1"/>
  <c r="AA11" i="160"/>
  <c r="AB11" i="160" l="1"/>
  <c r="B38" i="160"/>
  <c r="AC11" i="160" l="1"/>
  <c r="B39" i="160"/>
  <c r="AD11" i="160" l="1"/>
  <c r="B40" i="160"/>
  <c r="B41" i="160" l="1"/>
  <c r="AE11" i="160"/>
  <c r="AF11" i="160" l="1"/>
  <c r="B42" i="160"/>
  <c r="AG11" i="160" l="1"/>
  <c r="B43" i="160"/>
  <c r="B44" i="160" l="1"/>
  <c r="AH11" i="160"/>
  <c r="B45" i="160" l="1"/>
  <c r="AI11" i="160"/>
  <c r="AJ11" i="160" l="1"/>
  <c r="B46" i="160"/>
  <c r="AK11" i="160" l="1"/>
  <c r="B47" i="160"/>
  <c r="AL11" i="160" l="1"/>
  <c r="B48" i="160"/>
  <c r="AM11" i="160" l="1"/>
  <c r="B49" i="160"/>
  <c r="B50" i="160" l="1"/>
  <c r="AN11" i="160"/>
  <c r="AO11" i="160" l="1"/>
  <c r="B51" i="160"/>
  <c r="B52" i="160" l="1"/>
  <c r="AP11" i="160"/>
  <c r="B53" i="160" l="1"/>
  <c r="AQ11" i="160"/>
  <c r="B54" i="160" l="1"/>
  <c r="AR11" i="160"/>
  <c r="AS11" i="160" l="1"/>
  <c r="B55" i="160"/>
  <c r="B56" i="160" l="1"/>
  <c r="AT11" i="160"/>
  <c r="AU11" i="160" l="1"/>
  <c r="B57" i="160"/>
  <c r="B58" i="160" l="1"/>
  <c r="AV11" i="160"/>
  <c r="AW11" i="160" l="1"/>
  <c r="B59" i="160"/>
  <c r="AX11" i="160" l="1"/>
  <c r="B60" i="160"/>
  <c r="B61" i="160" l="1"/>
  <c r="AY11" i="160"/>
  <c r="AZ11" i="160" l="1"/>
  <c r="B62" i="160"/>
  <c r="BA11" i="160" l="1"/>
  <c r="B63" i="160"/>
  <c r="B64" i="160" l="1"/>
  <c r="BB11" i="160"/>
  <c r="B65" i="160" l="1"/>
  <c r="BC11" i="160"/>
  <c r="B66" i="160" l="1"/>
  <c r="BD11" i="160"/>
  <c r="BE11" i="160" l="1"/>
  <c r="B67" i="160"/>
  <c r="BF11" i="160" l="1"/>
  <c r="BG11" i="160" l="1"/>
  <c r="BH11" i="160" l="1"/>
  <c r="BI11" i="160" l="1"/>
  <c r="BJ11" i="160" l="1"/>
  <c r="BK11" i="160" l="1"/>
  <c r="BL11" i="160" l="1"/>
  <c r="BM11" i="160" l="1"/>
  <c r="BN11" i="160" l="1"/>
  <c r="BO11" i="160" l="1"/>
  <c r="BP11" i="160" l="1"/>
  <c r="BQ11" i="160" l="1"/>
  <c r="BR11" i="160" l="1"/>
  <c r="BS11" i="160" l="1"/>
  <c r="BT11" i="160" l="1"/>
  <c r="BU11" i="160" l="1"/>
  <c r="BV11" i="160" l="1"/>
  <c r="BW11" i="160" l="1"/>
  <c r="BX11" i="160" l="1"/>
  <c r="BY11" i="160" l="1"/>
  <c r="CA50" i="160" l="1"/>
  <c r="CA57" i="160"/>
  <c r="CA53" i="160"/>
  <c r="CA51" i="160"/>
  <c r="CA29" i="160"/>
  <c r="CA52" i="160"/>
  <c r="CA38" i="160"/>
  <c r="CA41" i="160"/>
  <c r="CA30" i="160"/>
  <c r="CA39" i="160"/>
  <c r="CA32" i="160"/>
  <c r="CA18" i="160"/>
  <c r="CA34" i="160"/>
  <c r="CA66" i="160"/>
  <c r="CA64" i="160"/>
  <c r="CA67" i="160"/>
  <c r="CA65" i="160"/>
  <c r="CA63" i="160"/>
  <c r="CA61" i="160"/>
  <c r="CA62" i="160"/>
  <c r="CA58" i="160"/>
  <c r="CA55" i="160"/>
  <c r="CA60" i="160"/>
  <c r="CA59" i="160"/>
  <c r="CA56" i="160"/>
  <c r="CA49" i="160"/>
  <c r="CA47" i="160"/>
  <c r="CA54" i="160"/>
  <c r="CA45" i="160"/>
  <c r="CA43" i="160"/>
  <c r="CA37" i="160"/>
  <c r="CA35" i="160"/>
  <c r="CA48" i="160"/>
  <c r="CA44" i="160"/>
  <c r="CA40" i="160"/>
  <c r="CA36" i="160"/>
  <c r="CA28" i="160"/>
  <c r="CA26" i="160"/>
  <c r="CA42" i="160"/>
  <c r="CA23" i="160"/>
  <c r="CA15" i="160"/>
  <c r="CA12" i="160"/>
  <c r="CA19" i="160"/>
  <c r="CA14" i="160"/>
  <c r="CA33" i="160"/>
  <c r="CA25" i="160"/>
  <c r="CA24" i="160"/>
  <c r="CA21" i="160"/>
  <c r="CA16" i="160"/>
  <c r="CA13" i="160"/>
  <c r="CA46" i="160"/>
  <c r="CA22" i="160"/>
  <c r="CA27" i="160"/>
  <c r="CA20" i="160"/>
  <c r="CA31" i="160"/>
  <c r="CA17" i="160"/>
  <c r="A17" i="2" l="1"/>
  <c r="A16" i="2"/>
  <c r="B13" i="156" l="1"/>
  <c r="D11" i="156"/>
  <c r="B14" i="155"/>
  <c r="B13" i="155"/>
  <c r="D11" i="155"/>
  <c r="D13" i="133"/>
  <c r="D12" i="133" s="1"/>
  <c r="B13" i="133"/>
  <c r="B14" i="133" s="1"/>
  <c r="B15" i="133" s="1"/>
  <c r="D11" i="133"/>
  <c r="E11" i="133" s="1"/>
  <c r="E13" i="133" s="1"/>
  <c r="E12" i="133" s="1"/>
  <c r="B14" i="132"/>
  <c r="B13" i="132"/>
  <c r="D11" i="132"/>
  <c r="E11" i="132" s="1"/>
  <c r="F11" i="132" s="1"/>
  <c r="G11" i="132" s="1"/>
  <c r="H11" i="132" s="1"/>
  <c r="I11" i="132" s="1"/>
  <c r="J11" i="132" s="1"/>
  <c r="K11" i="132" s="1"/>
  <c r="L11" i="132" s="1"/>
  <c r="C13" i="7"/>
  <c r="G13" i="7"/>
  <c r="G12" i="7" s="1"/>
  <c r="H13" i="7"/>
  <c r="H12" i="7" s="1"/>
  <c r="L13" i="7"/>
  <c r="L12" i="7" s="1"/>
  <c r="M13" i="7"/>
  <c r="M12" i="7" s="1"/>
  <c r="N13" i="7"/>
  <c r="N12" i="7" s="1"/>
  <c r="O13" i="7"/>
  <c r="O12" i="7" s="1"/>
  <c r="S13" i="7"/>
  <c r="S12" i="7" s="1"/>
  <c r="T13" i="7"/>
  <c r="T12" i="7" s="1"/>
  <c r="X13" i="7"/>
  <c r="X12" i="7" s="1"/>
  <c r="Y13" i="7"/>
  <c r="Y12" i="7" s="1"/>
  <c r="Z13" i="7"/>
  <c r="Z12" i="7" s="1"/>
  <c r="AA13" i="7"/>
  <c r="AA12" i="7" s="1"/>
  <c r="AE13" i="7"/>
  <c r="AE12" i="7" s="1"/>
  <c r="AF13" i="7"/>
  <c r="AF12" i="7" s="1"/>
  <c r="AJ13" i="7"/>
  <c r="AJ12" i="7" s="1"/>
  <c r="AK13" i="7"/>
  <c r="AK12" i="7" s="1"/>
  <c r="AL13" i="7"/>
  <c r="AL12" i="7" s="1"/>
  <c r="AM13" i="7"/>
  <c r="AM12" i="7" s="1"/>
  <c r="AQ13" i="7"/>
  <c r="AQ12" i="7" s="1"/>
  <c r="AR13" i="7"/>
  <c r="AR12" i="7" s="1"/>
  <c r="AV13" i="7"/>
  <c r="AV12" i="7" s="1"/>
  <c r="AW13" i="7"/>
  <c r="AW12" i="7" s="1"/>
  <c r="AX13" i="7"/>
  <c r="AX12" i="7" s="1"/>
  <c r="AY13" i="7"/>
  <c r="AY12" i="7" s="1"/>
  <c r="BC13" i="7"/>
  <c r="BC12" i="7" s="1"/>
  <c r="BD13" i="7"/>
  <c r="BD12" i="7" s="1"/>
  <c r="BH13" i="7"/>
  <c r="BH12" i="7" s="1"/>
  <c r="BI13" i="7"/>
  <c r="BI12" i="7" s="1"/>
  <c r="BJ13" i="7"/>
  <c r="BJ12" i="7" s="1"/>
  <c r="BK13" i="7"/>
  <c r="BK12" i="7" s="1"/>
  <c r="BO13" i="7"/>
  <c r="BO12" i="7" s="1"/>
  <c r="BP13" i="7"/>
  <c r="BP12" i="7" s="1"/>
  <c r="BT13" i="7"/>
  <c r="BT12" i="7" s="1"/>
  <c r="BU13" i="7"/>
  <c r="BU12" i="7" s="1"/>
  <c r="BV13" i="7"/>
  <c r="BV12" i="7" s="1"/>
  <c r="BW13" i="7"/>
  <c r="BW12" i="7" s="1"/>
  <c r="D13" i="7"/>
  <c r="D12" i="7" s="1"/>
  <c r="E13" i="7"/>
  <c r="E12" i="7" s="1"/>
  <c r="F13" i="7"/>
  <c r="F12" i="7" s="1"/>
  <c r="I13" i="7"/>
  <c r="I12" i="7" s="1"/>
  <c r="J13" i="7"/>
  <c r="J12" i="7" s="1"/>
  <c r="K13" i="7"/>
  <c r="K12" i="7" s="1"/>
  <c r="P13" i="7"/>
  <c r="P12" i="7" s="1"/>
  <c r="Q13" i="7"/>
  <c r="Q12" i="7" s="1"/>
  <c r="R13" i="7"/>
  <c r="R12" i="7" s="1"/>
  <c r="U13" i="7"/>
  <c r="U12" i="7" s="1"/>
  <c r="V13" i="7"/>
  <c r="V12" i="7" s="1"/>
  <c r="W13" i="7"/>
  <c r="W12" i="7" s="1"/>
  <c r="AB13" i="7"/>
  <c r="AB12" i="7" s="1"/>
  <c r="AC13" i="7"/>
  <c r="AC12" i="7" s="1"/>
  <c r="AD13" i="7"/>
  <c r="AD12" i="7" s="1"/>
  <c r="AG13" i="7"/>
  <c r="AG12" i="7" s="1"/>
  <c r="AH13" i="7"/>
  <c r="AH12" i="7" s="1"/>
  <c r="AI13" i="7"/>
  <c r="AI12" i="7" s="1"/>
  <c r="AN13" i="7"/>
  <c r="AN12" i="7" s="1"/>
  <c r="AO13" i="7"/>
  <c r="AO12" i="7" s="1"/>
  <c r="AP13" i="7"/>
  <c r="AP12" i="7" s="1"/>
  <c r="AS13" i="7"/>
  <c r="AS12" i="7" s="1"/>
  <c r="AT13" i="7"/>
  <c r="AT12" i="7" s="1"/>
  <c r="AU13" i="7"/>
  <c r="AU12" i="7" s="1"/>
  <c r="AZ13" i="7"/>
  <c r="AZ12" i="7" s="1"/>
  <c r="BA13" i="7"/>
  <c r="BA12" i="7" s="1"/>
  <c r="BB13" i="7"/>
  <c r="BB12" i="7" s="1"/>
  <c r="BE13" i="7"/>
  <c r="BE12" i="7" s="1"/>
  <c r="BF13" i="7"/>
  <c r="BF12" i="7" s="1"/>
  <c r="BG13" i="7"/>
  <c r="BG12" i="7" s="1"/>
  <c r="BL13" i="7"/>
  <c r="BL12" i="7" s="1"/>
  <c r="BM13" i="7"/>
  <c r="BM12" i="7" s="1"/>
  <c r="BN13" i="7"/>
  <c r="BN12" i="7" s="1"/>
  <c r="BQ13" i="7"/>
  <c r="BQ12" i="7" s="1"/>
  <c r="BR13" i="7"/>
  <c r="BR12" i="7" s="1"/>
  <c r="BS13" i="7"/>
  <c r="BS12" i="7" s="1"/>
  <c r="BX13" i="7"/>
  <c r="BX12" i="7" s="1"/>
  <c r="BY13" i="7"/>
  <c r="BY12" i="7" s="1"/>
  <c r="BZ13" i="7"/>
  <c r="BZ12" i="7" s="1"/>
  <c r="Q13" i="174" a="1"/>
  <c r="Q13" i="175" a="1"/>
  <c r="Q13" i="174" l="1"/>
  <c r="Q13" i="175"/>
  <c r="C12" i="7"/>
  <c r="E11" i="156"/>
  <c r="B14" i="156"/>
  <c r="M79" i="31"/>
  <c r="M148" i="31" s="1"/>
  <c r="M217" i="31" s="1"/>
  <c r="Q79" i="31"/>
  <c r="Q148" i="31" s="1"/>
  <c r="Q217" i="31" s="1"/>
  <c r="K79" i="31"/>
  <c r="O79" i="31"/>
  <c r="O148" i="31" s="1"/>
  <c r="O217" i="31" s="1"/>
  <c r="L79" i="31"/>
  <c r="L148" i="31" s="1"/>
  <c r="L217" i="31" s="1"/>
  <c r="P79" i="31"/>
  <c r="P148" i="31" s="1"/>
  <c r="P217" i="31" s="1"/>
  <c r="N79" i="31"/>
  <c r="N148" i="31" s="1"/>
  <c r="N217" i="31" s="1"/>
  <c r="R79" i="31"/>
  <c r="R148" i="31" s="1"/>
  <c r="R217" i="31" s="1"/>
  <c r="B15" i="156"/>
  <c r="E11" i="155"/>
  <c r="B15" i="155"/>
  <c r="B16" i="133"/>
  <c r="G13" i="133"/>
  <c r="G12" i="133" s="1"/>
  <c r="F11" i="133"/>
  <c r="G11" i="133" s="1"/>
  <c r="H11" i="133" s="1"/>
  <c r="BZ13" i="133"/>
  <c r="BZ12" i="133" s="1"/>
  <c r="F13" i="133"/>
  <c r="F12" i="133" s="1"/>
  <c r="C13" i="133"/>
  <c r="C12" i="133" s="1"/>
  <c r="L13" i="132"/>
  <c r="L12" i="132" s="1"/>
  <c r="M11" i="132"/>
  <c r="C13" i="132"/>
  <c r="C12" i="132" s="1"/>
  <c r="D13" i="132"/>
  <c r="D12" i="132" s="1"/>
  <c r="E13" i="132"/>
  <c r="E12" i="132" s="1"/>
  <c r="F13" i="132"/>
  <c r="F12" i="132" s="1"/>
  <c r="BZ13" i="132"/>
  <c r="BZ12" i="132" s="1"/>
  <c r="G13" i="132"/>
  <c r="G12" i="132" s="1"/>
  <c r="B15" i="132"/>
  <c r="H13" i="132"/>
  <c r="H12" i="132" s="1"/>
  <c r="I13" i="132"/>
  <c r="I12" i="132" s="1"/>
  <c r="J13" i="132"/>
  <c r="J12" i="132" s="1"/>
  <c r="K13" i="132"/>
  <c r="K12" i="132" s="1"/>
  <c r="B13" i="131"/>
  <c r="D11" i="131"/>
  <c r="E11" i="131" s="1"/>
  <c r="C10" i="131"/>
  <c r="B13" i="130"/>
  <c r="D11" i="130"/>
  <c r="E11" i="130" s="1"/>
  <c r="C10" i="130"/>
  <c r="Q12" i="175" a="1"/>
  <c r="Q12" i="174" a="1"/>
  <c r="Q12" i="175" l="1"/>
  <c r="R13" i="175" s="1"/>
  <c r="Q12" i="174"/>
  <c r="R13" i="174" s="1"/>
  <c r="R14" i="175"/>
  <c r="R14" i="174"/>
  <c r="S79" i="31"/>
  <c r="S148" i="31" s="1"/>
  <c r="S217" i="31" s="1"/>
  <c r="AC79" i="31"/>
  <c r="AC148" i="31" s="1"/>
  <c r="AC217" i="31" s="1"/>
  <c r="T79" i="31"/>
  <c r="T148" i="31" s="1"/>
  <c r="T217" i="31" s="1"/>
  <c r="B14" i="131"/>
  <c r="F11" i="156"/>
  <c r="B14" i="130"/>
  <c r="U79" i="31"/>
  <c r="U148" i="31" s="1"/>
  <c r="U217" i="31" s="1"/>
  <c r="B16" i="156"/>
  <c r="B16" i="155"/>
  <c r="F11" i="155"/>
  <c r="B17" i="133"/>
  <c r="I11" i="133"/>
  <c r="H13" i="133"/>
  <c r="H12" i="133" s="1"/>
  <c r="B16" i="132"/>
  <c r="M13" i="132"/>
  <c r="M12" i="132" s="1"/>
  <c r="N11" i="132"/>
  <c r="F11" i="131"/>
  <c r="E10" i="131"/>
  <c r="D10" i="131"/>
  <c r="F11" i="130"/>
  <c r="E10" i="130"/>
  <c r="D10" i="130"/>
  <c r="AD79" i="31" l="1"/>
  <c r="AD148" i="31" s="1"/>
  <c r="AD217" i="31" s="1"/>
  <c r="G11" i="156"/>
  <c r="B15" i="130"/>
  <c r="B15" i="131"/>
  <c r="V79" i="31"/>
  <c r="V148" i="31" s="1"/>
  <c r="V217" i="31" s="1"/>
  <c r="B17" i="156"/>
  <c r="B17" i="155"/>
  <c r="G11" i="155"/>
  <c r="J11" i="133"/>
  <c r="I13" i="133"/>
  <c r="I12" i="133" s="1"/>
  <c r="B18" i="133"/>
  <c r="O11" i="132"/>
  <c r="N13" i="132"/>
  <c r="N12" i="132" s="1"/>
  <c r="B17" i="132"/>
  <c r="G11" i="131"/>
  <c r="F10" i="131"/>
  <c r="G11" i="130"/>
  <c r="F10" i="130"/>
  <c r="AE79" i="31" l="1"/>
  <c r="AE148" i="31" s="1"/>
  <c r="AE217" i="31" s="1"/>
  <c r="H11" i="156"/>
  <c r="B16" i="130"/>
  <c r="B16" i="131"/>
  <c r="Y79" i="31"/>
  <c r="Y148" i="31" s="1"/>
  <c r="Y217" i="31" s="1"/>
  <c r="X79" i="31"/>
  <c r="X148" i="31" s="1"/>
  <c r="X217" i="31" s="1"/>
  <c r="W79" i="31"/>
  <c r="W148" i="31" s="1"/>
  <c r="W217" i="31" s="1"/>
  <c r="B18" i="156"/>
  <c r="H11" i="155"/>
  <c r="B18" i="155"/>
  <c r="B19" i="133"/>
  <c r="K11" i="133"/>
  <c r="J13" i="133"/>
  <c r="J12" i="133" s="1"/>
  <c r="B18" i="132"/>
  <c r="P11" i="132"/>
  <c r="O13" i="132"/>
  <c r="O12" i="132" s="1"/>
  <c r="H11" i="131"/>
  <c r="G10" i="131"/>
  <c r="H11" i="130"/>
  <c r="G10" i="130"/>
  <c r="AF79" i="31" l="1"/>
  <c r="AF148" i="31" s="1"/>
  <c r="AF217" i="31" s="1"/>
  <c r="I11" i="156"/>
  <c r="B17" i="131"/>
  <c r="B17" i="130"/>
  <c r="Z79" i="31"/>
  <c r="Z148" i="31" s="1"/>
  <c r="Z217" i="31" s="1"/>
  <c r="B19" i="156"/>
  <c r="I11" i="155"/>
  <c r="B19" i="155"/>
  <c r="B20" i="133"/>
  <c r="L11" i="133"/>
  <c r="K13" i="133"/>
  <c r="K12" i="133" s="1"/>
  <c r="Q11" i="132"/>
  <c r="P13" i="132"/>
  <c r="P12" i="132" s="1"/>
  <c r="B19" i="132"/>
  <c r="H10" i="131"/>
  <c r="I11" i="131"/>
  <c r="H10" i="130"/>
  <c r="I11" i="130"/>
  <c r="AG79" i="31" l="1"/>
  <c r="AG148" i="31" s="1"/>
  <c r="AG217" i="31" s="1"/>
  <c r="AH79" i="31"/>
  <c r="AH148" i="31" s="1"/>
  <c r="AH217" i="31" s="1"/>
  <c r="B18" i="131"/>
  <c r="B18" i="130"/>
  <c r="J11" i="156"/>
  <c r="AA79" i="31"/>
  <c r="AA148" i="31" s="1"/>
  <c r="AA217" i="31" s="1"/>
  <c r="AB79" i="31"/>
  <c r="AB148" i="31" s="1"/>
  <c r="AB217" i="31" s="1"/>
  <c r="B20" i="156"/>
  <c r="B20" i="155"/>
  <c r="J11" i="155"/>
  <c r="M11" i="133"/>
  <c r="L13" i="133"/>
  <c r="L12" i="133" s="1"/>
  <c r="B21" i="133"/>
  <c r="R11" i="132"/>
  <c r="Q13" i="132"/>
  <c r="Q12" i="132" s="1"/>
  <c r="B20" i="132"/>
  <c r="I10" i="131"/>
  <c r="J11" i="131"/>
  <c r="I10" i="130"/>
  <c r="J11" i="130"/>
  <c r="B19" i="131" l="1"/>
  <c r="K11" i="156"/>
  <c r="B19" i="130"/>
  <c r="B21" i="156"/>
  <c r="K11" i="155"/>
  <c r="B21" i="155"/>
  <c r="B22" i="133"/>
  <c r="N11" i="133"/>
  <c r="M13" i="133"/>
  <c r="M12" i="133" s="1"/>
  <c r="B21" i="132"/>
  <c r="S11" i="132"/>
  <c r="R13" i="132"/>
  <c r="R12" i="132" s="1"/>
  <c r="J10" i="131"/>
  <c r="K11" i="131"/>
  <c r="J10" i="130"/>
  <c r="K11" i="130"/>
  <c r="B20" i="130" l="1"/>
  <c r="L11" i="156"/>
  <c r="B20" i="131"/>
  <c r="B22" i="156"/>
  <c r="L11" i="155"/>
  <c r="B22" i="155"/>
  <c r="B23" i="133"/>
  <c r="O11" i="133"/>
  <c r="N13" i="133"/>
  <c r="N12" i="133" s="1"/>
  <c r="B22" i="132"/>
  <c r="T11" i="132"/>
  <c r="S13" i="132"/>
  <c r="S12" i="132" s="1"/>
  <c r="L11" i="131"/>
  <c r="K10" i="131"/>
  <c r="L11" i="130"/>
  <c r="K10" i="130"/>
  <c r="B21" i="131" l="1"/>
  <c r="M11" i="156"/>
  <c r="B21" i="130"/>
  <c r="B23" i="156"/>
  <c r="B23" i="155"/>
  <c r="M11" i="155"/>
  <c r="P11" i="133"/>
  <c r="O13" i="133"/>
  <c r="O12" i="133" s="1"/>
  <c r="B24" i="133"/>
  <c r="U11" i="132"/>
  <c r="T13" i="132"/>
  <c r="T12" i="132" s="1"/>
  <c r="B23" i="132"/>
  <c r="M11" i="131"/>
  <c r="L10" i="131"/>
  <c r="M11" i="130"/>
  <c r="L10" i="130"/>
  <c r="N11" i="156" l="1"/>
  <c r="B22" i="130"/>
  <c r="B22" i="131"/>
  <c r="B24" i="156"/>
  <c r="B24" i="155"/>
  <c r="N11" i="155"/>
  <c r="B25" i="133"/>
  <c r="Q11" i="133"/>
  <c r="P13" i="133"/>
  <c r="P12" i="133" s="1"/>
  <c r="B24" i="132"/>
  <c r="V11" i="132"/>
  <c r="U13" i="132"/>
  <c r="U12" i="132" s="1"/>
  <c r="N11" i="131"/>
  <c r="M10" i="131"/>
  <c r="N11" i="130"/>
  <c r="M10" i="130"/>
  <c r="B23" i="131" l="1"/>
  <c r="B23" i="130"/>
  <c r="O11" i="156"/>
  <c r="B25" i="156"/>
  <c r="O11" i="155"/>
  <c r="B25" i="155"/>
  <c r="R11" i="133"/>
  <c r="Q13" i="133"/>
  <c r="Q12" i="133" s="1"/>
  <c r="B26" i="133"/>
  <c r="W11" i="132"/>
  <c r="V13" i="132"/>
  <c r="V12" i="132" s="1"/>
  <c r="B25" i="132"/>
  <c r="O11" i="131"/>
  <c r="N10" i="131"/>
  <c r="O11" i="130"/>
  <c r="N10" i="130"/>
  <c r="B24" i="131" l="1"/>
  <c r="B24" i="130"/>
  <c r="P11" i="156"/>
  <c r="B26" i="156"/>
  <c r="P11" i="155"/>
  <c r="B26" i="155"/>
  <c r="B27" i="133"/>
  <c r="S11" i="133"/>
  <c r="R13" i="133"/>
  <c r="R12" i="133" s="1"/>
  <c r="B26" i="132"/>
  <c r="X11" i="132"/>
  <c r="W13" i="132"/>
  <c r="W12" i="132" s="1"/>
  <c r="P11" i="131"/>
  <c r="O10" i="131"/>
  <c r="P11" i="130"/>
  <c r="O10" i="130"/>
  <c r="Q11" i="156" l="1"/>
  <c r="B25" i="131"/>
  <c r="B25" i="130"/>
  <c r="B27" i="156"/>
  <c r="B27" i="155"/>
  <c r="Q11" i="155"/>
  <c r="T11" i="133"/>
  <c r="S13" i="133"/>
  <c r="S12" i="133" s="1"/>
  <c r="B28" i="133"/>
  <c r="X13" i="132"/>
  <c r="X12" i="132" s="1"/>
  <c r="Y11" i="132"/>
  <c r="B27" i="132"/>
  <c r="Q11" i="131"/>
  <c r="P10" i="131"/>
  <c r="Q11" i="130"/>
  <c r="P10" i="130"/>
  <c r="B26" i="131" l="1"/>
  <c r="B26" i="130"/>
  <c r="R11" i="156"/>
  <c r="B28" i="156"/>
  <c r="R11" i="155"/>
  <c r="B28" i="155"/>
  <c r="B29" i="133"/>
  <c r="U11" i="133"/>
  <c r="T13" i="133"/>
  <c r="T12" i="133" s="1"/>
  <c r="Y13" i="132"/>
  <c r="Y12" i="132" s="1"/>
  <c r="Z11" i="132"/>
  <c r="B28" i="132"/>
  <c r="R11" i="131"/>
  <c r="Q10" i="131"/>
  <c r="R11" i="130"/>
  <c r="Q10" i="130"/>
  <c r="B27" i="130" l="1"/>
  <c r="S11" i="156"/>
  <c r="B27" i="131"/>
  <c r="B29" i="156"/>
  <c r="S11" i="155"/>
  <c r="B29" i="155"/>
  <c r="B30" i="133"/>
  <c r="V11" i="133"/>
  <c r="U13" i="133"/>
  <c r="U12" i="133" s="1"/>
  <c r="B29" i="132"/>
  <c r="AA11" i="132"/>
  <c r="Z13" i="132"/>
  <c r="Z12" i="132" s="1"/>
  <c r="S11" i="131"/>
  <c r="R10" i="131"/>
  <c r="S11" i="130"/>
  <c r="R10" i="130"/>
  <c r="B28" i="131" l="1"/>
  <c r="T11" i="156"/>
  <c r="B28" i="130"/>
  <c r="B30" i="156"/>
  <c r="T11" i="155"/>
  <c r="B30" i="155"/>
  <c r="V13" i="133"/>
  <c r="V12" i="133" s="1"/>
  <c r="W11" i="133"/>
  <c r="B31" i="133"/>
  <c r="AB11" i="132"/>
  <c r="AA13" i="132"/>
  <c r="AA12" i="132" s="1"/>
  <c r="B30" i="132"/>
  <c r="T11" i="131"/>
  <c r="S10" i="131"/>
  <c r="T11" i="130"/>
  <c r="S10" i="130"/>
  <c r="B29" i="131" l="1"/>
  <c r="B29" i="130"/>
  <c r="U11" i="156"/>
  <c r="B31" i="156"/>
  <c r="U11" i="155"/>
  <c r="B31" i="155"/>
  <c r="B32" i="133"/>
  <c r="X11" i="133"/>
  <c r="W13" i="133"/>
  <c r="W12" i="133" s="1"/>
  <c r="B31" i="132"/>
  <c r="AC11" i="132"/>
  <c r="AB13" i="132"/>
  <c r="AB12" i="132" s="1"/>
  <c r="T10" i="131"/>
  <c r="U11" i="131"/>
  <c r="T10" i="130"/>
  <c r="U11" i="130"/>
  <c r="V11" i="156" l="1"/>
  <c r="B30" i="130"/>
  <c r="B30" i="131"/>
  <c r="B32" i="156"/>
  <c r="V11" i="155"/>
  <c r="B32" i="155"/>
  <c r="X13" i="133"/>
  <c r="X12" i="133" s="1"/>
  <c r="Y11" i="133"/>
  <c r="B33" i="133"/>
  <c r="AD11" i="132"/>
  <c r="AC13" i="132"/>
  <c r="AC12" i="132" s="1"/>
  <c r="B32" i="132"/>
  <c r="U10" i="131"/>
  <c r="V11" i="131"/>
  <c r="U10" i="130"/>
  <c r="V11" i="130"/>
  <c r="B31" i="130" l="1"/>
  <c r="B31" i="131"/>
  <c r="W11" i="156"/>
  <c r="B33" i="156"/>
  <c r="W11" i="155"/>
  <c r="B33" i="155"/>
  <c r="B34" i="133"/>
  <c r="Z11" i="133"/>
  <c r="Y13" i="133"/>
  <c r="Y12" i="133" s="1"/>
  <c r="B33" i="132"/>
  <c r="AE11" i="132"/>
  <c r="AD13" i="132"/>
  <c r="AD12" i="132" s="1"/>
  <c r="V10" i="131"/>
  <c r="W11" i="131"/>
  <c r="V10" i="130"/>
  <c r="W11" i="130"/>
  <c r="X11" i="156" l="1"/>
  <c r="B32" i="131"/>
  <c r="B32" i="130"/>
  <c r="B34" i="156"/>
  <c r="X11" i="155"/>
  <c r="B34" i="155"/>
  <c r="B35" i="133"/>
  <c r="AA11" i="133"/>
  <c r="Z13" i="133"/>
  <c r="Z12" i="133" s="1"/>
  <c r="AF11" i="132"/>
  <c r="AE13" i="132"/>
  <c r="AE12" i="132" s="1"/>
  <c r="B34" i="132"/>
  <c r="X11" i="131"/>
  <c r="W10" i="131"/>
  <c r="X11" i="130"/>
  <c r="W10" i="130"/>
  <c r="B33" i="131" l="1"/>
  <c r="B33" i="130"/>
  <c r="Y11" i="156"/>
  <c r="B35" i="156"/>
  <c r="Y11" i="155"/>
  <c r="B35" i="155"/>
  <c r="AB11" i="133"/>
  <c r="AA13" i="133"/>
  <c r="AA12" i="133" s="1"/>
  <c r="B36" i="133"/>
  <c r="B35" i="132"/>
  <c r="AG11" i="132"/>
  <c r="AF13" i="132"/>
  <c r="AF12" i="132" s="1"/>
  <c r="Y11" i="131"/>
  <c r="X10" i="131"/>
  <c r="Y11" i="130"/>
  <c r="X10" i="130"/>
  <c r="B34" i="131" l="1"/>
  <c r="Z11" i="156"/>
  <c r="B34" i="130"/>
  <c r="B36" i="156"/>
  <c r="Z11" i="155"/>
  <c r="B36" i="155"/>
  <c r="B37" i="133"/>
  <c r="AC11" i="133"/>
  <c r="AB13" i="133"/>
  <c r="AB12" i="133" s="1"/>
  <c r="AH11" i="132"/>
  <c r="AG13" i="132"/>
  <c r="AG12" i="132" s="1"/>
  <c r="B36" i="132"/>
  <c r="Z11" i="131"/>
  <c r="Y10" i="131"/>
  <c r="Z11" i="130"/>
  <c r="Y10" i="130"/>
  <c r="B35" i="130" l="1"/>
  <c r="AA11" i="156"/>
  <c r="B35" i="131"/>
  <c r="B37" i="156"/>
  <c r="AA11" i="155"/>
  <c r="B37" i="155"/>
  <c r="B38" i="133"/>
  <c r="AD11" i="133"/>
  <c r="AC13" i="133"/>
  <c r="AC12" i="133" s="1"/>
  <c r="B37" i="132"/>
  <c r="AI11" i="132"/>
  <c r="AH13" i="132"/>
  <c r="AH12" i="132" s="1"/>
  <c r="AA11" i="131"/>
  <c r="Z10" i="131"/>
  <c r="AA11" i="130"/>
  <c r="Z10" i="130"/>
  <c r="B36" i="131" l="1"/>
  <c r="AB11" i="156"/>
  <c r="B36" i="130"/>
  <c r="B38" i="156"/>
  <c r="B38" i="155"/>
  <c r="AB11" i="155"/>
  <c r="AE11" i="133"/>
  <c r="AD13" i="133"/>
  <c r="AD12" i="133" s="1"/>
  <c r="B39" i="133"/>
  <c r="B38" i="132"/>
  <c r="AJ11" i="132"/>
  <c r="AI13" i="132"/>
  <c r="AI12" i="132" s="1"/>
  <c r="AB11" i="131"/>
  <c r="AA10" i="131"/>
  <c r="AB11" i="130"/>
  <c r="AA10" i="130"/>
  <c r="AC11" i="156" l="1"/>
  <c r="B37" i="131"/>
  <c r="B37" i="130"/>
  <c r="B39" i="156"/>
  <c r="AC11" i="155"/>
  <c r="B39" i="155"/>
  <c r="B40" i="133"/>
  <c r="AF11" i="133"/>
  <c r="AE13" i="133"/>
  <c r="AE12" i="133" s="1"/>
  <c r="B39" i="132"/>
  <c r="AJ13" i="132"/>
  <c r="AJ12" i="132" s="1"/>
  <c r="AK11" i="132"/>
  <c r="AC11" i="131"/>
  <c r="AB10" i="131"/>
  <c r="AC11" i="130"/>
  <c r="AB10" i="130"/>
  <c r="B38" i="130" l="1"/>
  <c r="B38" i="131"/>
  <c r="AD11" i="156"/>
  <c r="B40" i="156"/>
  <c r="AD11" i="155"/>
  <c r="B40" i="155"/>
  <c r="B41" i="133"/>
  <c r="AG11" i="133"/>
  <c r="AF13" i="133"/>
  <c r="AF12" i="133" s="1"/>
  <c r="B40" i="132"/>
  <c r="AK13" i="132"/>
  <c r="AK12" i="132" s="1"/>
  <c r="AL11" i="132"/>
  <c r="AD11" i="131"/>
  <c r="AC10" i="131"/>
  <c r="AD11" i="130"/>
  <c r="AC10" i="130"/>
  <c r="B39" i="130" l="1"/>
  <c r="AE11" i="156"/>
  <c r="B39" i="131"/>
  <c r="B41" i="156"/>
  <c r="AE11" i="155"/>
  <c r="B41" i="155"/>
  <c r="AH11" i="133"/>
  <c r="AG13" i="133"/>
  <c r="AG12" i="133" s="1"/>
  <c r="B42" i="133"/>
  <c r="AM11" i="132"/>
  <c r="AL13" i="132"/>
  <c r="AL12" i="132" s="1"/>
  <c r="B41" i="132"/>
  <c r="AE11" i="131"/>
  <c r="AD10" i="131"/>
  <c r="AE11" i="130"/>
  <c r="AD10" i="130"/>
  <c r="B40" i="130" l="1"/>
  <c r="B40" i="131"/>
  <c r="AF11" i="156"/>
  <c r="B42" i="156"/>
  <c r="AF11" i="155"/>
  <c r="B42" i="155"/>
  <c r="B43" i="133"/>
  <c r="AI11" i="133"/>
  <c r="AH13" i="133"/>
  <c r="AH12" i="133" s="1"/>
  <c r="B42" i="132"/>
  <c r="AN11" i="132"/>
  <c r="AM13" i="132"/>
  <c r="AM12" i="132" s="1"/>
  <c r="AF11" i="131"/>
  <c r="AE10" i="131"/>
  <c r="AF11" i="130"/>
  <c r="AE10" i="130"/>
  <c r="AG11" i="156" l="1"/>
  <c r="B41" i="130"/>
  <c r="B41" i="131"/>
  <c r="B43" i="156"/>
  <c r="B43" i="155"/>
  <c r="AG11" i="155"/>
  <c r="AJ11" i="133"/>
  <c r="AI13" i="133"/>
  <c r="AI12" i="133" s="1"/>
  <c r="B44" i="133"/>
  <c r="AO11" i="132"/>
  <c r="AN13" i="132"/>
  <c r="AN12" i="132" s="1"/>
  <c r="B43" i="132"/>
  <c r="AF10" i="131"/>
  <c r="AG11" i="131"/>
  <c r="AF10" i="130"/>
  <c r="AG11" i="130"/>
  <c r="AH11" i="156" l="1"/>
  <c r="B42" i="131"/>
  <c r="B42" i="130"/>
  <c r="B44" i="156"/>
  <c r="AH11" i="155"/>
  <c r="B44" i="155"/>
  <c r="B45" i="133"/>
  <c r="AK11" i="133"/>
  <c r="AJ13" i="133"/>
  <c r="AJ12" i="133" s="1"/>
  <c r="B44" i="132"/>
  <c r="AP11" i="132"/>
  <c r="AO13" i="132"/>
  <c r="AO12" i="132" s="1"/>
  <c r="AG10" i="131"/>
  <c r="AH11" i="131"/>
  <c r="AG10" i="130"/>
  <c r="AH11" i="130"/>
  <c r="AI11" i="156" l="1"/>
  <c r="B43" i="131"/>
  <c r="B43" i="130"/>
  <c r="B45" i="156"/>
  <c r="AI11" i="155"/>
  <c r="B45" i="155"/>
  <c r="AL11" i="133"/>
  <c r="AK13" i="133"/>
  <c r="AK12" i="133" s="1"/>
  <c r="B46" i="133"/>
  <c r="B45" i="132"/>
  <c r="AQ11" i="132"/>
  <c r="AP13" i="132"/>
  <c r="AP12" i="132" s="1"/>
  <c r="AH10" i="131"/>
  <c r="AI11" i="131"/>
  <c r="AH10" i="130"/>
  <c r="AI11" i="130"/>
  <c r="B44" i="130" l="1"/>
  <c r="B44" i="131"/>
  <c r="AJ11" i="156"/>
  <c r="B46" i="156"/>
  <c r="B46" i="155"/>
  <c r="AJ11" i="155"/>
  <c r="B47" i="133"/>
  <c r="AM11" i="133"/>
  <c r="AL13" i="133"/>
  <c r="AL12" i="133" s="1"/>
  <c r="AR11" i="132"/>
  <c r="AQ13" i="132"/>
  <c r="AQ12" i="132" s="1"/>
  <c r="B46" i="132"/>
  <c r="AJ11" i="131"/>
  <c r="AI10" i="131"/>
  <c r="AJ11" i="130"/>
  <c r="AI10" i="130"/>
  <c r="AK11" i="156" l="1"/>
  <c r="B45" i="131"/>
  <c r="B45" i="130"/>
  <c r="B47" i="156"/>
  <c r="AK11" i="155"/>
  <c r="B47" i="155"/>
  <c r="AN11" i="133"/>
  <c r="AM13" i="133"/>
  <c r="AM12" i="133" s="1"/>
  <c r="B48" i="133"/>
  <c r="B47" i="132"/>
  <c r="AS11" i="132"/>
  <c r="AR13" i="132"/>
  <c r="AR12" i="132" s="1"/>
  <c r="AK11" i="131"/>
  <c r="AJ10" i="131"/>
  <c r="AK11" i="130"/>
  <c r="AJ10" i="130"/>
  <c r="B46" i="130" l="1"/>
  <c r="B46" i="131"/>
  <c r="AL11" i="156"/>
  <c r="B48" i="156"/>
  <c r="B48" i="155"/>
  <c r="AL11" i="155"/>
  <c r="B49" i="133"/>
  <c r="AN13" i="133"/>
  <c r="AN12" i="133" s="1"/>
  <c r="AO11" i="133"/>
  <c r="B48" i="132"/>
  <c r="AT11" i="132"/>
  <c r="AS13" i="132"/>
  <c r="AS12" i="132" s="1"/>
  <c r="AL11" i="131"/>
  <c r="AK10" i="131"/>
  <c r="AL11" i="130"/>
  <c r="AK10" i="130"/>
  <c r="B47" i="131" l="1"/>
  <c r="AM11" i="156"/>
  <c r="B47" i="130"/>
  <c r="B49" i="156"/>
  <c r="AM11" i="155"/>
  <c r="B49" i="155"/>
  <c r="B50" i="133"/>
  <c r="AO13" i="133"/>
  <c r="AO12" i="133" s="1"/>
  <c r="AP11" i="133"/>
  <c r="B49" i="132"/>
  <c r="AU11" i="132"/>
  <c r="AT13" i="132"/>
  <c r="AT12" i="132" s="1"/>
  <c r="AM11" i="131"/>
  <c r="AL10" i="131"/>
  <c r="AM11" i="130"/>
  <c r="AL10" i="130"/>
  <c r="AN11" i="156" l="1"/>
  <c r="B48" i="131"/>
  <c r="B48" i="130"/>
  <c r="B50" i="156"/>
  <c r="AN11" i="155"/>
  <c r="B50" i="155"/>
  <c r="AQ11" i="133"/>
  <c r="AP13" i="133"/>
  <c r="AP12" i="133" s="1"/>
  <c r="B51" i="133"/>
  <c r="B50" i="132"/>
  <c r="AV11" i="132"/>
  <c r="AU13" i="132"/>
  <c r="AU12" i="132" s="1"/>
  <c r="AN11" i="131"/>
  <c r="AM10" i="131"/>
  <c r="AN11" i="130"/>
  <c r="AM10" i="130"/>
  <c r="AO11" i="156" l="1"/>
  <c r="B49" i="130"/>
  <c r="B49" i="131"/>
  <c r="B51" i="156"/>
  <c r="AO11" i="155"/>
  <c r="B51" i="155"/>
  <c r="B52" i="133"/>
  <c r="AR11" i="133"/>
  <c r="AQ13" i="133"/>
  <c r="AQ12" i="133" s="1"/>
  <c r="AV13" i="132"/>
  <c r="AV12" i="132" s="1"/>
  <c r="AW11" i="132"/>
  <c r="B51" i="132"/>
  <c r="AO11" i="131"/>
  <c r="AN10" i="131"/>
  <c r="AO11" i="130"/>
  <c r="AN10" i="130"/>
  <c r="B50" i="130" l="1"/>
  <c r="AP11" i="156"/>
  <c r="B50" i="131"/>
  <c r="B52" i="156"/>
  <c r="AP11" i="155"/>
  <c r="B52" i="155"/>
  <c r="B53" i="133"/>
  <c r="AS11" i="133"/>
  <c r="AR13" i="133"/>
  <c r="AR12" i="133" s="1"/>
  <c r="B52" i="132"/>
  <c r="AW13" i="132"/>
  <c r="AW12" i="132" s="1"/>
  <c r="AX11" i="132"/>
  <c r="AP11" i="131"/>
  <c r="AO10" i="131"/>
  <c r="AP11" i="130"/>
  <c r="AO10" i="130"/>
  <c r="B51" i="130" l="1"/>
  <c r="AQ11" i="156"/>
  <c r="B51" i="131"/>
  <c r="B53" i="156"/>
  <c r="AQ11" i="155"/>
  <c r="B53" i="155"/>
  <c r="B54" i="133"/>
  <c r="AT11" i="133"/>
  <c r="AS13" i="133"/>
  <c r="AS12" i="133" s="1"/>
  <c r="AY11" i="132"/>
  <c r="AX13" i="132"/>
  <c r="AX12" i="132" s="1"/>
  <c r="B53" i="132"/>
  <c r="AQ11" i="131"/>
  <c r="AP10" i="131"/>
  <c r="AQ11" i="130"/>
  <c r="AP10" i="130"/>
  <c r="B52" i="131" l="1"/>
  <c r="B52" i="130"/>
  <c r="AR11" i="156"/>
  <c r="B54" i="156"/>
  <c r="B54" i="155"/>
  <c r="AR11" i="155"/>
  <c r="AU11" i="133"/>
  <c r="AT13" i="133"/>
  <c r="AT12" i="133" s="1"/>
  <c r="B55" i="133"/>
  <c r="B54" i="132"/>
  <c r="AZ11" i="132"/>
  <c r="AY13" i="132"/>
  <c r="AY12" i="132" s="1"/>
  <c r="AR11" i="131"/>
  <c r="AQ10" i="131"/>
  <c r="AR11" i="130"/>
  <c r="AQ10" i="130"/>
  <c r="B53" i="130" l="1"/>
  <c r="B53" i="131"/>
  <c r="AS11" i="156"/>
  <c r="B55" i="156"/>
  <c r="AS11" i="155"/>
  <c r="B55" i="155"/>
  <c r="B56" i="133"/>
  <c r="AV11" i="133"/>
  <c r="AU13" i="133"/>
  <c r="AU12" i="133" s="1"/>
  <c r="BA11" i="132"/>
  <c r="AZ13" i="132"/>
  <c r="AZ12" i="132" s="1"/>
  <c r="B55" i="132"/>
  <c r="AR10" i="131"/>
  <c r="AS11" i="131"/>
  <c r="AR10" i="130"/>
  <c r="AS11" i="130"/>
  <c r="AT11" i="156" l="1"/>
  <c r="B54" i="130"/>
  <c r="B54" i="131"/>
  <c r="B56" i="156"/>
  <c r="B56" i="155"/>
  <c r="AT11" i="155"/>
  <c r="AW11" i="133"/>
  <c r="AV13" i="133"/>
  <c r="AV12" i="133" s="1"/>
  <c r="B57" i="133"/>
  <c r="B56" i="132"/>
  <c r="BB11" i="132"/>
  <c r="BA13" i="132"/>
  <c r="BA12" i="132" s="1"/>
  <c r="AS10" i="131"/>
  <c r="AT11" i="131"/>
  <c r="AS10" i="130"/>
  <c r="AT11" i="130"/>
  <c r="B55" i="131" l="1"/>
  <c r="B55" i="130"/>
  <c r="AU11" i="156"/>
  <c r="B57" i="156"/>
  <c r="AU11" i="155"/>
  <c r="B57" i="155"/>
  <c r="B58" i="133"/>
  <c r="AX11" i="133"/>
  <c r="AW13" i="133"/>
  <c r="AW12" i="133" s="1"/>
  <c r="BC11" i="132"/>
  <c r="BB13" i="132"/>
  <c r="BB12" i="132" s="1"/>
  <c r="B57" i="132"/>
  <c r="AT10" i="131"/>
  <c r="AU11" i="131"/>
  <c r="AT10" i="130"/>
  <c r="AU11" i="130"/>
  <c r="B56" i="130" l="1"/>
  <c r="AV11" i="156"/>
  <c r="B56" i="131"/>
  <c r="B58" i="156"/>
  <c r="AV11" i="155"/>
  <c r="B58" i="155"/>
  <c r="AY11" i="133"/>
  <c r="AX13" i="133"/>
  <c r="AX12" i="133" s="1"/>
  <c r="B59" i="133"/>
  <c r="B58" i="132"/>
  <c r="BD11" i="132"/>
  <c r="BC13" i="132"/>
  <c r="BC12" i="132" s="1"/>
  <c r="AV11" i="131"/>
  <c r="AU10" i="131"/>
  <c r="AV11" i="130"/>
  <c r="AU10" i="130"/>
  <c r="AW11" i="156" l="1"/>
  <c r="B57" i="131"/>
  <c r="B57" i="130"/>
  <c r="B59" i="156"/>
  <c r="AW11" i="155"/>
  <c r="B59" i="155"/>
  <c r="B60" i="133"/>
  <c r="AZ11" i="133"/>
  <c r="AY13" i="133"/>
  <c r="AY12" i="133" s="1"/>
  <c r="BE11" i="132"/>
  <c r="BD13" i="132"/>
  <c r="BD12" i="132" s="1"/>
  <c r="B59" i="132"/>
  <c r="AW11" i="131"/>
  <c r="AV10" i="131"/>
  <c r="AW11" i="130"/>
  <c r="AV10" i="130"/>
  <c r="AX11" i="156" l="1"/>
  <c r="B58" i="130"/>
  <c r="B58" i="131"/>
  <c r="B60" i="156"/>
  <c r="AX11" i="155"/>
  <c r="B60" i="155"/>
  <c r="B61" i="133"/>
  <c r="BA11" i="133"/>
  <c r="AZ13" i="133"/>
  <c r="AZ12" i="133" s="1"/>
  <c r="B60" i="132"/>
  <c r="BF11" i="132"/>
  <c r="BE13" i="132"/>
  <c r="BE12" i="132" s="1"/>
  <c r="AX11" i="131"/>
  <c r="AW10" i="131"/>
  <c r="AX11" i="130"/>
  <c r="AW10" i="130"/>
  <c r="B59" i="130" l="1"/>
  <c r="B59" i="131"/>
  <c r="AY11" i="156"/>
  <c r="B61" i="156"/>
  <c r="AY11" i="155"/>
  <c r="B61" i="155"/>
  <c r="BB11" i="133"/>
  <c r="BA13" i="133"/>
  <c r="BA12" i="133" s="1"/>
  <c r="B62" i="133"/>
  <c r="BG11" i="132"/>
  <c r="BF13" i="132"/>
  <c r="BF12" i="132" s="1"/>
  <c r="B61" i="132"/>
  <c r="AY11" i="131"/>
  <c r="AX10" i="131"/>
  <c r="AY11" i="130"/>
  <c r="AX10" i="130"/>
  <c r="B60" i="131" l="1"/>
  <c r="B60" i="130"/>
  <c r="AZ11" i="156"/>
  <c r="B62" i="156"/>
  <c r="AZ11" i="155"/>
  <c r="B62" i="155"/>
  <c r="B63" i="133"/>
  <c r="BC11" i="133"/>
  <c r="BB13" i="133"/>
  <c r="BB12" i="133" s="1"/>
  <c r="B62" i="132"/>
  <c r="BH11" i="132"/>
  <c r="BG13" i="132"/>
  <c r="BG12" i="132" s="1"/>
  <c r="AZ11" i="131"/>
  <c r="AY10" i="131"/>
  <c r="AZ11" i="130"/>
  <c r="AY10" i="130"/>
  <c r="BA11" i="156" l="1"/>
  <c r="B61" i="131"/>
  <c r="B61" i="130"/>
  <c r="B63" i="156"/>
  <c r="B63" i="155"/>
  <c r="BA11" i="155"/>
  <c r="B64" i="133"/>
  <c r="BD11" i="133"/>
  <c r="BC13" i="133"/>
  <c r="BC12" i="133" s="1"/>
  <c r="B63" i="132"/>
  <c r="BH13" i="132"/>
  <c r="BH12" i="132" s="1"/>
  <c r="BI11" i="132"/>
  <c r="BA11" i="131"/>
  <c r="AZ10" i="131"/>
  <c r="BA11" i="130"/>
  <c r="AZ10" i="130"/>
  <c r="B62" i="131" l="1"/>
  <c r="BB11" i="156"/>
  <c r="B62" i="130"/>
  <c r="B64" i="156"/>
  <c r="BB11" i="155"/>
  <c r="B64" i="155"/>
  <c r="BE11" i="133"/>
  <c r="BD13" i="133"/>
  <c r="BD12" i="133" s="1"/>
  <c r="B65" i="133"/>
  <c r="B64" i="132"/>
  <c r="BI13" i="132"/>
  <c r="BI12" i="132" s="1"/>
  <c r="BJ11" i="132"/>
  <c r="BB11" i="131"/>
  <c r="BA10" i="131"/>
  <c r="BB11" i="130"/>
  <c r="BA10" i="130"/>
  <c r="B63" i="130" l="1"/>
  <c r="BC11" i="156"/>
  <c r="B63" i="131"/>
  <c r="B65" i="156"/>
  <c r="BC11" i="155"/>
  <c r="B65" i="155"/>
  <c r="B66" i="133"/>
  <c r="BF11" i="133"/>
  <c r="BE13" i="133"/>
  <c r="BE12" i="133" s="1"/>
  <c r="BK11" i="132"/>
  <c r="BJ13" i="132"/>
  <c r="BJ12" i="132" s="1"/>
  <c r="B65" i="132"/>
  <c r="BC11" i="131"/>
  <c r="BB10" i="131"/>
  <c r="BC11" i="130"/>
  <c r="BB10" i="130"/>
  <c r="BD11" i="156" l="1"/>
  <c r="B64" i="131"/>
  <c r="B64" i="130"/>
  <c r="B66" i="156"/>
  <c r="BD11" i="155"/>
  <c r="B66" i="155"/>
  <c r="B67" i="133"/>
  <c r="BF13" i="133"/>
  <c r="BF12" i="133" s="1"/>
  <c r="BG11" i="133"/>
  <c r="B66" i="132"/>
  <c r="BL11" i="132"/>
  <c r="BK13" i="132"/>
  <c r="BK12" i="132" s="1"/>
  <c r="BD11" i="131"/>
  <c r="BC10" i="131"/>
  <c r="BD11" i="130"/>
  <c r="BC10" i="130"/>
  <c r="B65" i="130" l="1"/>
  <c r="B65" i="131"/>
  <c r="BE11" i="156"/>
  <c r="B67" i="156"/>
  <c r="B67" i="155"/>
  <c r="BE11" i="155"/>
  <c r="B68" i="133"/>
  <c r="B69" i="133" s="1"/>
  <c r="B70" i="133" s="1"/>
  <c r="B71" i="133" s="1"/>
  <c r="B72" i="133" s="1"/>
  <c r="B73" i="133" s="1"/>
  <c r="B74" i="133" s="1"/>
  <c r="B75" i="133" s="1"/>
  <c r="B76" i="133" s="1"/>
  <c r="B77" i="133" s="1"/>
  <c r="BH11" i="133"/>
  <c r="BG13" i="133"/>
  <c r="BG12" i="133" s="1"/>
  <c r="B67" i="132"/>
  <c r="BM11" i="132"/>
  <c r="BL13" i="132"/>
  <c r="BL12" i="132" s="1"/>
  <c r="BD10" i="131"/>
  <c r="BE11" i="131"/>
  <c r="BD10" i="130"/>
  <c r="BE11" i="130"/>
  <c r="B66" i="131" l="1"/>
  <c r="B66" i="130"/>
  <c r="BF11" i="156"/>
  <c r="BF11" i="155"/>
  <c r="BH13" i="133"/>
  <c r="BH12" i="133" s="1"/>
  <c r="BI11" i="133"/>
  <c r="B68" i="132"/>
  <c r="B69" i="132" s="1"/>
  <c r="B70" i="132" s="1"/>
  <c r="B71" i="132" s="1"/>
  <c r="B72" i="132" s="1"/>
  <c r="B73" i="132" s="1"/>
  <c r="B74" i="132" s="1"/>
  <c r="B75" i="132" s="1"/>
  <c r="B76" i="132" s="1"/>
  <c r="B77" i="132" s="1"/>
  <c r="BN11" i="132"/>
  <c r="BM13" i="132"/>
  <c r="BM12" i="132" s="1"/>
  <c r="BE10" i="131"/>
  <c r="BF11" i="131"/>
  <c r="BE10" i="130"/>
  <c r="BF11" i="130"/>
  <c r="BG11" i="156" l="1"/>
  <c r="B67" i="130"/>
  <c r="B67" i="131"/>
  <c r="BG11" i="155"/>
  <c r="BJ11" i="133"/>
  <c r="BI13" i="133"/>
  <c r="BI12" i="133" s="1"/>
  <c r="BO11" i="132"/>
  <c r="BN13" i="132"/>
  <c r="BN12" i="132" s="1"/>
  <c r="BF10" i="131"/>
  <c r="BG11" i="131"/>
  <c r="BF10" i="130"/>
  <c r="BG11" i="130"/>
  <c r="BH11" i="156" l="1"/>
  <c r="BH11" i="155"/>
  <c r="BK11" i="133"/>
  <c r="BJ13" i="133"/>
  <c r="BJ12" i="133" s="1"/>
  <c r="BP11" i="132"/>
  <c r="BO13" i="132"/>
  <c r="BO12" i="132" s="1"/>
  <c r="BH11" i="131"/>
  <c r="BG10" i="131"/>
  <c r="BH11" i="130"/>
  <c r="BG10" i="130"/>
  <c r="BI11" i="156" l="1"/>
  <c r="BI11" i="155"/>
  <c r="BL11" i="133"/>
  <c r="BK13" i="133"/>
  <c r="BK12" i="133" s="1"/>
  <c r="BQ11" i="132"/>
  <c r="BP13" i="132"/>
  <c r="BP12" i="132" s="1"/>
  <c r="BI11" i="131"/>
  <c r="BH10" i="131"/>
  <c r="BI11" i="130"/>
  <c r="BH10" i="130"/>
  <c r="BJ11" i="156" l="1"/>
  <c r="BJ11" i="155"/>
  <c r="BM11" i="133"/>
  <c r="BL13" i="133"/>
  <c r="BL12" i="133" s="1"/>
  <c r="BR11" i="132"/>
  <c r="BQ13" i="132"/>
  <c r="BQ12" i="132" s="1"/>
  <c r="BJ11" i="131"/>
  <c r="BI10" i="131"/>
  <c r="BJ11" i="130"/>
  <c r="BI10" i="130"/>
  <c r="BK11" i="156" l="1"/>
  <c r="BK11" i="155"/>
  <c r="BN11" i="133"/>
  <c r="BM13" i="133"/>
  <c r="BM12" i="133" s="1"/>
  <c r="BS11" i="132"/>
  <c r="BR13" i="132"/>
  <c r="BR12" i="132" s="1"/>
  <c r="BK11" i="131"/>
  <c r="BJ10" i="131"/>
  <c r="BK11" i="130"/>
  <c r="BJ10" i="130"/>
  <c r="BL11" i="156" l="1"/>
  <c r="BL11" i="155"/>
  <c r="BO11" i="133"/>
  <c r="BN13" i="133"/>
  <c r="BN12" i="133" s="1"/>
  <c r="BT11" i="132"/>
  <c r="BS13" i="132"/>
  <c r="BS12" i="132" s="1"/>
  <c r="BL11" i="131"/>
  <c r="BK10" i="131"/>
  <c r="BL11" i="130"/>
  <c r="BK10" i="130"/>
  <c r="BM11" i="156" l="1"/>
  <c r="BM11" i="155"/>
  <c r="BP11" i="133"/>
  <c r="BO13" i="133"/>
  <c r="BO12" i="133" s="1"/>
  <c r="BT13" i="132"/>
  <c r="BT12" i="132" s="1"/>
  <c r="BU11" i="132"/>
  <c r="BM11" i="131"/>
  <c r="BL10" i="131"/>
  <c r="BM11" i="130"/>
  <c r="BL10" i="130"/>
  <c r="BN11" i="156" l="1"/>
  <c r="BN11" i="155"/>
  <c r="BQ11" i="133"/>
  <c r="BP13" i="133"/>
  <c r="BP12" i="133" s="1"/>
  <c r="BU13" i="132"/>
  <c r="BU12" i="132" s="1"/>
  <c r="BV11" i="132"/>
  <c r="BN11" i="131"/>
  <c r="BM10" i="131"/>
  <c r="BN11" i="130"/>
  <c r="BM10" i="130"/>
  <c r="BO11" i="156" l="1"/>
  <c r="BO11" i="155"/>
  <c r="BR11" i="133"/>
  <c r="BQ13" i="133"/>
  <c r="BQ12" i="133" s="1"/>
  <c r="BW11" i="132"/>
  <c r="BV13" i="132"/>
  <c r="BV12" i="132" s="1"/>
  <c r="BO11" i="131"/>
  <c r="BN10" i="131"/>
  <c r="BO11" i="130"/>
  <c r="BN10" i="130"/>
  <c r="BP11" i="156" l="1"/>
  <c r="BP11" i="155"/>
  <c r="BS11" i="133"/>
  <c r="BR13" i="133"/>
  <c r="BR12" i="133" s="1"/>
  <c r="BX11" i="132"/>
  <c r="BW13" i="132"/>
  <c r="BW12" i="132" s="1"/>
  <c r="BP11" i="131"/>
  <c r="BO10" i="131"/>
  <c r="BP11" i="130"/>
  <c r="BO10" i="130"/>
  <c r="BQ11" i="156" l="1"/>
  <c r="BQ11" i="155"/>
  <c r="BT11" i="133"/>
  <c r="BS13" i="133"/>
  <c r="BS12" i="133" s="1"/>
  <c r="BY11" i="132"/>
  <c r="BX13" i="132"/>
  <c r="BX12" i="132" s="1"/>
  <c r="BP10" i="131"/>
  <c r="BQ11" i="131"/>
  <c r="BP10" i="130"/>
  <c r="BQ11" i="130"/>
  <c r="BR11" i="156" l="1"/>
  <c r="BR11" i="155"/>
  <c r="BU11" i="133"/>
  <c r="BT13" i="133"/>
  <c r="BT12" i="133" s="1"/>
  <c r="BY13" i="132"/>
  <c r="BY12" i="132" s="1"/>
  <c r="BQ10" i="131"/>
  <c r="BR11" i="131"/>
  <c r="BR11" i="130"/>
  <c r="BQ10" i="130"/>
  <c r="BS11" i="156" l="1"/>
  <c r="BS11" i="155"/>
  <c r="BV11" i="133"/>
  <c r="BU13" i="133"/>
  <c r="BU12" i="133" s="1"/>
  <c r="BR10" i="131"/>
  <c r="BS11" i="131"/>
  <c r="BR10" i="130"/>
  <c r="BS11" i="130"/>
  <c r="BT11" i="156" l="1"/>
  <c r="BT11" i="155"/>
  <c r="BW11" i="133"/>
  <c r="BV13" i="133"/>
  <c r="BV12" i="133" s="1"/>
  <c r="BT11" i="131"/>
  <c r="BS10" i="131"/>
  <c r="BT11" i="130"/>
  <c r="BS10" i="130"/>
  <c r="BU11" i="156" l="1"/>
  <c r="BU11" i="155"/>
  <c r="BX11" i="133"/>
  <c r="BW13" i="133"/>
  <c r="BW12" i="133" s="1"/>
  <c r="BU11" i="131"/>
  <c r="BT10" i="131"/>
  <c r="BU11" i="130"/>
  <c r="BT10" i="130"/>
  <c r="BV11" i="156" l="1"/>
  <c r="BV11" i="155"/>
  <c r="BX13" i="133"/>
  <c r="BX12" i="133" s="1"/>
  <c r="BY11" i="133"/>
  <c r="BV11" i="131"/>
  <c r="BU10" i="131"/>
  <c r="BV11" i="130"/>
  <c r="BU10" i="130"/>
  <c r="BW11" i="156" l="1"/>
  <c r="BW11" i="155"/>
  <c r="BY13" i="133"/>
  <c r="BY12" i="133" s="1"/>
  <c r="BW11" i="131"/>
  <c r="BV10" i="131"/>
  <c r="BW11" i="130"/>
  <c r="BV10" i="130"/>
  <c r="BX11" i="156" l="1"/>
  <c r="BX11" i="155"/>
  <c r="BX11" i="131"/>
  <c r="BW10" i="131"/>
  <c r="BX11" i="130"/>
  <c r="BW10" i="130"/>
  <c r="BY11" i="156" l="1"/>
  <c r="BY11" i="155"/>
  <c r="BY11" i="131"/>
  <c r="BY10" i="131" s="1"/>
  <c r="BX10" i="131"/>
  <c r="BY11" i="130"/>
  <c r="BY10" i="130" s="1"/>
  <c r="BX10" i="130"/>
  <c r="CA63" i="156" l="1"/>
  <c r="CA64" i="156"/>
  <c r="CA62" i="156"/>
  <c r="CA66" i="156"/>
  <c r="CA60" i="156"/>
  <c r="CA65" i="156"/>
  <c r="CA58" i="156"/>
  <c r="CA51" i="156"/>
  <c r="CA49" i="156"/>
  <c r="CA45" i="156"/>
  <c r="CA43" i="156"/>
  <c r="CA50" i="156"/>
  <c r="CA44" i="156"/>
  <c r="CA48" i="156"/>
  <c r="CA54" i="156"/>
  <c r="CA52" i="156"/>
  <c r="CA42" i="156"/>
  <c r="CA31" i="156"/>
  <c r="CA56" i="156"/>
  <c r="CA46" i="156"/>
  <c r="CA40" i="156"/>
  <c r="CA37" i="156"/>
  <c r="CA36" i="156"/>
  <c r="CA30" i="156"/>
  <c r="CA28" i="156"/>
  <c r="CA24" i="156"/>
  <c r="CA33" i="156"/>
  <c r="CA21" i="156"/>
  <c r="CA19" i="156"/>
  <c r="CA17" i="156"/>
  <c r="CA34" i="156"/>
  <c r="CA38" i="156"/>
  <c r="CA27" i="156"/>
  <c r="CA22" i="156"/>
  <c r="CA18" i="156"/>
  <c r="CA16" i="156"/>
  <c r="CA14" i="156"/>
  <c r="CA12" i="156"/>
  <c r="CA35" i="156"/>
  <c r="CA29" i="156"/>
  <c r="CA13" i="156"/>
  <c r="CA32" i="156"/>
  <c r="CA25" i="156"/>
  <c r="CA15" i="156"/>
  <c r="CA67" i="156"/>
  <c r="CA23" i="156"/>
  <c r="CA39" i="156"/>
  <c r="CA55" i="156"/>
  <c r="CA66" i="155"/>
  <c r="CA64" i="155"/>
  <c r="CA62" i="155"/>
  <c r="CA60" i="155"/>
  <c r="CA58" i="155"/>
  <c r="CA56" i="155"/>
  <c r="CA54" i="155"/>
  <c r="CA52" i="155"/>
  <c r="CA61" i="155"/>
  <c r="CA57" i="155"/>
  <c r="CA53" i="155"/>
  <c r="CA67" i="155"/>
  <c r="CA65" i="155"/>
  <c r="CA63" i="155"/>
  <c r="CA48" i="155"/>
  <c r="CA46" i="155"/>
  <c r="CA59" i="155"/>
  <c r="CA55" i="155"/>
  <c r="CA50" i="155"/>
  <c r="CA47" i="155"/>
  <c r="CA45" i="155"/>
  <c r="CA41" i="155"/>
  <c r="CA39" i="155"/>
  <c r="CA37" i="155"/>
  <c r="CA35" i="155"/>
  <c r="CA33" i="155"/>
  <c r="CA31" i="155"/>
  <c r="CA29" i="155"/>
  <c r="CA27" i="155"/>
  <c r="CA25" i="155"/>
  <c r="CA23" i="155"/>
  <c r="CA21" i="155"/>
  <c r="CA19" i="155"/>
  <c r="CA17" i="155"/>
  <c r="CA44" i="155"/>
  <c r="CA49" i="155"/>
  <c r="CA43" i="155"/>
  <c r="CA42" i="155"/>
  <c r="CA40" i="155"/>
  <c r="CA38" i="155"/>
  <c r="CA36" i="155"/>
  <c r="CA34" i="155"/>
  <c r="CA32" i="155"/>
  <c r="CA30" i="155"/>
  <c r="CA28" i="155"/>
  <c r="CA26" i="155"/>
  <c r="CA24" i="155"/>
  <c r="CA22" i="155"/>
  <c r="CA20" i="155"/>
  <c r="CA18" i="155"/>
  <c r="CA16" i="155"/>
  <c r="CA51" i="155"/>
  <c r="CA15" i="155"/>
  <c r="CA14" i="155"/>
  <c r="CA13" i="155"/>
  <c r="CA12" i="155"/>
  <c r="CA41" i="156"/>
  <c r="CA53" i="156"/>
  <c r="CA59" i="156"/>
  <c r="CA26" i="156"/>
  <c r="CA20" i="156"/>
  <c r="CA47" i="156"/>
  <c r="CA57" i="156"/>
  <c r="CA61" i="156"/>
  <c r="T12" i="4" l="1"/>
  <c r="A7" i="2" l="1"/>
  <c r="A8" i="2"/>
  <c r="A9" i="2"/>
  <c r="A10" i="2"/>
  <c r="A11" i="2"/>
  <c r="A12" i="2"/>
  <c r="A13" i="2"/>
  <c r="A14" i="2"/>
  <c r="A15" i="2"/>
  <c r="A6" i="2"/>
  <c r="R4" i="2"/>
  <c r="B68" i="4" l="1"/>
  <c r="C6" i="3" l="1"/>
  <c r="D6" i="3"/>
  <c r="E6" i="3"/>
  <c r="C7" i="3"/>
  <c r="D7" i="3"/>
  <c r="E7" i="3"/>
  <c r="C8" i="3"/>
  <c r="D8" i="3"/>
  <c r="E8" i="3"/>
  <c r="C9" i="3"/>
  <c r="D9" i="3"/>
  <c r="E9" i="3"/>
  <c r="C10" i="3"/>
  <c r="D10" i="3"/>
  <c r="E10" i="3"/>
  <c r="C11" i="3"/>
  <c r="D11" i="3"/>
  <c r="E11" i="3"/>
  <c r="C12" i="3"/>
  <c r="D12" i="3"/>
  <c r="E12" i="3"/>
  <c r="B6" i="3"/>
  <c r="B70" i="4"/>
  <c r="B7" i="3" l="1"/>
  <c r="B8" i="3" l="1"/>
  <c r="B9" i="3" l="1"/>
  <c r="B10" i="3" l="1"/>
  <c r="B11" i="3" l="1"/>
  <c r="B12" i="3" l="1"/>
  <c r="K148" i="31" l="1"/>
  <c r="K217" i="31" s="1"/>
  <c r="D13" i="170" l="1"/>
  <c r="E13" i="170" l="1"/>
  <c r="C14" i="32" l="1"/>
  <c r="D13" i="32"/>
  <c r="C22" i="32"/>
  <c r="C16" i="32"/>
  <c r="C20" i="32"/>
  <c r="C24" i="32"/>
  <c r="C18" i="32"/>
  <c r="D19" i="32"/>
  <c r="C30" i="32"/>
  <c r="C13" i="32"/>
  <c r="D25" i="32"/>
  <c r="D20" i="32"/>
  <c r="D29" i="32"/>
  <c r="D22" i="32"/>
  <c r="C15" i="32"/>
  <c r="D21" i="32"/>
  <c r="C12" i="32"/>
  <c r="C25" i="32"/>
  <c r="C17" i="32"/>
  <c r="D14" i="32"/>
  <c r="C28" i="32"/>
  <c r="D27" i="32"/>
  <c r="C21" i="32"/>
  <c r="C26" i="32"/>
  <c r="D24" i="32"/>
  <c r="D28" i="32"/>
  <c r="D30" i="32"/>
  <c r="D23" i="32"/>
  <c r="C19" i="32"/>
  <c r="D17" i="32"/>
  <c r="C27" i="32"/>
  <c r="D12" i="32"/>
  <c r="D16" i="32"/>
  <c r="C23" i="32"/>
  <c r="D15" i="32"/>
  <c r="D18" i="32"/>
  <c r="D26" i="32"/>
  <c r="C29" i="32"/>
  <c r="L6" i="176" l="1"/>
  <c r="C5" i="176"/>
  <c r="H5" i="176" s="1"/>
  <c r="C8" i="176"/>
  <c r="H8" i="176" s="1"/>
  <c r="L5" i="176"/>
  <c r="C7" i="176"/>
  <c r="H7" i="176" s="1"/>
  <c r="C6" i="176"/>
  <c r="H6" i="176" s="1"/>
  <c r="B13" i="56" l="1"/>
  <c r="D11" i="56"/>
  <c r="E11" i="56" l="1"/>
  <c r="F11" i="56" s="1"/>
  <c r="B14" i="56"/>
  <c r="B15" i="56" l="1"/>
  <c r="G11" i="56"/>
  <c r="W4" i="9"/>
  <c r="X4" i="9"/>
  <c r="H11" i="56" l="1"/>
  <c r="B16" i="56"/>
  <c r="BI2" i="3"/>
  <c r="T4" i="9"/>
  <c r="S4" i="9"/>
  <c r="R4" i="9"/>
  <c r="Q4" i="9"/>
  <c r="P4" i="9"/>
  <c r="BH2" i="3" l="1"/>
  <c r="U4" i="9"/>
  <c r="V4" i="9"/>
  <c r="I11" i="56"/>
  <c r="B17" i="56"/>
  <c r="J11" i="56" l="1"/>
  <c r="B18" i="56"/>
  <c r="K11" i="56" l="1"/>
  <c r="B19" i="56"/>
  <c r="M10" i="32"/>
  <c r="M11" i="32"/>
  <c r="B20" i="56" l="1"/>
  <c r="L11" i="56"/>
  <c r="F77" i="32"/>
  <c r="J77" i="32" s="1"/>
  <c r="F76" i="32"/>
  <c r="J76" i="32" s="1"/>
  <c r="F75" i="32"/>
  <c r="J75" i="32" s="1"/>
  <c r="F74" i="32"/>
  <c r="J74" i="32" s="1"/>
  <c r="F73" i="32"/>
  <c r="J73" i="32" s="1"/>
  <c r="F72" i="32"/>
  <c r="F71" i="32"/>
  <c r="J71" i="32" s="1"/>
  <c r="F70" i="32"/>
  <c r="J70" i="32" s="1"/>
  <c r="F69" i="32"/>
  <c r="J69" i="32" s="1"/>
  <c r="F68" i="32"/>
  <c r="J68" i="32" s="1"/>
  <c r="F67" i="32"/>
  <c r="J67" i="32" s="1"/>
  <c r="F66" i="32"/>
  <c r="F65" i="32"/>
  <c r="J65" i="32" s="1"/>
  <c r="F64" i="32"/>
  <c r="J64" i="32" s="1"/>
  <c r="F63" i="32"/>
  <c r="J63" i="32" s="1"/>
  <c r="F62" i="32"/>
  <c r="J62" i="32" s="1"/>
  <c r="F61" i="32"/>
  <c r="J61" i="32" s="1"/>
  <c r="F60" i="32"/>
  <c r="F59" i="32"/>
  <c r="J59" i="32" s="1"/>
  <c r="F58" i="32"/>
  <c r="J58" i="32" s="1"/>
  <c r="F57" i="32"/>
  <c r="J57" i="32" s="1"/>
  <c r="F56" i="32"/>
  <c r="J56" i="32" s="1"/>
  <c r="F55" i="32"/>
  <c r="J55" i="32" s="1"/>
  <c r="F54" i="32"/>
  <c r="J54" i="32" s="1"/>
  <c r="F53" i="32"/>
  <c r="J53" i="32" s="1"/>
  <c r="F52" i="32"/>
  <c r="J52" i="32" s="1"/>
  <c r="F51" i="32"/>
  <c r="J51" i="32" s="1"/>
  <c r="F50" i="32"/>
  <c r="F49" i="32"/>
  <c r="J49" i="32" s="1"/>
  <c r="F48" i="32"/>
  <c r="J48" i="32" s="1"/>
  <c r="F47" i="32"/>
  <c r="J47" i="32" s="1"/>
  <c r="F46" i="32"/>
  <c r="J46" i="32" s="1"/>
  <c r="F45" i="32"/>
  <c r="F44" i="32"/>
  <c r="J44" i="32" s="1"/>
  <c r="F43" i="32"/>
  <c r="J43" i="32" s="1"/>
  <c r="F42" i="32"/>
  <c r="J42" i="32" s="1"/>
  <c r="F41" i="32"/>
  <c r="J41" i="32" s="1"/>
  <c r="F40" i="32"/>
  <c r="J40" i="32" s="1"/>
  <c r="F39" i="32"/>
  <c r="J39" i="32" s="1"/>
  <c r="F38" i="32"/>
  <c r="J38" i="32" s="1"/>
  <c r="F37" i="32"/>
  <c r="J37" i="32" s="1"/>
  <c r="F36" i="32"/>
  <c r="J36" i="32" s="1"/>
  <c r="F35" i="32"/>
  <c r="J35" i="32" s="1"/>
  <c r="F34" i="32"/>
  <c r="J34" i="32" s="1"/>
  <c r="F33" i="32"/>
  <c r="J33" i="32" s="1"/>
  <c r="F32" i="32"/>
  <c r="J32" i="32" s="1"/>
  <c r="F31" i="32"/>
  <c r="J31" i="32" s="1"/>
  <c r="F30" i="32"/>
  <c r="J30" i="32" s="1"/>
  <c r="F29" i="32"/>
  <c r="J29" i="32" s="1"/>
  <c r="F28" i="32"/>
  <c r="J28" i="32" s="1"/>
  <c r="F27" i="32"/>
  <c r="J27" i="32" s="1"/>
  <c r="F12" i="32"/>
  <c r="J45" i="32"/>
  <c r="J50" i="32"/>
  <c r="J60" i="32"/>
  <c r="J66" i="32"/>
  <c r="J72" i="32"/>
  <c r="M11" i="56" l="1"/>
  <c r="B21" i="56"/>
  <c r="G5" i="9"/>
  <c r="CC10" i="55"/>
  <c r="CC11" i="55"/>
  <c r="CC12" i="55"/>
  <c r="CC13" i="55"/>
  <c r="CC14" i="55"/>
  <c r="CC15" i="55"/>
  <c r="CC16" i="55"/>
  <c r="CC17" i="55"/>
  <c r="CC18" i="55"/>
  <c r="CC19" i="55"/>
  <c r="CC20" i="55"/>
  <c r="CC21" i="55"/>
  <c r="CC22" i="55"/>
  <c r="CC23" i="55"/>
  <c r="CC24" i="55"/>
  <c r="CC25" i="55"/>
  <c r="CC26" i="55"/>
  <c r="CC27" i="55"/>
  <c r="CC28" i="55"/>
  <c r="CC29" i="55"/>
  <c r="CC30" i="55"/>
  <c r="CC31" i="55"/>
  <c r="CC32" i="55"/>
  <c r="CC33" i="55"/>
  <c r="CC34" i="55"/>
  <c r="CC35" i="55"/>
  <c r="CC36" i="55"/>
  <c r="CC37" i="55"/>
  <c r="CC38" i="55"/>
  <c r="CC39" i="55"/>
  <c r="CC40" i="55"/>
  <c r="CC41" i="55"/>
  <c r="CC42" i="55"/>
  <c r="CC43" i="55"/>
  <c r="CC44" i="55"/>
  <c r="CC45" i="55"/>
  <c r="CC46" i="55"/>
  <c r="CC47" i="55"/>
  <c r="CC48" i="55"/>
  <c r="CC49" i="55"/>
  <c r="CC50" i="55"/>
  <c r="CC51" i="55"/>
  <c r="CC52" i="55"/>
  <c r="CC53" i="55"/>
  <c r="CC54" i="55"/>
  <c r="CC55" i="55"/>
  <c r="CC56" i="55"/>
  <c r="CC57" i="55"/>
  <c r="CC58" i="55"/>
  <c r="CC59" i="55"/>
  <c r="CC60" i="55"/>
  <c r="CC61" i="55"/>
  <c r="CC62" i="55"/>
  <c r="CC63" i="55"/>
  <c r="CC64" i="55"/>
  <c r="CC65" i="55"/>
  <c r="CC66" i="55"/>
  <c r="CC67" i="55"/>
  <c r="CC68" i="55"/>
  <c r="CC69" i="55"/>
  <c r="CC70" i="55"/>
  <c r="CC71" i="55"/>
  <c r="CC9" i="55"/>
  <c r="CB10" i="55"/>
  <c r="CB11" i="55"/>
  <c r="CB12" i="55"/>
  <c r="CB13" i="55"/>
  <c r="CB14" i="55"/>
  <c r="CB15" i="55"/>
  <c r="CB16" i="55"/>
  <c r="CB17" i="55"/>
  <c r="CB18" i="55"/>
  <c r="CB19" i="55"/>
  <c r="CB20" i="55"/>
  <c r="CB21" i="55"/>
  <c r="CB22" i="55"/>
  <c r="CB23" i="55"/>
  <c r="CB24" i="55"/>
  <c r="CB25" i="55"/>
  <c r="CB26" i="55"/>
  <c r="CB27" i="55"/>
  <c r="CB28" i="55"/>
  <c r="CB29" i="55"/>
  <c r="CB30" i="55"/>
  <c r="CB31" i="55"/>
  <c r="CB32" i="55"/>
  <c r="CB33" i="55"/>
  <c r="CB34" i="55"/>
  <c r="CB35" i="55"/>
  <c r="CB36" i="55"/>
  <c r="CB37" i="55"/>
  <c r="CB38" i="55"/>
  <c r="CB39" i="55"/>
  <c r="CB40" i="55"/>
  <c r="CB41" i="55"/>
  <c r="CB42" i="55"/>
  <c r="CB43" i="55"/>
  <c r="CB44" i="55"/>
  <c r="CB45" i="55"/>
  <c r="CB46" i="55"/>
  <c r="CB47" i="55"/>
  <c r="CB48" i="55"/>
  <c r="CB49" i="55"/>
  <c r="CB50" i="55"/>
  <c r="CB51" i="55"/>
  <c r="CB52" i="55"/>
  <c r="CB53" i="55"/>
  <c r="CB54" i="55"/>
  <c r="CB55" i="55"/>
  <c r="CB56" i="55"/>
  <c r="CB57" i="55"/>
  <c r="CB58" i="55"/>
  <c r="CB59" i="55"/>
  <c r="CB60" i="55"/>
  <c r="CB61" i="55"/>
  <c r="CB62" i="55"/>
  <c r="CB63" i="55"/>
  <c r="CB64" i="55"/>
  <c r="CB65" i="55"/>
  <c r="CB66" i="55"/>
  <c r="CB67" i="55"/>
  <c r="CB68" i="55"/>
  <c r="CB69" i="55"/>
  <c r="CB70" i="55"/>
  <c r="CB71" i="55"/>
  <c r="CB9" i="55"/>
  <c r="BU6" i="3"/>
  <c r="J6" i="55"/>
  <c r="K6" i="55"/>
  <c r="L6" i="55"/>
  <c r="M6" i="55"/>
  <c r="N6" i="55"/>
  <c r="O6" i="55"/>
  <c r="P6" i="55"/>
  <c r="Q6" i="55"/>
  <c r="R6" i="55"/>
  <c r="S6" i="55"/>
  <c r="T6" i="55"/>
  <c r="U6" i="55"/>
  <c r="V6" i="55"/>
  <c r="W6" i="55"/>
  <c r="X6" i="55"/>
  <c r="Y6" i="55"/>
  <c r="Z6" i="55"/>
  <c r="AA6" i="55"/>
  <c r="AB6" i="55"/>
  <c r="AC6" i="55"/>
  <c r="AD6" i="55"/>
  <c r="AE6" i="55"/>
  <c r="AF6" i="55"/>
  <c r="AG6" i="55"/>
  <c r="AH6" i="55"/>
  <c r="AI6" i="55"/>
  <c r="AJ6" i="55"/>
  <c r="AK6" i="55"/>
  <c r="AL6" i="55"/>
  <c r="AM6" i="55"/>
  <c r="AN6" i="55"/>
  <c r="AO6" i="55"/>
  <c r="AP6" i="55"/>
  <c r="AQ6" i="55"/>
  <c r="AR6" i="55"/>
  <c r="AS6" i="55"/>
  <c r="AT6" i="55"/>
  <c r="AU6" i="55"/>
  <c r="AV6" i="55"/>
  <c r="AW6" i="55"/>
  <c r="AX6" i="55"/>
  <c r="AY6" i="55"/>
  <c r="AZ6" i="55"/>
  <c r="BA6" i="55"/>
  <c r="BB6" i="55"/>
  <c r="BC6" i="55"/>
  <c r="BD6" i="55"/>
  <c r="BE6" i="55"/>
  <c r="BF6" i="55"/>
  <c r="BG6" i="55"/>
  <c r="BH6" i="55"/>
  <c r="BI6" i="55"/>
  <c r="BJ6" i="55"/>
  <c r="BK6" i="55"/>
  <c r="BL6" i="55"/>
  <c r="BM6" i="55"/>
  <c r="BN6" i="55"/>
  <c r="BO6" i="55"/>
  <c r="BP6" i="55"/>
  <c r="BQ6" i="55"/>
  <c r="BR6" i="55"/>
  <c r="BS6" i="55"/>
  <c r="BT6" i="55"/>
  <c r="BU6" i="55"/>
  <c r="BV6" i="55"/>
  <c r="BW6" i="55"/>
  <c r="BX6" i="55"/>
  <c r="BY6" i="55"/>
  <c r="BZ6" i="55"/>
  <c r="I6" i="55"/>
  <c r="CA72" i="55"/>
  <c r="BZ72" i="55"/>
  <c r="BY72" i="55"/>
  <c r="BX72" i="55"/>
  <c r="BW72" i="55"/>
  <c r="BV72" i="55"/>
  <c r="BU72" i="55"/>
  <c r="BT72" i="55"/>
  <c r="BS72" i="55"/>
  <c r="BR72" i="55"/>
  <c r="BQ72" i="55"/>
  <c r="BP72" i="55"/>
  <c r="BO72" i="55"/>
  <c r="BN72" i="55"/>
  <c r="BM72" i="55"/>
  <c r="BL72" i="55"/>
  <c r="BK72" i="55"/>
  <c r="BJ72" i="55"/>
  <c r="BI72" i="55"/>
  <c r="BH72" i="55"/>
  <c r="BG72" i="55"/>
  <c r="BF72" i="55"/>
  <c r="BE72" i="55"/>
  <c r="BD72" i="55"/>
  <c r="BC72" i="55"/>
  <c r="BB72" i="55"/>
  <c r="BA72" i="55"/>
  <c r="AZ72" i="55"/>
  <c r="AY72" i="55"/>
  <c r="AX72" i="55"/>
  <c r="AW72" i="55"/>
  <c r="AV72" i="55"/>
  <c r="AU72" i="55"/>
  <c r="AT72" i="55"/>
  <c r="AS72" i="55"/>
  <c r="AR72" i="55"/>
  <c r="AQ72" i="55"/>
  <c r="AP72" i="55"/>
  <c r="AO72" i="55"/>
  <c r="AN72" i="55"/>
  <c r="AM72" i="55"/>
  <c r="AL72" i="55"/>
  <c r="AK72" i="55"/>
  <c r="AJ72" i="55"/>
  <c r="AI72" i="55"/>
  <c r="AH72" i="55"/>
  <c r="AG72" i="55"/>
  <c r="AF72" i="55"/>
  <c r="AE72" i="55"/>
  <c r="AD72" i="55"/>
  <c r="AC72" i="55"/>
  <c r="AB72" i="55"/>
  <c r="AA72" i="55"/>
  <c r="Z72" i="55"/>
  <c r="Y72" i="55"/>
  <c r="X72" i="55"/>
  <c r="W72" i="55"/>
  <c r="V72" i="55"/>
  <c r="U72" i="55"/>
  <c r="T72" i="55"/>
  <c r="S72" i="55"/>
  <c r="R72" i="55"/>
  <c r="Q72" i="55"/>
  <c r="P72" i="55"/>
  <c r="O72" i="55"/>
  <c r="N72" i="55"/>
  <c r="M72" i="55"/>
  <c r="L72" i="55"/>
  <c r="K72" i="55"/>
  <c r="J72" i="55"/>
  <c r="I72" i="55"/>
  <c r="G72" i="55"/>
  <c r="F10" i="55"/>
  <c r="F11" i="55" s="1"/>
  <c r="F12" i="55" s="1"/>
  <c r="F13" i="55" s="1"/>
  <c r="F14" i="55" s="1"/>
  <c r="F15" i="55" s="1"/>
  <c r="F16" i="55" s="1"/>
  <c r="F17" i="55" s="1"/>
  <c r="F18" i="55" s="1"/>
  <c r="F19" i="55" s="1"/>
  <c r="F20" i="55" s="1"/>
  <c r="F21" i="55" s="1"/>
  <c r="F22" i="55" s="1"/>
  <c r="F23" i="55" s="1"/>
  <c r="F24" i="55" s="1"/>
  <c r="F25" i="55" s="1"/>
  <c r="F26" i="55" s="1"/>
  <c r="F27" i="55" s="1"/>
  <c r="F28" i="55" s="1"/>
  <c r="F29" i="55" s="1"/>
  <c r="F30" i="55" s="1"/>
  <c r="F31" i="55" s="1"/>
  <c r="F32" i="55" s="1"/>
  <c r="F33" i="55" s="1"/>
  <c r="F34" i="55" s="1"/>
  <c r="F35" i="55" s="1"/>
  <c r="F36" i="55" s="1"/>
  <c r="F37" i="55" s="1"/>
  <c r="F38" i="55" s="1"/>
  <c r="F39" i="55" s="1"/>
  <c r="F40" i="55" s="1"/>
  <c r="F41" i="55" s="1"/>
  <c r="F42" i="55" s="1"/>
  <c r="F43" i="55" s="1"/>
  <c r="F44" i="55" s="1"/>
  <c r="F45" i="55" s="1"/>
  <c r="F46" i="55" s="1"/>
  <c r="F47" i="55" s="1"/>
  <c r="F48" i="55" s="1"/>
  <c r="F49" i="55" s="1"/>
  <c r="F50" i="55" s="1"/>
  <c r="F51" i="55" s="1"/>
  <c r="F52" i="55" s="1"/>
  <c r="F53" i="55" s="1"/>
  <c r="F54" i="55" s="1"/>
  <c r="F55" i="55" s="1"/>
  <c r="F56" i="55" s="1"/>
  <c r="F57" i="55" s="1"/>
  <c r="F58" i="55" s="1"/>
  <c r="F59" i="55" s="1"/>
  <c r="F60" i="55" s="1"/>
  <c r="F61" i="55" s="1"/>
  <c r="F62" i="55" s="1"/>
  <c r="F63" i="55" s="1"/>
  <c r="F64" i="55" s="1"/>
  <c r="F65" i="55" s="1"/>
  <c r="F66" i="55" s="1"/>
  <c r="F67" i="55" s="1"/>
  <c r="F68" i="55" s="1"/>
  <c r="F69" i="55" s="1"/>
  <c r="F70" i="55" s="1"/>
  <c r="F71" i="55" s="1"/>
  <c r="N11" i="56" l="1"/>
  <c r="B22" i="56"/>
  <c r="CE44" i="55"/>
  <c r="CD30" i="55"/>
  <c r="CE61" i="55"/>
  <c r="R27" i="32" s="1"/>
  <c r="CE37" i="55"/>
  <c r="CD45" i="55"/>
  <c r="CE60" i="55"/>
  <c r="CE28" i="55"/>
  <c r="CD44" i="55"/>
  <c r="CE67" i="55"/>
  <c r="CE35" i="55"/>
  <c r="CE19" i="55"/>
  <c r="CD59" i="55"/>
  <c r="CD43" i="55"/>
  <c r="CD35" i="55"/>
  <c r="CD27" i="55"/>
  <c r="CD19" i="55"/>
  <c r="CE66" i="55"/>
  <c r="CE58" i="55"/>
  <c r="CE50" i="55"/>
  <c r="CE42" i="55"/>
  <c r="CE34" i="55"/>
  <c r="CE26" i="55"/>
  <c r="CE18" i="55"/>
  <c r="CE10" i="55"/>
  <c r="CD54" i="55"/>
  <c r="CD22" i="55"/>
  <c r="CE45" i="55"/>
  <c r="CD13" i="55"/>
  <c r="CE20" i="55"/>
  <c r="CD28" i="55"/>
  <c r="CE59" i="55"/>
  <c r="CE27" i="55"/>
  <c r="CE11" i="55"/>
  <c r="CD67" i="55"/>
  <c r="CE65" i="55"/>
  <c r="CE57" i="55"/>
  <c r="CE49" i="55"/>
  <c r="CE41" i="55"/>
  <c r="CE33" i="55"/>
  <c r="CE25" i="55"/>
  <c r="CE17" i="55"/>
  <c r="CD49" i="55"/>
  <c r="CD14" i="55"/>
  <c r="CE13" i="55"/>
  <c r="CD21" i="55"/>
  <c r="CE36" i="55"/>
  <c r="CD20" i="55"/>
  <c r="CE51" i="55"/>
  <c r="CD57" i="55"/>
  <c r="CD41" i="55"/>
  <c r="CD25" i="55"/>
  <c r="CD17" i="55"/>
  <c r="CE9" i="55"/>
  <c r="CE64" i="55"/>
  <c r="R30" i="32" s="1"/>
  <c r="CE56" i="55"/>
  <c r="CE48" i="55"/>
  <c r="CE40" i="55"/>
  <c r="CE32" i="55"/>
  <c r="CE24" i="55"/>
  <c r="CE16" i="55"/>
  <c r="CD46" i="55"/>
  <c r="CE69" i="55"/>
  <c r="CE29" i="55"/>
  <c r="CE52" i="55"/>
  <c r="CD36" i="55"/>
  <c r="CD65" i="55"/>
  <c r="CD33" i="55"/>
  <c r="CE71" i="55"/>
  <c r="CE63" i="55"/>
  <c r="R29" i="32" s="1"/>
  <c r="CE55" i="55"/>
  <c r="CE47" i="55"/>
  <c r="CE39" i="55"/>
  <c r="CE31" i="55"/>
  <c r="CE23" i="55"/>
  <c r="CE15" i="55"/>
  <c r="CD38" i="55"/>
  <c r="CE53" i="55"/>
  <c r="CE21" i="55"/>
  <c r="CE68" i="55"/>
  <c r="CE12" i="55"/>
  <c r="CD12" i="55"/>
  <c r="CE43" i="55"/>
  <c r="CD39" i="55"/>
  <c r="CD31" i="55"/>
  <c r="CD23" i="55"/>
  <c r="CD15" i="55"/>
  <c r="CE70" i="55"/>
  <c r="CE62" i="55"/>
  <c r="R28" i="32" s="1"/>
  <c r="CE54" i="55"/>
  <c r="CE46" i="55"/>
  <c r="CE38" i="55"/>
  <c r="CE30" i="55"/>
  <c r="CE22" i="55"/>
  <c r="CE14" i="55"/>
  <c r="CD9" i="55"/>
  <c r="CD64" i="55"/>
  <c r="CD56" i="55"/>
  <c r="CD48" i="55"/>
  <c r="CD40" i="55"/>
  <c r="CD32" i="55"/>
  <c r="CD24" i="55"/>
  <c r="CD16" i="55"/>
  <c r="CD71" i="55"/>
  <c r="CD63" i="55"/>
  <c r="CD55" i="55"/>
  <c r="CD47" i="55"/>
  <c r="CD70" i="55"/>
  <c r="CD62" i="55"/>
  <c r="CD69" i="55"/>
  <c r="CD61" i="55"/>
  <c r="CD53" i="55"/>
  <c r="CD37" i="55"/>
  <c r="CD29" i="55"/>
  <c r="CD68" i="55"/>
  <c r="CD60" i="55"/>
  <c r="CD52" i="55"/>
  <c r="CD51" i="55"/>
  <c r="CD11" i="55"/>
  <c r="CD66" i="55"/>
  <c r="CD58" i="55"/>
  <c r="CD50" i="55"/>
  <c r="CD42" i="55"/>
  <c r="CD34" i="55"/>
  <c r="CD26" i="55"/>
  <c r="CD18" i="55"/>
  <c r="CD10" i="55"/>
  <c r="O11" i="56" l="1"/>
  <c r="B23" i="56"/>
  <c r="B24" i="56" l="1"/>
  <c r="P11" i="56"/>
  <c r="Q11" i="56" l="1"/>
  <c r="B25" i="56"/>
  <c r="R11" i="56" l="1"/>
  <c r="B26" i="56"/>
  <c r="S11" i="56" l="1"/>
  <c r="B27" i="56"/>
  <c r="T11" i="56" l="1"/>
  <c r="B28" i="56"/>
  <c r="U11" i="56" l="1"/>
  <c r="B29" i="56"/>
  <c r="V11" i="56" l="1"/>
  <c r="B30" i="56"/>
  <c r="B31" i="56" l="1"/>
  <c r="W11" i="56"/>
  <c r="X11" i="56" l="1"/>
  <c r="B32" i="56"/>
  <c r="B33" i="56" l="1"/>
  <c r="Y11" i="56"/>
  <c r="Z11" i="56" l="1"/>
  <c r="B34" i="56"/>
  <c r="B35" i="56" l="1"/>
  <c r="AA11" i="56"/>
  <c r="B36" i="56" l="1"/>
  <c r="AB11" i="56"/>
  <c r="B37" i="56" l="1"/>
  <c r="AC11" i="56"/>
  <c r="B38" i="56" l="1"/>
  <c r="AD11" i="56"/>
  <c r="B39" i="56" l="1"/>
  <c r="AE11" i="56"/>
  <c r="B40" i="56" l="1"/>
  <c r="AF11" i="56"/>
  <c r="AG11" i="56" l="1"/>
  <c r="B41" i="56"/>
  <c r="AH11" i="56" l="1"/>
  <c r="B42" i="56"/>
  <c r="AI11" i="56" l="1"/>
  <c r="B43" i="56"/>
  <c r="AJ11" i="56" l="1"/>
  <c r="B44" i="56"/>
  <c r="AK11" i="56" l="1"/>
  <c r="B45" i="56"/>
  <c r="AL11" i="56" l="1"/>
  <c r="B46" i="56"/>
  <c r="AM11" i="56" l="1"/>
  <c r="B47" i="56"/>
  <c r="AN11" i="56" l="1"/>
  <c r="B48" i="56"/>
  <c r="B49" i="56" l="1"/>
  <c r="AO11" i="56"/>
  <c r="AP11" i="56" l="1"/>
  <c r="B50" i="56"/>
  <c r="AQ11" i="56" l="1"/>
  <c r="B51" i="56"/>
  <c r="AR11" i="56" l="1"/>
  <c r="B52" i="56"/>
  <c r="AS11" i="56" l="1"/>
  <c r="B53" i="56"/>
  <c r="AT11" i="56" l="1"/>
  <c r="B54" i="56"/>
  <c r="AU11" i="56" l="1"/>
  <c r="B55" i="56"/>
  <c r="AV11" i="56" l="1"/>
  <c r="B56" i="56"/>
  <c r="AW11" i="56" l="1"/>
  <c r="B57" i="56"/>
  <c r="AX11" i="56" l="1"/>
  <c r="B58" i="56"/>
  <c r="AY11" i="56" l="1"/>
  <c r="B59" i="56"/>
  <c r="AZ11" i="56" l="1"/>
  <c r="B60" i="56"/>
  <c r="BA11" i="56" l="1"/>
  <c r="B61" i="56"/>
  <c r="BB11" i="56" l="1"/>
  <c r="B62" i="56"/>
  <c r="BC11" i="56" l="1"/>
  <c r="B63" i="56"/>
  <c r="BD11" i="56" l="1"/>
  <c r="B64" i="56"/>
  <c r="BE11" i="56" l="1"/>
  <c r="B65" i="56"/>
  <c r="BF11" i="56" l="1"/>
  <c r="B66" i="56"/>
  <c r="BG11" i="56" l="1"/>
  <c r="B67" i="56"/>
  <c r="BH11" i="56" l="1"/>
  <c r="BI11" i="56" l="1"/>
  <c r="BJ11" i="56" l="1"/>
  <c r="BK11" i="56" l="1"/>
  <c r="BL11" i="56" l="1"/>
  <c r="BM11" i="56" l="1"/>
  <c r="BN11" i="56" l="1"/>
  <c r="BO11" i="56" l="1"/>
  <c r="BP11" i="56" l="1"/>
  <c r="BQ11" i="56" l="1"/>
  <c r="BR11" i="56" l="1"/>
  <c r="BS11" i="56" l="1"/>
  <c r="BT11" i="56" l="1"/>
  <c r="I12" i="32"/>
  <c r="J12" i="32" s="1"/>
  <c r="AQ65" i="9"/>
  <c r="AQ62" i="9"/>
  <c r="AQ57" i="9"/>
  <c r="AQ54" i="9"/>
  <c r="AQ49" i="9"/>
  <c r="AQ46" i="9"/>
  <c r="AQ41" i="9"/>
  <c r="AQ38" i="9"/>
  <c r="AQ33" i="9"/>
  <c r="AQ30" i="9"/>
  <c r="AQ67" i="9"/>
  <c r="AP67" i="9"/>
  <c r="AQ66" i="9"/>
  <c r="AP66" i="9"/>
  <c r="AQ64" i="9"/>
  <c r="AP64" i="9"/>
  <c r="AQ63" i="9"/>
  <c r="AP63" i="9"/>
  <c r="AQ61" i="9"/>
  <c r="AP61" i="9"/>
  <c r="AQ60" i="9"/>
  <c r="AP60" i="9"/>
  <c r="AQ59" i="9"/>
  <c r="AP59" i="9"/>
  <c r="AQ58" i="9"/>
  <c r="AP58" i="9"/>
  <c r="AQ56" i="9"/>
  <c r="AP56" i="9"/>
  <c r="AQ55" i="9"/>
  <c r="AP55" i="9"/>
  <c r="AQ53" i="9"/>
  <c r="AP53" i="9"/>
  <c r="AQ52" i="9"/>
  <c r="AP52" i="9"/>
  <c r="AQ51" i="9"/>
  <c r="AP51" i="9"/>
  <c r="AQ50" i="9"/>
  <c r="AP50" i="9"/>
  <c r="AQ48" i="9"/>
  <c r="AP48" i="9"/>
  <c r="AQ47" i="9"/>
  <c r="AP47" i="9"/>
  <c r="AQ45" i="9"/>
  <c r="AP45" i="9"/>
  <c r="AQ44" i="9"/>
  <c r="AP44" i="9"/>
  <c r="AQ43" i="9"/>
  <c r="AP43" i="9"/>
  <c r="AQ42" i="9"/>
  <c r="AP42" i="9"/>
  <c r="AQ40" i="9"/>
  <c r="AP40" i="9"/>
  <c r="AQ39" i="9"/>
  <c r="AP39" i="9"/>
  <c r="AQ37" i="9"/>
  <c r="AP37" i="9"/>
  <c r="AQ36" i="9"/>
  <c r="AP36" i="9"/>
  <c r="AQ35" i="9"/>
  <c r="AP35" i="9"/>
  <c r="AQ34" i="9"/>
  <c r="AP34" i="9"/>
  <c r="AQ32" i="9"/>
  <c r="AP32" i="9"/>
  <c r="AQ31" i="9"/>
  <c r="AP31" i="9"/>
  <c r="AQ29" i="9"/>
  <c r="AP29" i="9"/>
  <c r="AQ28" i="9"/>
  <c r="AP28" i="9"/>
  <c r="AQ27" i="9"/>
  <c r="AP27" i="9"/>
  <c r="BU11" i="56" l="1"/>
  <c r="AQ12" i="9"/>
  <c r="AP12" i="9"/>
  <c r="AP33" i="9"/>
  <c r="AP41" i="9"/>
  <c r="AP49" i="9"/>
  <c r="AP57" i="9"/>
  <c r="AP65" i="9"/>
  <c r="AP30" i="9"/>
  <c r="AP38" i="9"/>
  <c r="AP46" i="9"/>
  <c r="AP54" i="9"/>
  <c r="AP62" i="9"/>
  <c r="BV11" i="56" l="1"/>
  <c r="BW11" i="56" l="1"/>
  <c r="BX11" i="56" l="1"/>
  <c r="BY11" i="56" l="1"/>
  <c r="CA67" i="56" l="1"/>
  <c r="CA66" i="56"/>
  <c r="CA53" i="56"/>
  <c r="CA37" i="56"/>
  <c r="CA54" i="56"/>
  <c r="CA52" i="56"/>
  <c r="CA36" i="56"/>
  <c r="CA12" i="56"/>
  <c r="CA47" i="56"/>
  <c r="CA49" i="56"/>
  <c r="CA33" i="56"/>
  <c r="CA40" i="56"/>
  <c r="CA16" i="56"/>
  <c r="CA31" i="56"/>
  <c r="CA30" i="56"/>
  <c r="CA59" i="56"/>
  <c r="CA45" i="56"/>
  <c r="CA28" i="56"/>
  <c r="CA62" i="56"/>
  <c r="CA65" i="56"/>
  <c r="CA50" i="56"/>
  <c r="CA48" i="56"/>
  <c r="CA43" i="56"/>
  <c r="CA61" i="56"/>
  <c r="CA64" i="56"/>
  <c r="CA55" i="56"/>
  <c r="Q19" i="177" a="1"/>
  <c r="F65" i="177" a="1"/>
  <c r="C30" i="176"/>
  <c r="Q64" i="176" a="1"/>
  <c r="C36" i="176"/>
  <c r="Q38" i="176" a="1"/>
  <c r="Q58" i="176" a="1"/>
  <c r="F36" i="176" a="1"/>
  <c r="I31" i="177" a="1"/>
  <c r="F59" i="176" a="1"/>
  <c r="Q21" i="176" a="1"/>
  <c r="F64" i="176" a="1"/>
  <c r="C16" i="176"/>
  <c r="Q65" i="176" a="1"/>
  <c r="I56" i="176" a="1"/>
  <c r="C24" i="176"/>
  <c r="C14" i="177"/>
  <c r="F19" i="177" a="1"/>
  <c r="I51" i="177" a="1"/>
  <c r="F57" i="177" a="1"/>
  <c r="C22" i="176"/>
  <c r="Q13" i="176" a="1"/>
  <c r="F45" i="176" a="1"/>
  <c r="F65" i="176" a="1"/>
  <c r="Q25" i="176" a="1"/>
  <c r="Q19" i="176" a="1"/>
  <c r="Q62" i="177" a="1"/>
  <c r="Q60" i="176" a="1"/>
  <c r="F63" i="176" a="1"/>
  <c r="F21" i="176" a="1"/>
  <c r="C38" i="176"/>
  <c r="F38" i="176" a="1"/>
  <c r="F38" i="177" a="1"/>
  <c r="F16" i="177" a="1"/>
  <c r="Q41" i="177" a="1"/>
  <c r="I48" i="176" a="1"/>
  <c r="C56" i="177"/>
  <c r="C12" i="176"/>
  <c r="I15" i="177" a="1"/>
  <c r="I16" i="176" a="1"/>
  <c r="Q29" i="177" a="1"/>
  <c r="C20" i="177"/>
  <c r="Q17" i="177" a="1"/>
  <c r="I43" i="177" a="1"/>
  <c r="Q57" i="177" a="1"/>
  <c r="I67" i="177" a="1"/>
  <c r="F18" i="176" a="1"/>
  <c r="I25" i="176" a="1"/>
  <c r="Q53" i="176" a="1"/>
  <c r="Q18" i="177" a="1"/>
  <c r="C33" i="176"/>
  <c r="Q15" i="176" a="1"/>
  <c r="C66" i="177"/>
  <c r="Q63" i="177" a="1"/>
  <c r="F43" i="176" a="1"/>
  <c r="I63" i="176" a="1"/>
  <c r="Q50" i="176" a="1"/>
  <c r="I40" i="176" a="1"/>
  <c r="F50" i="177" a="1"/>
  <c r="I66" i="177" a="1"/>
  <c r="I30" i="177" a="1"/>
  <c r="I67" i="176" a="1"/>
  <c r="F12" i="176" a="1"/>
  <c r="C56" i="176"/>
  <c r="I39" i="177" a="1"/>
  <c r="I42" i="177" a="1"/>
  <c r="F32" i="177" a="1"/>
  <c r="C32" i="177"/>
  <c r="C25" i="177"/>
  <c r="C27" i="176"/>
  <c r="C25" i="176"/>
  <c r="I36" i="176" a="1"/>
  <c r="Q13" i="177" a="1"/>
  <c r="Q56" i="176" a="1"/>
  <c r="C50" i="177"/>
  <c r="I63" i="177" a="1"/>
  <c r="F40" i="176" a="1"/>
  <c r="C21" i="176"/>
  <c r="F29" i="177" a="1"/>
  <c r="C52" i="177"/>
  <c r="Q43" i="176" a="1"/>
  <c r="F22" i="176" a="1"/>
  <c r="F45" i="177" a="1"/>
  <c r="C32" i="176"/>
  <c r="F43" i="177" a="1"/>
  <c r="F62" i="177" a="1"/>
  <c r="I29" i="177" a="1"/>
  <c r="I50" i="177" a="1"/>
  <c r="C63" i="177"/>
  <c r="Q39" i="176" a="1"/>
  <c r="C58" i="176"/>
  <c r="C35" i="176"/>
  <c r="Q43" i="177" a="1"/>
  <c r="F42" i="177" a="1"/>
  <c r="F62" i="176" a="1"/>
  <c r="Q63" i="176" a="1"/>
  <c r="F13" i="176" a="1"/>
  <c r="C23" i="177"/>
  <c r="C28" i="177"/>
  <c r="C40" i="177"/>
  <c r="C16" i="177"/>
  <c r="I25" i="177" a="1"/>
  <c r="Q65" i="177" a="1"/>
  <c r="I28" i="176" a="1"/>
  <c r="Q24" i="177" a="1"/>
  <c r="F17" i="177" a="1"/>
  <c r="Q67" i="177" a="1"/>
  <c r="I64" i="176" a="1"/>
  <c r="I52" i="177" a="1"/>
  <c r="F52" i="177" a="1"/>
  <c r="C26" i="177"/>
  <c r="Q29" i="176" a="1"/>
  <c r="F23" i="176" a="1"/>
  <c r="F63" i="177" a="1"/>
  <c r="I56" i="177" a="1"/>
  <c r="C45" i="177"/>
  <c r="C63" i="176"/>
  <c r="C53" i="176"/>
  <c r="C19" i="177"/>
  <c r="Q26" i="176" a="1"/>
  <c r="Q24" i="176" a="1"/>
  <c r="F55" i="177" a="1"/>
  <c r="C15" i="177"/>
  <c r="I62" i="176" a="1"/>
  <c r="Q18" i="176" a="1"/>
  <c r="F52" i="176" a="1"/>
  <c r="I22" i="176" a="1"/>
  <c r="I53" i="177" a="1"/>
  <c r="C29" i="176"/>
  <c r="I21" i="176" a="1"/>
  <c r="C14" i="176"/>
  <c r="I26" i="176" a="1"/>
  <c r="C49" i="177"/>
  <c r="C57" i="177"/>
  <c r="I49" i="176" a="1"/>
  <c r="I23" i="176" a="1"/>
  <c r="C54" i="177"/>
  <c r="F25" i="176" a="1"/>
  <c r="Q37" i="177" a="1"/>
  <c r="I31" i="176" a="1"/>
  <c r="F12" i="177" a="1"/>
  <c r="C59" i="177"/>
  <c r="F28" i="177" a="1"/>
  <c r="C13" i="177"/>
  <c r="I24" i="177" a="1"/>
  <c r="F60" i="176" a="1"/>
  <c r="C67" i="176"/>
  <c r="I40" i="177" a="1"/>
  <c r="F48" i="176" a="1"/>
  <c r="I30" i="176" a="1"/>
  <c r="F56" i="176" a="1"/>
  <c r="I45" i="177" a="1"/>
  <c r="Q45" i="176" a="1"/>
  <c r="I64" i="177" a="1"/>
  <c r="F23" i="177" a="1"/>
  <c r="F33" i="176" a="1"/>
  <c r="F28" i="176" a="1"/>
  <c r="C60" i="176"/>
  <c r="C37" i="177"/>
  <c r="F67" i="176" a="1"/>
  <c r="C42" i="176"/>
  <c r="I47" i="177" a="1"/>
  <c r="C47" i="176"/>
  <c r="Q54" i="177" a="1"/>
  <c r="I52" i="176" a="1"/>
  <c r="F53" i="177" a="1"/>
  <c r="F30" i="177" a="1"/>
  <c r="C42" i="177"/>
  <c r="Q66" i="176" a="1"/>
  <c r="Q50" i="177" a="1"/>
  <c r="Q34" i="176" a="1"/>
  <c r="C30" i="177"/>
  <c r="I29" i="176" a="1"/>
  <c r="Q57" i="176" a="1"/>
  <c r="Q30" i="176" a="1"/>
  <c r="Q33" i="176" a="1"/>
  <c r="C46" i="177"/>
  <c r="Q58" i="177" a="1"/>
  <c r="Q67" i="176" a="1"/>
  <c r="F32" i="176" a="1"/>
  <c r="Q40" i="177" a="1"/>
  <c r="I46" i="176" a="1"/>
  <c r="Q36" i="176" a="1"/>
  <c r="I38" i="177" a="1"/>
  <c r="I33" i="176" a="1"/>
  <c r="I51" i="176" a="1"/>
  <c r="C52" i="176"/>
  <c r="C44" i="176"/>
  <c r="I13" i="177" a="1"/>
  <c r="I17" i="176" a="1"/>
  <c r="Q31" i="176" a="1"/>
  <c r="F21" i="177" a="1"/>
  <c r="I27" i="176" a="1"/>
  <c r="C33" i="177"/>
  <c r="F39" i="176" a="1"/>
  <c r="Q66" i="177" a="1"/>
  <c r="Q32" i="177" a="1"/>
  <c r="Q25" i="177" a="1"/>
  <c r="F36" i="177" a="1"/>
  <c r="C55" i="177"/>
  <c r="C36" i="177"/>
  <c r="Q32" i="176" a="1"/>
  <c r="F61" i="177" a="1"/>
  <c r="F46" i="176" a="1"/>
  <c r="Q21" i="177" a="1"/>
  <c r="F16" i="176" a="1"/>
  <c r="I16" i="177" a="1"/>
  <c r="Q34" i="177" a="1"/>
  <c r="F15" i="177" a="1"/>
  <c r="I57" i="176" a="1"/>
  <c r="Q20" i="177" a="1"/>
  <c r="I48" i="177" a="1"/>
  <c r="F54" i="176" a="1"/>
  <c r="F22" i="177" a="1"/>
  <c r="Q23" i="176" a="1"/>
  <c r="F59" i="177" a="1"/>
  <c r="C34" i="177"/>
  <c r="Q47" i="177" a="1"/>
  <c r="I59" i="176" a="1"/>
  <c r="Q55" i="177" a="1"/>
  <c r="F49" i="177" a="1"/>
  <c r="I46" i="177" a="1"/>
  <c r="Q12" i="176" a="1"/>
  <c r="F41" i="176" a="1"/>
  <c r="I19" i="176" a="1"/>
  <c r="Q42" i="177" a="1"/>
  <c r="Q48" i="176" a="1"/>
  <c r="F19" i="176" a="1"/>
  <c r="I44" i="177" a="1"/>
  <c r="I27" i="177" a="1"/>
  <c r="Q59" i="177" a="1"/>
  <c r="F56" i="177" a="1"/>
  <c r="Q49" i="176" a="1"/>
  <c r="I20" i="176" a="1"/>
  <c r="Q26" i="177" a="1"/>
  <c r="I53" i="176" a="1"/>
  <c r="Q60" i="177" a="1"/>
  <c r="C57" i="176"/>
  <c r="F47" i="177" a="1"/>
  <c r="C66" i="176"/>
  <c r="I35" i="177" a="1"/>
  <c r="C39" i="176"/>
  <c r="I41" i="176" a="1"/>
  <c r="C28" i="176"/>
  <c r="C67" i="177"/>
  <c r="I44" i="176" a="1"/>
  <c r="F35" i="177" a="1"/>
  <c r="Q16" i="176" a="1"/>
  <c r="Q46" i="176" a="1"/>
  <c r="C45" i="176"/>
  <c r="I32" i="176" a="1"/>
  <c r="F61" i="176" a="1"/>
  <c r="Q40" i="176" a="1"/>
  <c r="C12" i="177"/>
  <c r="I60" i="176" a="1"/>
  <c r="Q61" i="176" a="1"/>
  <c r="C50" i="176"/>
  <c r="I17" i="177" a="1"/>
  <c r="C65" i="177"/>
  <c r="F44" i="177" a="1"/>
  <c r="F33" i="177" a="1"/>
  <c r="Q55" i="176" a="1"/>
  <c r="Q28" i="176" a="1"/>
  <c r="I13" i="176" a="1"/>
  <c r="I59" i="177" a="1"/>
  <c r="I15" i="176" a="1"/>
  <c r="F66" i="176" a="1"/>
  <c r="Q22" i="176" a="1"/>
  <c r="F15" i="176" a="1"/>
  <c r="C19" i="176"/>
  <c r="C62" i="177"/>
  <c r="I20" i="177" a="1"/>
  <c r="C54" i="176"/>
  <c r="I43" i="176" a="1"/>
  <c r="I54" i="176" a="1"/>
  <c r="C31" i="176"/>
  <c r="C44" i="177"/>
  <c r="I35" i="176" a="1"/>
  <c r="F46" i="177" a="1"/>
  <c r="Q15" i="177" a="1"/>
  <c r="C13" i="176"/>
  <c r="C51" i="177"/>
  <c r="F34" i="176" a="1"/>
  <c r="C47" i="177"/>
  <c r="I60" i="177" a="1"/>
  <c r="Q56" i="177" a="1"/>
  <c r="F34" i="177" a="1"/>
  <c r="Q17" i="176" a="1"/>
  <c r="F24" i="177" a="1"/>
  <c r="F51" i="176" a="1"/>
  <c r="C17" i="176"/>
  <c r="I65" i="177" a="1"/>
  <c r="F51" i="177" a="1"/>
  <c r="F40" i="177" a="1"/>
  <c r="Q38" i="177" a="1"/>
  <c r="Q51" i="176" a="1"/>
  <c r="F17" i="176" a="1"/>
  <c r="I37" i="176" a="1"/>
  <c r="I57" i="177" a="1"/>
  <c r="Q27" i="176" a="1"/>
  <c r="F30" i="176" a="1"/>
  <c r="C41" i="177"/>
  <c r="C41" i="176"/>
  <c r="F35" i="176" a="1"/>
  <c r="Q49" i="177" a="1"/>
  <c r="F18" i="177" a="1"/>
  <c r="Q23" i="177" a="1"/>
  <c r="C27" i="177"/>
  <c r="Q33" i="177" a="1"/>
  <c r="F44" i="176" a="1"/>
  <c r="I24" i="176" a="1"/>
  <c r="C23" i="176"/>
  <c r="I19" i="177" a="1"/>
  <c r="Q31" i="177" a="1"/>
  <c r="C31" i="177"/>
  <c r="F29" i="176" a="1"/>
  <c r="I36" i="177" a="1"/>
  <c r="I38" i="176" a="1"/>
  <c r="I54" i="177" a="1"/>
  <c r="Q16" i="177" a="1"/>
  <c r="F31" i="177" a="1"/>
  <c r="F27" i="177" a="1"/>
  <c r="F20" i="177" a="1"/>
  <c r="Q42" i="176" a="1"/>
  <c r="F58" i="177" a="1"/>
  <c r="Q39" i="177" a="1"/>
  <c r="C51" i="176"/>
  <c r="I22" i="177" a="1"/>
  <c r="C43" i="177"/>
  <c r="F25" i="177" a="1"/>
  <c r="I37" i="177" a="1"/>
  <c r="C38" i="177"/>
  <c r="C48" i="177"/>
  <c r="Q35" i="177" a="1"/>
  <c r="Q54" i="176" a="1"/>
  <c r="C59" i="176"/>
  <c r="C55" i="176"/>
  <c r="I62" i="177" a="1"/>
  <c r="Q45" i="177" a="1"/>
  <c r="Q62" i="176" a="1"/>
  <c r="Q27" i="177" a="1"/>
  <c r="C61" i="177"/>
  <c r="I18" i="177" a="1"/>
  <c r="Q52" i="176" a="1"/>
  <c r="C15" i="176"/>
  <c r="Q44" i="176" a="1"/>
  <c r="Q59" i="176" a="1"/>
  <c r="I33" i="177" a="1"/>
  <c r="Q28" i="177" a="1"/>
  <c r="Q30" i="177" a="1"/>
  <c r="F14" i="177" a="1"/>
  <c r="I14" i="176" a="1"/>
  <c r="F66" i="177" a="1"/>
  <c r="I50" i="176" a="1"/>
  <c r="C46" i="176"/>
  <c r="Q41" i="176" a="1"/>
  <c r="I49" i="177" a="1"/>
  <c r="C26" i="176"/>
  <c r="F55" i="176" a="1"/>
  <c r="F42" i="176" a="1"/>
  <c r="Q12" i="177" a="1"/>
  <c r="C18" i="177"/>
  <c r="F49" i="176" a="1"/>
  <c r="I42" i="176" a="1"/>
  <c r="F50" i="176" a="1"/>
  <c r="I55" i="177" a="1"/>
  <c r="C49" i="176"/>
  <c r="C20" i="176"/>
  <c r="Q52" i="177" a="1"/>
  <c r="I12" i="176" a="1"/>
  <c r="I34" i="177" a="1"/>
  <c r="C34" i="176"/>
  <c r="F48" i="177" a="1"/>
  <c r="Q22" i="177" a="1"/>
  <c r="I28" i="177" a="1"/>
  <c r="C18" i="176"/>
  <c r="F24" i="176" a="1"/>
  <c r="F41" i="177" a="1"/>
  <c r="C48" i="176"/>
  <c r="I23" i="177" a="1"/>
  <c r="C62" i="176"/>
  <c r="I14" i="177" a="1"/>
  <c r="I61" i="176" a="1"/>
  <c r="I45" i="176" a="1"/>
  <c r="Q61" i="177" a="1"/>
  <c r="C64" i="177"/>
  <c r="C61" i="176"/>
  <c r="C58" i="177"/>
  <c r="F20" i="176" a="1"/>
  <c r="I32" i="177" a="1"/>
  <c r="I21" i="177" a="1"/>
  <c r="F64" i="177" a="1"/>
  <c r="Q14" i="176" a="1"/>
  <c r="C40" i="176"/>
  <c r="Q46" i="177" a="1"/>
  <c r="Q35" i="176" a="1"/>
  <c r="I47" i="176" a="1"/>
  <c r="F39" i="177" a="1"/>
  <c r="F57" i="176" a="1"/>
  <c r="Q47" i="176" a="1"/>
  <c r="Q44" i="177" a="1"/>
  <c r="I12" i="177" a="1"/>
  <c r="F47" i="176" a="1"/>
  <c r="Q48" i="177" a="1"/>
  <c r="F37" i="177" a="1"/>
  <c r="C39" i="177"/>
  <c r="C43" i="176"/>
  <c r="C53" i="177"/>
  <c r="F13" i="177" a="1"/>
  <c r="I66" i="176" a="1"/>
  <c r="I58" i="177" a="1"/>
  <c r="Q51" i="177" a="1"/>
  <c r="Q64" i="177" a="1"/>
  <c r="C64" i="176"/>
  <c r="I55" i="176" a="1"/>
  <c r="C21" i="177"/>
  <c r="I26" i="177" a="1"/>
  <c r="Q36" i="177" a="1"/>
  <c r="F27" i="176" a="1"/>
  <c r="F67" i="177" a="1"/>
  <c r="I34" i="176" a="1"/>
  <c r="Q20" i="176" a="1"/>
  <c r="I18" i="176" a="1"/>
  <c r="C17" i="177"/>
  <c r="C65" i="176"/>
  <c r="Q53" i="177" a="1"/>
  <c r="F31" i="176" a="1"/>
  <c r="I58" i="176" a="1"/>
  <c r="I65" i="176" a="1"/>
  <c r="Q37" i="176" a="1"/>
  <c r="F37" i="176" a="1"/>
  <c r="F26" i="176" a="1"/>
  <c r="C29" i="177"/>
  <c r="C22" i="177"/>
  <c r="I39" i="176" a="1"/>
  <c r="F53" i="176" a="1"/>
  <c r="C24" i="177"/>
  <c r="F60" i="177" a="1"/>
  <c r="Q14" i="177" a="1"/>
  <c r="C35" i="177"/>
  <c r="F54" i="177" a="1"/>
  <c r="C37" i="176"/>
  <c r="F58" i="176" a="1"/>
  <c r="F14" i="176" a="1"/>
  <c r="C60" i="177"/>
  <c r="I41" i="177" a="1"/>
  <c r="I61" i="177" a="1"/>
  <c r="F26" i="177" a="1"/>
  <c r="F35" i="177" l="1"/>
  <c r="Q35" i="177"/>
  <c r="I35" i="177"/>
  <c r="F35" i="176"/>
  <c r="E35" i="176" s="1"/>
  <c r="I35" i="176"/>
  <c r="Q35" i="176"/>
  <c r="F19" i="177"/>
  <c r="Q19" i="177"/>
  <c r="I19" i="177"/>
  <c r="Q19" i="176"/>
  <c r="I19" i="176"/>
  <c r="F19" i="176"/>
  <c r="E19" i="176" s="1"/>
  <c r="F16" i="176"/>
  <c r="E16" i="176" s="1"/>
  <c r="I16" i="176"/>
  <c r="Q16" i="176"/>
  <c r="Q16" i="177"/>
  <c r="F16" i="177"/>
  <c r="I16" i="177"/>
  <c r="Q31" i="177"/>
  <c r="I31" i="177"/>
  <c r="F31" i="177"/>
  <c r="I31" i="176"/>
  <c r="Q31" i="176"/>
  <c r="F31" i="176"/>
  <c r="E31" i="176" s="1"/>
  <c r="I40" i="176"/>
  <c r="F40" i="176"/>
  <c r="E40" i="176" s="1"/>
  <c r="Q40" i="176"/>
  <c r="Q40" i="177"/>
  <c r="F40" i="177"/>
  <c r="I40" i="177"/>
  <c r="Q56" i="176"/>
  <c r="I56" i="176"/>
  <c r="F56" i="176"/>
  <c r="E56" i="176" s="1"/>
  <c r="Q56" i="177"/>
  <c r="I56" i="177"/>
  <c r="F56" i="177"/>
  <c r="Q39" i="177"/>
  <c r="I39" i="177"/>
  <c r="F39" i="177"/>
  <c r="Q39" i="176"/>
  <c r="F39" i="176"/>
  <c r="E39" i="176" s="1"/>
  <c r="I39" i="176"/>
  <c r="Q55" i="177"/>
  <c r="I55" i="177"/>
  <c r="F55" i="177"/>
  <c r="F55" i="176"/>
  <c r="E55" i="176" s="1"/>
  <c r="I55" i="176"/>
  <c r="Q55" i="176"/>
  <c r="F17" i="177"/>
  <c r="Q17" i="177"/>
  <c r="I17" i="177"/>
  <c r="F17" i="176"/>
  <c r="E17" i="176" s="1"/>
  <c r="I17" i="176"/>
  <c r="Q17" i="176"/>
  <c r="Q18" i="176"/>
  <c r="I18" i="176"/>
  <c r="F18" i="176"/>
  <c r="E18" i="176" s="1"/>
  <c r="I18" i="177"/>
  <c r="F18" i="177"/>
  <c r="Q18" i="177"/>
  <c r="Q26" i="176"/>
  <c r="I26" i="176"/>
  <c r="F26" i="176"/>
  <c r="E26" i="176" s="1"/>
  <c r="I26" i="177"/>
  <c r="F26" i="177"/>
  <c r="Q26" i="177"/>
  <c r="I42" i="176"/>
  <c r="F42" i="176"/>
  <c r="E42" i="176" s="1"/>
  <c r="Q42" i="176"/>
  <c r="F42" i="177"/>
  <c r="I42" i="177"/>
  <c r="Q42" i="177"/>
  <c r="F58" i="176"/>
  <c r="E58" i="176" s="1"/>
  <c r="C70" i="176"/>
  <c r="C71" i="176" s="1"/>
  <c r="Q58" i="176"/>
  <c r="I58" i="176"/>
  <c r="F58" i="177"/>
  <c r="C70" i="177"/>
  <c r="C71" i="177" s="1"/>
  <c r="I58" i="177"/>
  <c r="Q58" i="177"/>
  <c r="F41" i="177"/>
  <c r="Q41" i="177"/>
  <c r="I41" i="177"/>
  <c r="I41" i="176"/>
  <c r="Q41" i="176"/>
  <c r="F41" i="176"/>
  <c r="E41" i="176" s="1"/>
  <c r="Q57" i="177"/>
  <c r="I57" i="177"/>
  <c r="F57" i="177"/>
  <c r="I57" i="176"/>
  <c r="F57" i="176"/>
  <c r="E57" i="176" s="1"/>
  <c r="Q57" i="176"/>
  <c r="F36" i="176"/>
  <c r="E36" i="176" s="1"/>
  <c r="I36" i="176"/>
  <c r="Q36" i="176"/>
  <c r="I36" i="177"/>
  <c r="Q36" i="177"/>
  <c r="F36" i="177"/>
  <c r="Q29" i="177"/>
  <c r="I29" i="177"/>
  <c r="F29" i="177"/>
  <c r="Q29" i="176"/>
  <c r="I29" i="176"/>
  <c r="F29" i="176"/>
  <c r="E29" i="176" s="1"/>
  <c r="I20" i="176"/>
  <c r="F20" i="176"/>
  <c r="E20" i="176" s="1"/>
  <c r="Q20" i="176"/>
  <c r="I20" i="177"/>
  <c r="Q20" i="177"/>
  <c r="F20" i="177"/>
  <c r="F44" i="176"/>
  <c r="E44" i="176" s="1"/>
  <c r="I44" i="176"/>
  <c r="Q44" i="176"/>
  <c r="F44" i="177"/>
  <c r="Q44" i="177"/>
  <c r="I44" i="177"/>
  <c r="I59" i="177"/>
  <c r="F59" i="177"/>
  <c r="Q59" i="177"/>
  <c r="F59" i="176"/>
  <c r="E59" i="176" s="1"/>
  <c r="I59" i="176"/>
  <c r="Q59" i="176"/>
  <c r="Q52" i="176"/>
  <c r="I52" i="176"/>
  <c r="F52" i="176"/>
  <c r="E52" i="176" s="1"/>
  <c r="Q52" i="177"/>
  <c r="I52" i="177"/>
  <c r="F52" i="177"/>
  <c r="F38" i="176"/>
  <c r="E38" i="176" s="1"/>
  <c r="I38" i="176"/>
  <c r="Q38" i="176"/>
  <c r="I38" i="177"/>
  <c r="F38" i="177"/>
  <c r="Q38" i="177"/>
  <c r="I15" i="177"/>
  <c r="Q15" i="177"/>
  <c r="F15" i="177"/>
  <c r="I15" i="176"/>
  <c r="Q15" i="176"/>
  <c r="F15" i="176"/>
  <c r="E15" i="176" s="1"/>
  <c r="I28" i="176"/>
  <c r="Q28" i="176"/>
  <c r="F28" i="176"/>
  <c r="E28" i="176" s="1"/>
  <c r="F28" i="177"/>
  <c r="I28" i="177"/>
  <c r="Q28" i="177"/>
  <c r="Q60" i="176"/>
  <c r="I60" i="176"/>
  <c r="F60" i="176"/>
  <c r="E60" i="176" s="1"/>
  <c r="Q60" i="177"/>
  <c r="I60" i="177"/>
  <c r="F60" i="177"/>
  <c r="F43" i="177"/>
  <c r="Q43" i="177"/>
  <c r="I43" i="177"/>
  <c r="F43" i="176"/>
  <c r="E43" i="176" s="1"/>
  <c r="I43" i="176"/>
  <c r="Q43" i="176"/>
  <c r="F13" i="177"/>
  <c r="Q13" i="177"/>
  <c r="I13" i="177"/>
  <c r="I13" i="176"/>
  <c r="Q13" i="176"/>
  <c r="F13" i="176"/>
  <c r="E13" i="176" s="1"/>
  <c r="F22" i="176"/>
  <c r="E22" i="176" s="1"/>
  <c r="Q22" i="176"/>
  <c r="I22" i="176"/>
  <c r="I22" i="177"/>
  <c r="F22" i="177"/>
  <c r="Q22" i="177"/>
  <c r="F30" i="176"/>
  <c r="E30" i="176" s="1"/>
  <c r="Q30" i="176"/>
  <c r="I30" i="176"/>
  <c r="I30" i="177"/>
  <c r="Q30" i="177"/>
  <c r="F30" i="177"/>
  <c r="F46" i="176"/>
  <c r="E46" i="176" s="1"/>
  <c r="Q46" i="176"/>
  <c r="I46" i="176"/>
  <c r="Q46" i="177"/>
  <c r="I46" i="177"/>
  <c r="F46" i="177"/>
  <c r="F62" i="176"/>
  <c r="E62" i="176" s="1"/>
  <c r="Q62" i="176"/>
  <c r="I62" i="176"/>
  <c r="F62" i="177"/>
  <c r="Q62" i="177"/>
  <c r="I62" i="177"/>
  <c r="I45" i="177"/>
  <c r="Q45" i="177"/>
  <c r="F45" i="177"/>
  <c r="Q45" i="176"/>
  <c r="I45" i="176"/>
  <c r="F45" i="176"/>
  <c r="E45" i="176" s="1"/>
  <c r="F61" i="177"/>
  <c r="I61" i="177"/>
  <c r="Q61" i="177"/>
  <c r="I61" i="176"/>
  <c r="Q61" i="176"/>
  <c r="F61" i="176"/>
  <c r="E61" i="176" s="1"/>
  <c r="F12" i="177"/>
  <c r="I12" i="177"/>
  <c r="Q12" i="177"/>
  <c r="F12" i="176"/>
  <c r="I12" i="176"/>
  <c r="Q12" i="176"/>
  <c r="F51" i="177"/>
  <c r="Q51" i="177"/>
  <c r="I51" i="177"/>
  <c r="I51" i="176"/>
  <c r="F51" i="176"/>
  <c r="E51" i="176" s="1"/>
  <c r="Q51" i="176"/>
  <c r="F21" i="177"/>
  <c r="I21" i="177"/>
  <c r="Q21" i="177"/>
  <c r="Q21" i="176"/>
  <c r="I21" i="176"/>
  <c r="F21" i="176"/>
  <c r="E21" i="176" s="1"/>
  <c r="I23" i="177"/>
  <c r="F23" i="177"/>
  <c r="Q23" i="177"/>
  <c r="F23" i="176"/>
  <c r="E23" i="176" s="1"/>
  <c r="I23" i="176"/>
  <c r="Q23" i="176"/>
  <c r="Q32" i="176"/>
  <c r="F32" i="176"/>
  <c r="I32" i="176"/>
  <c r="C68" i="176"/>
  <c r="F32" i="177"/>
  <c r="I32" i="177"/>
  <c r="Q32" i="177"/>
  <c r="C68" i="177"/>
  <c r="I48" i="176"/>
  <c r="F48" i="176"/>
  <c r="E48" i="176" s="1"/>
  <c r="Q48" i="176"/>
  <c r="F48" i="177"/>
  <c r="I48" i="177"/>
  <c r="Q48" i="177"/>
  <c r="F64" i="176"/>
  <c r="E64" i="176" s="1"/>
  <c r="I64" i="176"/>
  <c r="Q64" i="176"/>
  <c r="I64" i="177"/>
  <c r="F64" i="177"/>
  <c r="Q64" i="177"/>
  <c r="Q47" i="177"/>
  <c r="I47" i="177"/>
  <c r="F47" i="177"/>
  <c r="I47" i="176"/>
  <c r="Q47" i="176"/>
  <c r="F47" i="176"/>
  <c r="E47" i="176" s="1"/>
  <c r="Q63" i="177"/>
  <c r="I63" i="177"/>
  <c r="F63" i="177"/>
  <c r="F63" i="176"/>
  <c r="E63" i="176" s="1"/>
  <c r="Q63" i="176"/>
  <c r="I63" i="176"/>
  <c r="Q25" i="177"/>
  <c r="I25" i="177"/>
  <c r="F25" i="177"/>
  <c r="F25" i="176"/>
  <c r="E25" i="176" s="1"/>
  <c r="Q25" i="176"/>
  <c r="I25" i="176"/>
  <c r="Q27" i="177"/>
  <c r="I27" i="177"/>
  <c r="F27" i="177"/>
  <c r="I27" i="176"/>
  <c r="Q27" i="176"/>
  <c r="F27" i="176"/>
  <c r="E27" i="176" s="1"/>
  <c r="F34" i="176"/>
  <c r="E34" i="176" s="1"/>
  <c r="I34" i="176"/>
  <c r="Q34" i="176"/>
  <c r="F34" i="177"/>
  <c r="I34" i="177"/>
  <c r="Q34" i="177"/>
  <c r="Q50" i="176"/>
  <c r="F50" i="176"/>
  <c r="E50" i="176" s="1"/>
  <c r="I50" i="176"/>
  <c r="I50" i="177"/>
  <c r="Q50" i="177"/>
  <c r="F50" i="177"/>
  <c r="F33" i="177"/>
  <c r="Q33" i="177"/>
  <c r="I33" i="177"/>
  <c r="Q33" i="176"/>
  <c r="F33" i="176"/>
  <c r="E33" i="176" s="1"/>
  <c r="I33" i="176"/>
  <c r="I49" i="177"/>
  <c r="Q49" i="177"/>
  <c r="F49" i="177"/>
  <c r="F49" i="176"/>
  <c r="E49" i="176" s="1"/>
  <c r="Q49" i="176"/>
  <c r="I49" i="176"/>
  <c r="Q65" i="177"/>
  <c r="F65" i="177"/>
  <c r="I65" i="177"/>
  <c r="I65" i="176"/>
  <c r="Q65" i="176"/>
  <c r="R65" i="176" s="1"/>
  <c r="F65" i="176"/>
  <c r="E65" i="176" s="1"/>
  <c r="F66" i="176"/>
  <c r="E66" i="176" s="1"/>
  <c r="Q66" i="176"/>
  <c r="I66" i="176"/>
  <c r="I66" i="177"/>
  <c r="F66" i="177"/>
  <c r="Q66" i="177"/>
  <c r="Q24" i="176"/>
  <c r="I24" i="176"/>
  <c r="F24" i="176"/>
  <c r="E24" i="176" s="1"/>
  <c r="Q24" i="177"/>
  <c r="F24" i="177"/>
  <c r="I24" i="177"/>
  <c r="I14" i="176"/>
  <c r="F14" i="176"/>
  <c r="E14" i="176" s="1"/>
  <c r="Q14" i="176"/>
  <c r="F14" i="177"/>
  <c r="I14" i="177"/>
  <c r="Q14" i="177"/>
  <c r="I54" i="176"/>
  <c r="F54" i="176"/>
  <c r="E54" i="176" s="1"/>
  <c r="Q54" i="176"/>
  <c r="F54" i="177"/>
  <c r="I54" i="177"/>
  <c r="Q54" i="177"/>
  <c r="F37" i="177"/>
  <c r="I37" i="177"/>
  <c r="Q37" i="177"/>
  <c r="Q37" i="176"/>
  <c r="F37" i="176"/>
  <c r="E37" i="176" s="1"/>
  <c r="I37" i="176"/>
  <c r="F53" i="177"/>
  <c r="Q53" i="177"/>
  <c r="I53" i="177"/>
  <c r="F53" i="176"/>
  <c r="E53" i="176" s="1"/>
  <c r="I53" i="176"/>
  <c r="Q53" i="176"/>
  <c r="F67" i="177"/>
  <c r="Q67" i="177"/>
  <c r="I67" i="177"/>
  <c r="I67" i="176"/>
  <c r="Q67" i="176"/>
  <c r="F67" i="176"/>
  <c r="E67" i="176" s="1"/>
  <c r="CA56" i="56"/>
  <c r="CA18" i="56"/>
  <c r="CA42" i="56"/>
  <c r="CA41" i="56"/>
  <c r="CA29" i="56"/>
  <c r="CA38" i="56"/>
  <c r="CA60" i="56"/>
  <c r="CA39" i="56"/>
  <c r="CA15" i="56"/>
  <c r="CA35" i="56"/>
  <c r="CA13" i="56"/>
  <c r="CA22" i="56"/>
  <c r="CA51" i="56"/>
  <c r="CA21" i="56"/>
  <c r="CA23" i="56"/>
  <c r="CA32" i="56"/>
  <c r="CA63" i="56"/>
  <c r="CA19" i="56"/>
  <c r="CA25" i="56"/>
  <c r="CA27" i="56"/>
  <c r="CA34" i="56"/>
  <c r="CA24" i="56"/>
  <c r="CA14" i="56"/>
  <c r="CA26" i="56"/>
  <c r="CA44" i="56"/>
  <c r="CA58" i="56"/>
  <c r="CA57" i="56"/>
  <c r="CA20" i="56"/>
  <c r="CA17" i="56"/>
  <c r="CA46" i="56"/>
  <c r="D17" i="176"/>
  <c r="D28" i="176"/>
  <c r="D16" i="176"/>
  <c r="D65" i="176"/>
  <c r="D57" i="176"/>
  <c r="D25" i="176"/>
  <c r="D30" i="176"/>
  <c r="D61" i="176"/>
  <c r="D63" i="176"/>
  <c r="D55" i="176"/>
  <c r="D50" i="176"/>
  <c r="D56" i="176"/>
  <c r="D18" i="176"/>
  <c r="I10" i="2"/>
  <c r="D59" i="176"/>
  <c r="D14" i="176"/>
  <c r="D26" i="176"/>
  <c r="D13" i="176"/>
  <c r="D33" i="176"/>
  <c r="D54" i="176"/>
  <c r="D41" i="176"/>
  <c r="D51" i="176"/>
  <c r="D62" i="176"/>
  <c r="D44" i="176"/>
  <c r="D45" i="176"/>
  <c r="D46" i="176"/>
  <c r="D21" i="176"/>
  <c r="D12" i="176"/>
  <c r="D22" i="176"/>
  <c r="D66" i="176"/>
  <c r="D42" i="176"/>
  <c r="D29" i="176"/>
  <c r="D31" i="176"/>
  <c r="D24" i="176"/>
  <c r="D43" i="176"/>
  <c r="D53" i="176"/>
  <c r="D36" i="176"/>
  <c r="D35" i="176"/>
  <c r="D19" i="176"/>
  <c r="D27" i="176"/>
  <c r="D52" i="176"/>
  <c r="D34" i="176"/>
  <c r="D60" i="176"/>
  <c r="D67" i="176"/>
  <c r="D47" i="176"/>
  <c r="D23" i="176"/>
  <c r="D48" i="176"/>
  <c r="D40" i="176"/>
  <c r="I9" i="2"/>
  <c r="D38" i="176"/>
  <c r="D20" i="176"/>
  <c r="D15" i="176"/>
  <c r="D37" i="176"/>
  <c r="D39" i="176"/>
  <c r="D49" i="176"/>
  <c r="D64" i="176"/>
  <c r="R67" i="177" l="1"/>
  <c r="R27" i="176"/>
  <c r="R49" i="176"/>
  <c r="R63" i="176"/>
  <c r="R59" i="177"/>
  <c r="R14" i="177"/>
  <c r="R46" i="176"/>
  <c r="R43" i="177"/>
  <c r="R24" i="176"/>
  <c r="R66" i="176"/>
  <c r="R33" i="176"/>
  <c r="R21" i="177"/>
  <c r="R63" i="177"/>
  <c r="C69" i="177"/>
  <c r="C69" i="176"/>
  <c r="R53" i="177"/>
  <c r="R36" i="176"/>
  <c r="R56" i="176"/>
  <c r="R48" i="176"/>
  <c r="R62" i="177"/>
  <c r="R41" i="177"/>
  <c r="R18" i="176"/>
  <c r="R20" i="177"/>
  <c r="R40" i="176"/>
  <c r="R20" i="176"/>
  <c r="R50" i="177"/>
  <c r="R17" i="177"/>
  <c r="R33" i="177"/>
  <c r="R24" i="177"/>
  <c r="R40" i="177"/>
  <c r="R46" i="177"/>
  <c r="R30" i="176"/>
  <c r="R13" i="176"/>
  <c r="R60" i="176"/>
  <c r="R15" i="176"/>
  <c r="R38" i="176"/>
  <c r="R44" i="177"/>
  <c r="R29" i="177"/>
  <c r="R26" i="177"/>
  <c r="R19" i="176"/>
  <c r="R22" i="177"/>
  <c r="R28" i="177"/>
  <c r="R32" i="176"/>
  <c r="R52" i="176"/>
  <c r="R34" i="177"/>
  <c r="R49" i="177"/>
  <c r="R23" i="176"/>
  <c r="R64" i="177"/>
  <c r="R54" i="176"/>
  <c r="R32" i="177"/>
  <c r="R37" i="177"/>
  <c r="R25" i="176"/>
  <c r="R61" i="177"/>
  <c r="R39" i="177"/>
  <c r="R59" i="176"/>
  <c r="R56" i="177"/>
  <c r="R44" i="176"/>
  <c r="E37" i="177"/>
  <c r="E36" i="177"/>
  <c r="R35" i="177"/>
  <c r="R14" i="176"/>
  <c r="E49" i="177"/>
  <c r="E33" i="177"/>
  <c r="R25" i="177"/>
  <c r="R47" i="176"/>
  <c r="R64" i="176"/>
  <c r="E12" i="177"/>
  <c r="E22" i="177"/>
  <c r="E54" i="177"/>
  <c r="R66" i="177"/>
  <c r="E50" i="177"/>
  <c r="E34" i="177"/>
  <c r="R21" i="176"/>
  <c r="R51" i="177"/>
  <c r="R45" i="176"/>
  <c r="R62" i="176"/>
  <c r="E30" i="177"/>
  <c r="R13" i="177"/>
  <c r="E60" i="177"/>
  <c r="E28" i="177"/>
  <c r="R15" i="177"/>
  <c r="E52" i="177"/>
  <c r="R70" i="177"/>
  <c r="R58" i="177"/>
  <c r="R42" i="177"/>
  <c r="R55" i="176"/>
  <c r="R39" i="176"/>
  <c r="R16" i="177"/>
  <c r="R19" i="177"/>
  <c r="R67" i="176"/>
  <c r="E61" i="177"/>
  <c r="R54" i="177"/>
  <c r="E32" i="176"/>
  <c r="F70" i="176"/>
  <c r="E70" i="176" s="1"/>
  <c r="F68" i="176"/>
  <c r="E68" i="176" s="1"/>
  <c r="E67" i="177"/>
  <c r="E66" i="177"/>
  <c r="R34" i="176"/>
  <c r="R27" i="177"/>
  <c r="E47" i="177"/>
  <c r="E51" i="177"/>
  <c r="R61" i="176"/>
  <c r="E45" i="177"/>
  <c r="R30" i="177"/>
  <c r="E13" i="177"/>
  <c r="R57" i="177"/>
  <c r="R68" i="177"/>
  <c r="E39" i="177"/>
  <c r="R31" i="176"/>
  <c r="R16" i="176"/>
  <c r="E19" i="177"/>
  <c r="R53" i="176"/>
  <c r="R37" i="176"/>
  <c r="E65" i="177"/>
  <c r="R48" i="177"/>
  <c r="R45" i="177"/>
  <c r="E46" i="177"/>
  <c r="R22" i="176"/>
  <c r="R43" i="176"/>
  <c r="R60" i="177"/>
  <c r="R28" i="176"/>
  <c r="R38" i="177"/>
  <c r="R52" i="177"/>
  <c r="E59" i="177"/>
  <c r="E20" i="177"/>
  <c r="R29" i="176"/>
  <c r="E58" i="177"/>
  <c r="E42" i="177"/>
  <c r="R17" i="176"/>
  <c r="R35" i="176"/>
  <c r="R50" i="176"/>
  <c r="E25" i="177"/>
  <c r="E14" i="177"/>
  <c r="E62" i="177"/>
  <c r="E44" i="177"/>
  <c r="E24" i="177"/>
  <c r="R65" i="177"/>
  <c r="E63" i="177"/>
  <c r="R47" i="177"/>
  <c r="E32" i="177"/>
  <c r="F70" i="177"/>
  <c r="E70" i="177" s="1"/>
  <c r="F68" i="177"/>
  <c r="E68" i="177" s="1"/>
  <c r="R23" i="177"/>
  <c r="E21" i="177"/>
  <c r="E38" i="177"/>
  <c r="E29" i="177"/>
  <c r="R41" i="176"/>
  <c r="R42" i="176"/>
  <c r="R26" i="176"/>
  <c r="E55" i="177"/>
  <c r="E40" i="177"/>
  <c r="E31" i="177"/>
  <c r="E48" i="177"/>
  <c r="E23" i="177"/>
  <c r="R51" i="176"/>
  <c r="E12" i="176"/>
  <c r="R68" i="176"/>
  <c r="R57" i="176"/>
  <c r="R58" i="176"/>
  <c r="R70" i="176"/>
  <c r="R18" i="177"/>
  <c r="E56" i="177"/>
  <c r="E18" i="177"/>
  <c r="R55" i="177"/>
  <c r="R31" i="177"/>
  <c r="E64" i="177"/>
  <c r="E53" i="177"/>
  <c r="E27" i="177"/>
  <c r="E43" i="177"/>
  <c r="E15" i="177"/>
  <c r="R36" i="177"/>
  <c r="E57" i="177"/>
  <c r="E41" i="177"/>
  <c r="E26" i="177"/>
  <c r="E17" i="177"/>
  <c r="E16" i="177"/>
  <c r="E35" i="177"/>
  <c r="Y2" i="2"/>
  <c r="M10" i="2"/>
  <c r="L9" i="2"/>
  <c r="L10" i="2"/>
  <c r="M9" i="2"/>
  <c r="F71" i="176" l="1"/>
  <c r="F69" i="177"/>
  <c r="F71" i="177"/>
  <c r="F69" i="176"/>
  <c r="O26" i="32"/>
  <c r="O27" i="32"/>
  <c r="O28" i="32"/>
  <c r="O29" i="32"/>
  <c r="O30" i="32"/>
  <c r="O31" i="32"/>
  <c r="O32" i="32"/>
  <c r="O33" i="32"/>
  <c r="O34" i="32"/>
  <c r="O35" i="32"/>
  <c r="O36" i="32"/>
  <c r="O37" i="32"/>
  <c r="O38" i="32"/>
  <c r="O39" i="32"/>
  <c r="O40" i="32"/>
  <c r="O41" i="32"/>
  <c r="O42" i="32"/>
  <c r="O43" i="32"/>
  <c r="O44" i="32"/>
  <c r="O45" i="32"/>
  <c r="O46" i="32"/>
  <c r="O47" i="32"/>
  <c r="O48" i="32"/>
  <c r="O49" i="32"/>
  <c r="O50" i="32"/>
  <c r="O51" i="32"/>
  <c r="O52" i="32"/>
  <c r="O53" i="32"/>
  <c r="O54" i="32"/>
  <c r="O55" i="32"/>
  <c r="O56" i="32"/>
  <c r="O57" i="32"/>
  <c r="O58" i="32"/>
  <c r="O59" i="32"/>
  <c r="O60" i="32"/>
  <c r="O61" i="32"/>
  <c r="O62" i="32"/>
  <c r="O63" i="32"/>
  <c r="O64" i="32"/>
  <c r="O65" i="32"/>
  <c r="O66" i="32"/>
  <c r="O67" i="32"/>
  <c r="O68" i="32"/>
  <c r="O69" i="32"/>
  <c r="O70" i="32"/>
  <c r="O71" i="32"/>
  <c r="O72" i="32"/>
  <c r="O73" i="32"/>
  <c r="O74" i="32"/>
  <c r="O75" i="32"/>
  <c r="O76" i="32"/>
  <c r="O77" i="32"/>
  <c r="O12" i="32"/>
  <c r="P3" i="9" l="1"/>
  <c r="B11" i="31"/>
  <c r="B80" i="31" s="1"/>
  <c r="B149" i="31" s="1"/>
  <c r="B218" i="31" s="1"/>
  <c r="BJ5" i="3"/>
  <c r="AS31" i="9"/>
  <c r="AS32" i="9"/>
  <c r="AT32" i="9"/>
  <c r="AS33" i="9"/>
  <c r="AT33" i="9"/>
  <c r="AS34" i="9"/>
  <c r="AT34" i="9"/>
  <c r="AS35" i="9"/>
  <c r="AT35" i="9"/>
  <c r="AS36" i="9"/>
  <c r="AT36" i="9"/>
  <c r="AS37" i="9"/>
  <c r="AT37" i="9"/>
  <c r="AS38" i="9"/>
  <c r="AT38" i="9"/>
  <c r="AS39" i="9"/>
  <c r="AT39" i="9"/>
  <c r="AS40" i="9"/>
  <c r="AT40" i="9"/>
  <c r="AS41" i="9"/>
  <c r="AT41" i="9"/>
  <c r="AS42" i="9"/>
  <c r="AT42" i="9"/>
  <c r="AS43" i="9"/>
  <c r="AT43" i="9"/>
  <c r="AS44" i="9"/>
  <c r="AT44" i="9"/>
  <c r="AS45" i="9"/>
  <c r="AT45" i="9"/>
  <c r="AS46" i="9"/>
  <c r="AT46" i="9"/>
  <c r="AS47" i="9"/>
  <c r="AT47" i="9"/>
  <c r="AS48" i="9"/>
  <c r="AT48" i="9"/>
  <c r="AS49" i="9"/>
  <c r="AT49" i="9"/>
  <c r="AS50" i="9"/>
  <c r="AT50" i="9"/>
  <c r="AS51" i="9"/>
  <c r="AT51" i="9"/>
  <c r="AS52" i="9"/>
  <c r="AT52" i="9"/>
  <c r="AS53" i="9"/>
  <c r="AT53" i="9"/>
  <c r="AS54" i="9"/>
  <c r="AT54" i="9"/>
  <c r="AS55" i="9"/>
  <c r="AT55" i="9"/>
  <c r="AS56" i="9"/>
  <c r="AT56" i="9"/>
  <c r="AS57" i="9"/>
  <c r="AT57" i="9"/>
  <c r="AS58" i="9"/>
  <c r="AT58" i="9"/>
  <c r="AS59" i="9"/>
  <c r="AT59" i="9"/>
  <c r="AS60" i="9"/>
  <c r="AT60" i="9"/>
  <c r="AS61" i="9"/>
  <c r="AT61" i="9"/>
  <c r="AS62" i="9"/>
  <c r="AT62" i="9"/>
  <c r="AS63" i="9"/>
  <c r="AT63" i="9"/>
  <c r="AS64" i="9"/>
  <c r="AT64" i="9"/>
  <c r="AS65" i="9"/>
  <c r="AT65" i="9"/>
  <c r="AS66" i="9"/>
  <c r="AT66" i="9"/>
  <c r="AS67" i="9"/>
  <c r="AT67" i="9"/>
  <c r="B13" i="32"/>
  <c r="B13" i="4"/>
  <c r="B12" i="31" l="1"/>
  <c r="B81" i="31" s="1"/>
  <c r="B150" i="31" s="1"/>
  <c r="B219" i="31" s="1"/>
  <c r="F13" i="32"/>
  <c r="O13" i="32"/>
  <c r="I13" i="32"/>
  <c r="T13" i="4"/>
  <c r="B14" i="32"/>
  <c r="B14" i="4"/>
  <c r="T14" i="4" s="1"/>
  <c r="D44" i="5"/>
  <c r="J13" i="32" l="1"/>
  <c r="AQ13" i="9" s="1"/>
  <c r="F14" i="32"/>
  <c r="O14" i="32"/>
  <c r="I14" i="32"/>
  <c r="J14" i="32" s="1"/>
  <c r="AP13" i="9"/>
  <c r="B15" i="4"/>
  <c r="B15" i="32"/>
  <c r="B13" i="31"/>
  <c r="B82" i="31" s="1"/>
  <c r="B151" i="31" s="1"/>
  <c r="B220" i="31" s="1"/>
  <c r="AF14" i="9"/>
  <c r="AQ14" i="9" l="1"/>
  <c r="I15" i="32"/>
  <c r="F15" i="32"/>
  <c r="O15" i="32"/>
  <c r="AP14" i="9"/>
  <c r="T15" i="4"/>
  <c r="B16" i="4"/>
  <c r="T16" i="4" s="1"/>
  <c r="B16" i="32"/>
  <c r="M15" i="32"/>
  <c r="B14" i="31"/>
  <c r="B83" i="31" s="1"/>
  <c r="B152" i="31" s="1"/>
  <c r="B221" i="31" s="1"/>
  <c r="AF15" i="9"/>
  <c r="R16" i="32" l="1"/>
  <c r="O16" i="32"/>
  <c r="I16" i="32"/>
  <c r="F16" i="32"/>
  <c r="J15" i="32"/>
  <c r="AQ15" i="9" s="1"/>
  <c r="B17" i="4"/>
  <c r="B17" i="32"/>
  <c r="M16" i="32"/>
  <c r="B15" i="31"/>
  <c r="B84" i="31" s="1"/>
  <c r="B153" i="31" s="1"/>
  <c r="B222" i="31" s="1"/>
  <c r="AF16" i="9"/>
  <c r="AP15" i="9" l="1"/>
  <c r="J16" i="32"/>
  <c r="AP16" i="9" s="1"/>
  <c r="R17" i="32"/>
  <c r="F17" i="32"/>
  <c r="O17" i="32"/>
  <c r="I17" i="32"/>
  <c r="T17" i="4"/>
  <c r="B18" i="4"/>
  <c r="T18" i="4" s="1"/>
  <c r="B18" i="32"/>
  <c r="M17" i="32"/>
  <c r="B16" i="31"/>
  <c r="B85" i="31" s="1"/>
  <c r="B154" i="31" s="1"/>
  <c r="B223" i="31" s="1"/>
  <c r="AF17" i="9"/>
  <c r="J17" i="32" l="1"/>
  <c r="AQ17" i="9" s="1"/>
  <c r="R18" i="32"/>
  <c r="I18" i="32"/>
  <c r="O18" i="32"/>
  <c r="AQ16" i="9"/>
  <c r="B19" i="4"/>
  <c r="B19" i="32"/>
  <c r="M18" i="32"/>
  <c r="B17" i="31"/>
  <c r="B86" i="31" s="1"/>
  <c r="B155" i="31" s="1"/>
  <c r="B224" i="31" s="1"/>
  <c r="AF18" i="9"/>
  <c r="AP17" i="9" l="1"/>
  <c r="R19" i="32"/>
  <c r="I19" i="32"/>
  <c r="F19" i="32"/>
  <c r="O19" i="32"/>
  <c r="F18" i="32"/>
  <c r="J18" i="32" s="1"/>
  <c r="T19" i="4"/>
  <c r="B20" i="4"/>
  <c r="T20" i="4" s="1"/>
  <c r="B20" i="32"/>
  <c r="M19" i="32"/>
  <c r="B18" i="31"/>
  <c r="B87" i="31" s="1"/>
  <c r="B156" i="31" s="1"/>
  <c r="B225" i="31" s="1"/>
  <c r="AF19" i="9"/>
  <c r="AQ18" i="9" l="1"/>
  <c r="AP18" i="9"/>
  <c r="J19" i="32"/>
  <c r="AQ19" i="9" s="1"/>
  <c r="R20" i="32"/>
  <c r="O20" i="32"/>
  <c r="I20" i="32"/>
  <c r="B21" i="4"/>
  <c r="B21" i="32"/>
  <c r="M20" i="32"/>
  <c r="B19" i="31"/>
  <c r="B88" i="31" s="1"/>
  <c r="B157" i="31" s="1"/>
  <c r="B226" i="31" s="1"/>
  <c r="AF20" i="9"/>
  <c r="AP19" i="9" l="1"/>
  <c r="F20" i="32"/>
  <c r="J20" i="32" s="1"/>
  <c r="R21" i="32"/>
  <c r="I21" i="32"/>
  <c r="O21" i="32"/>
  <c r="T21" i="4"/>
  <c r="B22" i="4"/>
  <c r="T22" i="4" s="1"/>
  <c r="B22" i="32"/>
  <c r="M21" i="32"/>
  <c r="B20" i="31"/>
  <c r="B89" i="31" s="1"/>
  <c r="B158" i="31" s="1"/>
  <c r="B227" i="31" s="1"/>
  <c r="AF21" i="9"/>
  <c r="AP20" i="9" l="1"/>
  <c r="AQ20" i="9"/>
  <c r="F21" i="32"/>
  <c r="J21" i="32" s="1"/>
  <c r="AQ21" i="9" s="1"/>
  <c r="R22" i="32"/>
  <c r="O22" i="32"/>
  <c r="I22" i="32"/>
  <c r="B23" i="4"/>
  <c r="T23" i="4" s="1"/>
  <c r="B23" i="32"/>
  <c r="M22" i="32"/>
  <c r="B21" i="31"/>
  <c r="B90" i="31" s="1"/>
  <c r="B159" i="31" s="1"/>
  <c r="B228" i="31" s="1"/>
  <c r="AF22" i="9"/>
  <c r="AP21" i="9" l="1"/>
  <c r="F22" i="32"/>
  <c r="J22" i="32" s="1"/>
  <c r="AP22" i="9" s="1"/>
  <c r="R23" i="32"/>
  <c r="F23" i="32"/>
  <c r="O23" i="32"/>
  <c r="B24" i="4"/>
  <c r="T24" i="4" s="1"/>
  <c r="B24" i="32"/>
  <c r="M23" i="32"/>
  <c r="B22" i="31"/>
  <c r="B91" i="31" s="1"/>
  <c r="B160" i="31" s="1"/>
  <c r="B229" i="31" s="1"/>
  <c r="AF23" i="9"/>
  <c r="AQ22" i="9" l="1"/>
  <c r="J23" i="32"/>
  <c r="AQ23" i="9" s="1"/>
  <c r="R24" i="32"/>
  <c r="O24" i="32"/>
  <c r="F24" i="32"/>
  <c r="J24" i="32" s="1"/>
  <c r="B25" i="4"/>
  <c r="T25" i="4" s="1"/>
  <c r="B25" i="32"/>
  <c r="M24" i="32"/>
  <c r="B23" i="31"/>
  <c r="B92" i="31" s="1"/>
  <c r="B161" i="31" s="1"/>
  <c r="B230" i="31" s="1"/>
  <c r="AF24" i="9"/>
  <c r="BG2" i="3"/>
  <c r="AP23" i="9" l="1"/>
  <c r="AQ24" i="9"/>
  <c r="AP24" i="9"/>
  <c r="R25" i="32"/>
  <c r="F25" i="32"/>
  <c r="J25" i="32" s="1"/>
  <c r="O25" i="32"/>
  <c r="B26" i="4"/>
  <c r="T26" i="4" s="1"/>
  <c r="M25" i="32"/>
  <c r="B24" i="31"/>
  <c r="B93" i="31" s="1"/>
  <c r="B162" i="31" s="1"/>
  <c r="B231" i="31" s="1"/>
  <c r="AF25" i="9"/>
  <c r="B26" i="32"/>
  <c r="BF2" i="3"/>
  <c r="AQ25" i="9" l="1"/>
  <c r="R26" i="32"/>
  <c r="F26" i="32"/>
  <c r="J26" i="32" s="1"/>
  <c r="AP25" i="9"/>
  <c r="B27" i="4"/>
  <c r="T27" i="4" s="1"/>
  <c r="M26" i="32"/>
  <c r="AF26" i="9"/>
  <c r="B25" i="31"/>
  <c r="B94" i="31" s="1"/>
  <c r="B163" i="31" s="1"/>
  <c r="B232" i="31" s="1"/>
  <c r="B27" i="32"/>
  <c r="BE2" i="3"/>
  <c r="AP26" i="9" l="1"/>
  <c r="AQ26" i="9"/>
  <c r="B28" i="4"/>
  <c r="T28" i="4" s="1"/>
  <c r="M27" i="32"/>
  <c r="B26" i="31"/>
  <c r="B95" i="31" s="1"/>
  <c r="B164" i="31" s="1"/>
  <c r="B233" i="31" s="1"/>
  <c r="AF27" i="9"/>
  <c r="B28" i="32"/>
  <c r="BD2" i="3"/>
  <c r="B29" i="4" l="1"/>
  <c r="T29" i="4" s="1"/>
  <c r="M28" i="32"/>
  <c r="B27" i="31"/>
  <c r="B96" i="31" s="1"/>
  <c r="B165" i="31" s="1"/>
  <c r="B234" i="31" s="1"/>
  <c r="AF28" i="9"/>
  <c r="B29" i="32"/>
  <c r="BC2" i="3"/>
  <c r="B30" i="4" l="1"/>
  <c r="T30" i="4" s="1"/>
  <c r="M29" i="32"/>
  <c r="B28" i="31"/>
  <c r="B97" i="31" s="1"/>
  <c r="B166" i="31" s="1"/>
  <c r="B235" i="31" s="1"/>
  <c r="AF29" i="9"/>
  <c r="B30" i="32"/>
  <c r="BB2" i="3"/>
  <c r="B31" i="4" l="1"/>
  <c r="T31" i="4" s="1"/>
  <c r="M30" i="32"/>
  <c r="AF30" i="9"/>
  <c r="B29" i="31"/>
  <c r="B98" i="31" s="1"/>
  <c r="B167" i="31" s="1"/>
  <c r="B236" i="31" s="1"/>
  <c r="B31" i="32"/>
  <c r="BA2" i="3"/>
  <c r="B32" i="4" l="1"/>
  <c r="T32" i="4" s="1"/>
  <c r="M31" i="32"/>
  <c r="AF31" i="9"/>
  <c r="B30" i="31"/>
  <c r="B99" i="31" s="1"/>
  <c r="B168" i="31" s="1"/>
  <c r="B237" i="31" s="1"/>
  <c r="B32" i="32"/>
  <c r="AZ2" i="3"/>
  <c r="B33" i="4" l="1"/>
  <c r="T33" i="4" s="1"/>
  <c r="M32" i="32"/>
  <c r="B31" i="31"/>
  <c r="B100" i="31" s="1"/>
  <c r="B169" i="31" s="1"/>
  <c r="B238" i="31" s="1"/>
  <c r="AF32" i="9"/>
  <c r="B33" i="32"/>
  <c r="AY2" i="3"/>
  <c r="B34" i="4" l="1"/>
  <c r="T34" i="4" s="1"/>
  <c r="M33" i="32"/>
  <c r="B32" i="31"/>
  <c r="B101" i="31" s="1"/>
  <c r="B170" i="31" s="1"/>
  <c r="B239" i="31" s="1"/>
  <c r="AF33" i="9"/>
  <c r="B34" i="32"/>
  <c r="AX2" i="3"/>
  <c r="B35" i="4" l="1"/>
  <c r="T35" i="4" s="1"/>
  <c r="M34" i="32"/>
  <c r="AF34" i="9"/>
  <c r="B33" i="31"/>
  <c r="B102" i="31" s="1"/>
  <c r="B171" i="31" s="1"/>
  <c r="B240" i="31" s="1"/>
  <c r="B35" i="32"/>
  <c r="AW2" i="3"/>
  <c r="B36" i="4" l="1"/>
  <c r="T36" i="4" s="1"/>
  <c r="M35" i="32"/>
  <c r="AF35" i="9"/>
  <c r="B34" i="31"/>
  <c r="B103" i="31" s="1"/>
  <c r="B172" i="31" s="1"/>
  <c r="B241" i="31" s="1"/>
  <c r="B36" i="32"/>
  <c r="AV2" i="3"/>
  <c r="B37" i="4" l="1"/>
  <c r="T37" i="4" s="1"/>
  <c r="M36" i="32"/>
  <c r="AF36" i="9"/>
  <c r="B35" i="31"/>
  <c r="B104" i="31" s="1"/>
  <c r="B173" i="31" s="1"/>
  <c r="B242" i="31" s="1"/>
  <c r="B37" i="32"/>
  <c r="AU2" i="3"/>
  <c r="B38" i="4" l="1"/>
  <c r="T38" i="4" s="1"/>
  <c r="M37" i="32"/>
  <c r="AF37" i="9"/>
  <c r="B36" i="31"/>
  <c r="B105" i="31" s="1"/>
  <c r="B174" i="31" s="1"/>
  <c r="B243" i="31" s="1"/>
  <c r="B38" i="32"/>
  <c r="AT2" i="3"/>
  <c r="B39" i="4" l="1"/>
  <c r="T39" i="4" s="1"/>
  <c r="M38" i="32"/>
  <c r="AF38" i="9"/>
  <c r="B37" i="31"/>
  <c r="B106" i="31" s="1"/>
  <c r="B175" i="31" s="1"/>
  <c r="B244" i="31" s="1"/>
  <c r="B39" i="32"/>
  <c r="AS2" i="3"/>
  <c r="B40" i="4" l="1"/>
  <c r="T40" i="4" s="1"/>
  <c r="B40" i="32"/>
  <c r="M39" i="32"/>
  <c r="B38" i="31"/>
  <c r="B107" i="31" s="1"/>
  <c r="B176" i="31" s="1"/>
  <c r="B245" i="31" s="1"/>
  <c r="AF39" i="9"/>
  <c r="AR2" i="3"/>
  <c r="B41" i="4" l="1"/>
  <c r="T41" i="4" s="1"/>
  <c r="B41" i="32"/>
  <c r="M40" i="32"/>
  <c r="B39" i="31"/>
  <c r="B108" i="31" s="1"/>
  <c r="B177" i="31" s="1"/>
  <c r="B246" i="31" s="1"/>
  <c r="AF40" i="9"/>
  <c r="AQ2" i="3"/>
  <c r="B42" i="4" l="1"/>
  <c r="T42" i="4" s="1"/>
  <c r="B42" i="32"/>
  <c r="M41" i="32"/>
  <c r="B40" i="31"/>
  <c r="B109" i="31" s="1"/>
  <c r="B178" i="31" s="1"/>
  <c r="B247" i="31" s="1"/>
  <c r="AF41" i="9"/>
  <c r="AP2" i="3"/>
  <c r="B43" i="4" l="1"/>
  <c r="T43" i="4" s="1"/>
  <c r="B43" i="32"/>
  <c r="M42" i="32"/>
  <c r="AF42" i="9"/>
  <c r="B41" i="31"/>
  <c r="B110" i="31" s="1"/>
  <c r="B179" i="31" s="1"/>
  <c r="B248" i="31" s="1"/>
  <c r="AO2" i="3"/>
  <c r="B44" i="4" l="1"/>
  <c r="T44" i="4" s="1"/>
  <c r="B44" i="32"/>
  <c r="M43" i="32"/>
  <c r="AF43" i="9"/>
  <c r="B42" i="31"/>
  <c r="B111" i="31" s="1"/>
  <c r="B180" i="31" s="1"/>
  <c r="B249" i="31" s="1"/>
  <c r="AN2" i="3"/>
  <c r="B45" i="4" l="1"/>
  <c r="T45" i="4" s="1"/>
  <c r="B45" i="32"/>
  <c r="M44" i="32"/>
  <c r="AF44" i="9"/>
  <c r="B43" i="31"/>
  <c r="B112" i="31" s="1"/>
  <c r="B181" i="31" s="1"/>
  <c r="B250" i="31" s="1"/>
  <c r="AM2" i="3"/>
  <c r="C10" i="6"/>
  <c r="AK11" i="9"/>
  <c r="B46" i="4" l="1"/>
  <c r="T46" i="4" s="1"/>
  <c r="B46" i="32"/>
  <c r="M45" i="32"/>
  <c r="AF45" i="9"/>
  <c r="B44" i="31"/>
  <c r="B113" i="31" s="1"/>
  <c r="B182" i="31" s="1"/>
  <c r="B251" i="31" s="1"/>
  <c r="AL2" i="3"/>
  <c r="W2" i="2"/>
  <c r="X2" i="2"/>
  <c r="U2" i="2"/>
  <c r="AO10" i="9"/>
  <c r="AF13" i="9"/>
  <c r="AF12" i="9"/>
  <c r="AN10" i="9"/>
  <c r="D79" i="31"/>
  <c r="E79" i="31"/>
  <c r="E148" i="31" s="1"/>
  <c r="E217" i="31" s="1"/>
  <c r="F79" i="31"/>
  <c r="G79" i="31"/>
  <c r="G148" i="31" s="1"/>
  <c r="G217" i="31" s="1"/>
  <c r="H79" i="31"/>
  <c r="I79" i="31"/>
  <c r="I148" i="31" s="1"/>
  <c r="I217" i="31" s="1"/>
  <c r="J79" i="31"/>
  <c r="J148" i="31" s="1"/>
  <c r="J217" i="31" s="1"/>
  <c r="C79" i="31"/>
  <c r="AG10" i="9"/>
  <c r="AH10" i="9"/>
  <c r="AI10" i="9"/>
  <c r="AJ10" i="9"/>
  <c r="AK10" i="9"/>
  <c r="AL10" i="9"/>
  <c r="AM10" i="9"/>
  <c r="M12" i="175" l="1"/>
  <c r="M12" i="177"/>
  <c r="M14" i="175"/>
  <c r="J12" i="175"/>
  <c r="J12" i="177"/>
  <c r="L13" i="177"/>
  <c r="G12" i="175"/>
  <c r="H12" i="175" s="1"/>
  <c r="G13" i="175"/>
  <c r="H13" i="175" s="1"/>
  <c r="M13" i="175"/>
  <c r="J13" i="175"/>
  <c r="L12" i="177"/>
  <c r="G14" i="175"/>
  <c r="H14" i="175" s="1"/>
  <c r="G12" i="177"/>
  <c r="H12" i="177" s="1"/>
  <c r="M13" i="177"/>
  <c r="L14" i="175"/>
  <c r="L13" i="175"/>
  <c r="J13" i="177"/>
  <c r="J14" i="175"/>
  <c r="L12" i="175"/>
  <c r="G13" i="177"/>
  <c r="H13" i="177" s="1"/>
  <c r="M14" i="177"/>
  <c r="L15" i="175"/>
  <c r="G14" i="177"/>
  <c r="H14" i="177" s="1"/>
  <c r="J15" i="175"/>
  <c r="J14" i="177"/>
  <c r="L14" i="177"/>
  <c r="G15" i="175"/>
  <c r="H15" i="175" s="1"/>
  <c r="M15" i="175"/>
  <c r="J15" i="177"/>
  <c r="J16" i="175"/>
  <c r="L15" i="177"/>
  <c r="G15" i="177"/>
  <c r="H15" i="177" s="1"/>
  <c r="L16" i="175"/>
  <c r="M15" i="177"/>
  <c r="G16" i="175"/>
  <c r="H16" i="175" s="1"/>
  <c r="M16" i="175"/>
  <c r="G17" i="175"/>
  <c r="H17" i="175" s="1"/>
  <c r="M16" i="177"/>
  <c r="L16" i="177"/>
  <c r="J17" i="175"/>
  <c r="G16" i="177"/>
  <c r="H16" i="177" s="1"/>
  <c r="L17" i="175"/>
  <c r="M17" i="175"/>
  <c r="J16" i="177"/>
  <c r="J17" i="177"/>
  <c r="G17" i="177"/>
  <c r="H17" i="177" s="1"/>
  <c r="L18" i="175"/>
  <c r="J18" i="175"/>
  <c r="L17" i="177"/>
  <c r="M18" i="175"/>
  <c r="M17" i="177"/>
  <c r="G18" i="175"/>
  <c r="H18" i="175" s="1"/>
  <c r="J19" i="175"/>
  <c r="G18" i="177"/>
  <c r="H18" i="177" s="1"/>
  <c r="M19" i="175"/>
  <c r="M18" i="177"/>
  <c r="L18" i="177"/>
  <c r="L19" i="175"/>
  <c r="J18" i="177"/>
  <c r="G19" i="175"/>
  <c r="H19" i="175" s="1"/>
  <c r="L19" i="177"/>
  <c r="J19" i="177"/>
  <c r="G19" i="177"/>
  <c r="H19" i="177" s="1"/>
  <c r="M19" i="177"/>
  <c r="L20" i="175"/>
  <c r="G20" i="175"/>
  <c r="H20" i="175" s="1"/>
  <c r="J20" i="175"/>
  <c r="M20" i="175"/>
  <c r="M20" i="177"/>
  <c r="G21" i="175"/>
  <c r="H21" i="175" s="1"/>
  <c r="J20" i="177"/>
  <c r="G20" i="177"/>
  <c r="H20" i="177" s="1"/>
  <c r="L20" i="177"/>
  <c r="J21" i="175"/>
  <c r="M21" i="175"/>
  <c r="L21" i="175"/>
  <c r="L21" i="177"/>
  <c r="G22" i="175"/>
  <c r="H22" i="175" s="1"/>
  <c r="M22" i="175"/>
  <c r="J22" i="175"/>
  <c r="J21" i="177"/>
  <c r="M21" i="177"/>
  <c r="G21" i="177"/>
  <c r="H21" i="177" s="1"/>
  <c r="L22" i="175"/>
  <c r="L22" i="177"/>
  <c r="L23" i="175"/>
  <c r="G22" i="177"/>
  <c r="H22" i="177" s="1"/>
  <c r="M22" i="177"/>
  <c r="J22" i="177"/>
  <c r="M23" i="175"/>
  <c r="J23" i="175"/>
  <c r="G23" i="175"/>
  <c r="H23" i="175" s="1"/>
  <c r="J23" i="177"/>
  <c r="M24" i="175"/>
  <c r="L24" i="175"/>
  <c r="L23" i="177"/>
  <c r="G23" i="177"/>
  <c r="H23" i="177" s="1"/>
  <c r="J24" i="175"/>
  <c r="G24" i="175"/>
  <c r="H24" i="175" s="1"/>
  <c r="M23" i="177"/>
  <c r="J24" i="177"/>
  <c r="L25" i="175"/>
  <c r="M24" i="177"/>
  <c r="J25" i="175"/>
  <c r="G25" i="175"/>
  <c r="H25" i="175" s="1"/>
  <c r="L24" i="177"/>
  <c r="G24" i="177"/>
  <c r="H24" i="177" s="1"/>
  <c r="M25" i="175"/>
  <c r="L25" i="177"/>
  <c r="J26" i="175"/>
  <c r="G25" i="177"/>
  <c r="H25" i="177" s="1"/>
  <c r="M25" i="177"/>
  <c r="J25" i="177"/>
  <c r="M26" i="175"/>
  <c r="L26" i="175"/>
  <c r="G26" i="175"/>
  <c r="H26" i="175" s="1"/>
  <c r="L26" i="177"/>
  <c r="M27" i="175"/>
  <c r="G26" i="177"/>
  <c r="H26" i="177" s="1"/>
  <c r="G27" i="175"/>
  <c r="H27" i="175" s="1"/>
  <c r="J26" i="177"/>
  <c r="M26" i="177"/>
  <c r="L27" i="175"/>
  <c r="J27" i="175"/>
  <c r="L27" i="177"/>
  <c r="L28" i="175"/>
  <c r="G28" i="175"/>
  <c r="H28" i="175" s="1"/>
  <c r="J27" i="177"/>
  <c r="J28" i="175"/>
  <c r="M27" i="177"/>
  <c r="G27" i="177"/>
  <c r="H27" i="177" s="1"/>
  <c r="M28" i="175"/>
  <c r="L28" i="177"/>
  <c r="J29" i="175"/>
  <c r="G29" i="175"/>
  <c r="H29" i="175" s="1"/>
  <c r="J28" i="177"/>
  <c r="M29" i="175"/>
  <c r="L29" i="175"/>
  <c r="M28" i="177"/>
  <c r="G28" i="177"/>
  <c r="H28" i="177" s="1"/>
  <c r="L29" i="177"/>
  <c r="G30" i="175"/>
  <c r="H30" i="175" s="1"/>
  <c r="M29" i="177"/>
  <c r="J29" i="177"/>
  <c r="G29" i="177"/>
  <c r="H29" i="177" s="1"/>
  <c r="M30" i="175"/>
  <c r="J30" i="175"/>
  <c r="L30" i="175"/>
  <c r="M30" i="177"/>
  <c r="L31" i="175"/>
  <c r="L30" i="177"/>
  <c r="J30" i="177"/>
  <c r="G30" i="177"/>
  <c r="H30" i="177" s="1"/>
  <c r="G31" i="175"/>
  <c r="H31" i="175" s="1"/>
  <c r="M31" i="175"/>
  <c r="J31" i="175"/>
  <c r="L31" i="177"/>
  <c r="J31" i="177"/>
  <c r="G31" i="177"/>
  <c r="H31" i="177" s="1"/>
  <c r="J32" i="175"/>
  <c r="M32" i="175"/>
  <c r="L32" i="175"/>
  <c r="G32" i="175"/>
  <c r="H32" i="175" s="1"/>
  <c r="M31" i="177"/>
  <c r="L32" i="177"/>
  <c r="J33" i="175"/>
  <c r="M33" i="175"/>
  <c r="L33" i="175"/>
  <c r="G33" i="175"/>
  <c r="H33" i="175" s="1"/>
  <c r="G32" i="177"/>
  <c r="H32" i="177" s="1"/>
  <c r="J32" i="177"/>
  <c r="M32" i="177"/>
  <c r="J33" i="177"/>
  <c r="M34" i="175"/>
  <c r="M33" i="177"/>
  <c r="L33" i="177"/>
  <c r="G33" i="177"/>
  <c r="H33" i="177" s="1"/>
  <c r="J34" i="175"/>
  <c r="G34" i="175"/>
  <c r="H34" i="175" s="1"/>
  <c r="L34" i="175"/>
  <c r="L34" i="177"/>
  <c r="M35" i="175"/>
  <c r="G35" i="175"/>
  <c r="H35" i="175" s="1"/>
  <c r="J34" i="177"/>
  <c r="G34" i="177"/>
  <c r="H34" i="177" s="1"/>
  <c r="M34" i="177"/>
  <c r="L35" i="175"/>
  <c r="J35" i="175"/>
  <c r="L35" i="177"/>
  <c r="L36" i="175"/>
  <c r="M35" i="177"/>
  <c r="M36" i="175"/>
  <c r="J36" i="175"/>
  <c r="G36" i="175"/>
  <c r="H36" i="175" s="1"/>
  <c r="J35" i="177"/>
  <c r="G35" i="177"/>
  <c r="H35" i="177" s="1"/>
  <c r="L36" i="177"/>
  <c r="L37" i="175"/>
  <c r="G36" i="177"/>
  <c r="H36" i="177" s="1"/>
  <c r="M37" i="175"/>
  <c r="J36" i="177"/>
  <c r="J37" i="175"/>
  <c r="M36" i="177"/>
  <c r="G37" i="175"/>
  <c r="H37" i="175" s="1"/>
  <c r="L38" i="175"/>
  <c r="G38" i="175"/>
  <c r="H38" i="175" s="1"/>
  <c r="M37" i="177"/>
  <c r="J37" i="177"/>
  <c r="G37" i="177"/>
  <c r="H37" i="177" s="1"/>
  <c r="J38" i="175"/>
  <c r="M38" i="175"/>
  <c r="L37" i="177"/>
  <c r="L38" i="177"/>
  <c r="M39" i="175"/>
  <c r="J39" i="175"/>
  <c r="G39" i="175"/>
  <c r="H39" i="175" s="1"/>
  <c r="J38" i="177"/>
  <c r="L39" i="175"/>
  <c r="M38" i="177"/>
  <c r="G38" i="177"/>
  <c r="H38" i="177" s="1"/>
  <c r="J40" i="175"/>
  <c r="L40" i="175"/>
  <c r="G40" i="175"/>
  <c r="H40" i="175" s="1"/>
  <c r="M40" i="175"/>
  <c r="G39" i="177"/>
  <c r="H39" i="177" s="1"/>
  <c r="M39" i="177"/>
  <c r="J39" i="177"/>
  <c r="L39" i="177"/>
  <c r="M40" i="177"/>
  <c r="M41" i="175"/>
  <c r="L41" i="175"/>
  <c r="L40" i="177"/>
  <c r="G41" i="175"/>
  <c r="H41" i="175" s="1"/>
  <c r="G40" i="177"/>
  <c r="H40" i="177" s="1"/>
  <c r="J40" i="177"/>
  <c r="J41" i="175"/>
  <c r="L41" i="177"/>
  <c r="M42" i="175"/>
  <c r="G42" i="175"/>
  <c r="H42" i="175" s="1"/>
  <c r="L42" i="175"/>
  <c r="G41" i="177"/>
  <c r="H41" i="177" s="1"/>
  <c r="J42" i="175"/>
  <c r="M41" i="177"/>
  <c r="J41" i="177"/>
  <c r="J42" i="177"/>
  <c r="J43" i="175"/>
  <c r="L43" i="175"/>
  <c r="M43" i="175"/>
  <c r="M42" i="177"/>
  <c r="G42" i="177"/>
  <c r="H42" i="177" s="1"/>
  <c r="G43" i="175"/>
  <c r="H43" i="175" s="1"/>
  <c r="L42" i="177"/>
  <c r="J43" i="177"/>
  <c r="G44" i="175"/>
  <c r="H44" i="175" s="1"/>
  <c r="M43" i="177"/>
  <c r="L44" i="175"/>
  <c r="L43" i="177"/>
  <c r="J44" i="175"/>
  <c r="G43" i="177"/>
  <c r="H43" i="177" s="1"/>
  <c r="M44" i="175"/>
  <c r="J44" i="177"/>
  <c r="M45" i="175"/>
  <c r="L44" i="177"/>
  <c r="J45" i="175"/>
  <c r="G45" i="175"/>
  <c r="H45" i="175" s="1"/>
  <c r="L45" i="175"/>
  <c r="M44" i="177"/>
  <c r="G44" i="177"/>
  <c r="H44" i="177" s="1"/>
  <c r="L45" i="177"/>
  <c r="J45" i="177"/>
  <c r="M45" i="177"/>
  <c r="G45" i="177"/>
  <c r="H45" i="177" s="1"/>
  <c r="H148" i="31"/>
  <c r="H217" i="31" s="1"/>
  <c r="J12" i="178"/>
  <c r="J12" i="179"/>
  <c r="G12" i="179"/>
  <c r="H12" i="179" s="1"/>
  <c r="G12" i="178"/>
  <c r="H12" i="178" s="1"/>
  <c r="G13" i="179"/>
  <c r="H13" i="179" s="1"/>
  <c r="J14" i="179"/>
  <c r="J13" i="179"/>
  <c r="M14" i="179"/>
  <c r="G13" i="178"/>
  <c r="H13" i="178" s="1"/>
  <c r="M13" i="179"/>
  <c r="L12" i="179"/>
  <c r="G14" i="179"/>
  <c r="H14" i="179" s="1"/>
  <c r="L13" i="178"/>
  <c r="L13" i="179"/>
  <c r="M12" i="179"/>
  <c r="L12" i="178"/>
  <c r="J13" i="178"/>
  <c r="L14" i="179"/>
  <c r="M12" i="178"/>
  <c r="M13" i="178"/>
  <c r="G15" i="179"/>
  <c r="H15" i="179" s="1"/>
  <c r="M14" i="178"/>
  <c r="M15" i="179"/>
  <c r="L14" i="178"/>
  <c r="L15" i="179"/>
  <c r="J15" i="179"/>
  <c r="J14" i="178"/>
  <c r="G14" i="178"/>
  <c r="H14" i="178" s="1"/>
  <c r="M15" i="178"/>
  <c r="L16" i="179"/>
  <c r="G16" i="179"/>
  <c r="H16" i="179" s="1"/>
  <c r="L15" i="178"/>
  <c r="J16" i="179"/>
  <c r="J15" i="178"/>
  <c r="G15" i="178"/>
  <c r="H15" i="178" s="1"/>
  <c r="M16" i="179"/>
  <c r="J16" i="178"/>
  <c r="M17" i="179"/>
  <c r="G16" i="178"/>
  <c r="H16" i="178" s="1"/>
  <c r="L17" i="179"/>
  <c r="J17" i="179"/>
  <c r="M16" i="178"/>
  <c r="G17" i="179"/>
  <c r="H17" i="179" s="1"/>
  <c r="L16" i="178"/>
  <c r="G17" i="178"/>
  <c r="H17" i="178" s="1"/>
  <c r="J18" i="179"/>
  <c r="J17" i="178"/>
  <c r="G18" i="179"/>
  <c r="H18" i="179" s="1"/>
  <c r="L18" i="179"/>
  <c r="L17" i="178"/>
  <c r="M17" i="178"/>
  <c r="M18" i="179"/>
  <c r="M18" i="178"/>
  <c r="M19" i="179"/>
  <c r="G18" i="178"/>
  <c r="H18" i="178" s="1"/>
  <c r="J18" i="178"/>
  <c r="L18" i="178"/>
  <c r="L19" i="179"/>
  <c r="J19" i="179"/>
  <c r="G19" i="179"/>
  <c r="H19" i="179" s="1"/>
  <c r="M19" i="178"/>
  <c r="L20" i="179"/>
  <c r="G19" i="178"/>
  <c r="H19" i="178" s="1"/>
  <c r="J20" i="179"/>
  <c r="L19" i="178"/>
  <c r="G20" i="179"/>
  <c r="H20" i="179" s="1"/>
  <c r="J19" i="178"/>
  <c r="M20" i="179"/>
  <c r="J21" i="179"/>
  <c r="M20" i="178"/>
  <c r="M21" i="179"/>
  <c r="L20" i="178"/>
  <c r="G21" i="179"/>
  <c r="H21" i="179" s="1"/>
  <c r="J20" i="178"/>
  <c r="G20" i="178"/>
  <c r="H20" i="178" s="1"/>
  <c r="L21" i="179"/>
  <c r="G21" i="178"/>
  <c r="H21" i="178" s="1"/>
  <c r="G22" i="179"/>
  <c r="H22" i="179" s="1"/>
  <c r="M22" i="179"/>
  <c r="M21" i="178"/>
  <c r="L22" i="179"/>
  <c r="L21" i="178"/>
  <c r="J21" i="178"/>
  <c r="J22" i="179"/>
  <c r="G23" i="179"/>
  <c r="H23" i="179" s="1"/>
  <c r="G22" i="178"/>
  <c r="H22" i="178" s="1"/>
  <c r="M23" i="179"/>
  <c r="L23" i="179"/>
  <c r="M22" i="178"/>
  <c r="L22" i="178"/>
  <c r="J23" i="179"/>
  <c r="J22" i="178"/>
  <c r="L24" i="179"/>
  <c r="M23" i="178"/>
  <c r="J23" i="178"/>
  <c r="M24" i="179"/>
  <c r="G23" i="178"/>
  <c r="H23" i="178" s="1"/>
  <c r="L23" i="178"/>
  <c r="J24" i="179"/>
  <c r="G24" i="179"/>
  <c r="H24" i="179" s="1"/>
  <c r="G24" i="178"/>
  <c r="H24" i="178" s="1"/>
  <c r="L25" i="179"/>
  <c r="L24" i="178"/>
  <c r="M24" i="178"/>
  <c r="J25" i="179"/>
  <c r="M25" i="179"/>
  <c r="J24" i="178"/>
  <c r="G25" i="179"/>
  <c r="H25" i="179" s="1"/>
  <c r="M25" i="178"/>
  <c r="G26" i="179"/>
  <c r="H26" i="179" s="1"/>
  <c r="J26" i="179"/>
  <c r="L25" i="178"/>
  <c r="M26" i="179"/>
  <c r="J25" i="178"/>
  <c r="L26" i="179"/>
  <c r="G25" i="178"/>
  <c r="H25" i="178" s="1"/>
  <c r="M26" i="178"/>
  <c r="G27" i="179"/>
  <c r="H27" i="179" s="1"/>
  <c r="L26" i="178"/>
  <c r="M27" i="179"/>
  <c r="G26" i="178"/>
  <c r="H26" i="178" s="1"/>
  <c r="L27" i="179"/>
  <c r="J27" i="179"/>
  <c r="J26" i="178"/>
  <c r="M27" i="178"/>
  <c r="L27" i="178"/>
  <c r="M28" i="179"/>
  <c r="J28" i="179"/>
  <c r="G28" i="179"/>
  <c r="H28" i="179" s="1"/>
  <c r="J27" i="178"/>
  <c r="G27" i="178"/>
  <c r="H27" i="178" s="1"/>
  <c r="L28" i="179"/>
  <c r="J29" i="179"/>
  <c r="M28" i="178"/>
  <c r="G29" i="179"/>
  <c r="H29" i="179" s="1"/>
  <c r="J28" i="178"/>
  <c r="L28" i="178"/>
  <c r="G28" i="178"/>
  <c r="H28" i="178" s="1"/>
  <c r="M29" i="179"/>
  <c r="L29" i="179"/>
  <c r="G30" i="179"/>
  <c r="H30" i="179" s="1"/>
  <c r="L29" i="178"/>
  <c r="M29" i="178"/>
  <c r="M30" i="179"/>
  <c r="G29" i="178"/>
  <c r="H29" i="178" s="1"/>
  <c r="L30" i="179"/>
  <c r="J30" i="179"/>
  <c r="J29" i="178"/>
  <c r="G30" i="178"/>
  <c r="H30" i="178" s="1"/>
  <c r="L30" i="178"/>
  <c r="G31" i="179"/>
  <c r="H31" i="179" s="1"/>
  <c r="M30" i="178"/>
  <c r="L31" i="179"/>
  <c r="J30" i="178"/>
  <c r="M31" i="179"/>
  <c r="J31" i="179"/>
  <c r="G31" i="178"/>
  <c r="H31" i="178" s="1"/>
  <c r="L32" i="179"/>
  <c r="M31" i="178"/>
  <c r="J32" i="179"/>
  <c r="L31" i="178"/>
  <c r="J31" i="178"/>
  <c r="M32" i="179"/>
  <c r="G32" i="179"/>
  <c r="H32" i="179" s="1"/>
  <c r="G33" i="179"/>
  <c r="H33" i="179" s="1"/>
  <c r="L32" i="178"/>
  <c r="G32" i="178"/>
  <c r="H32" i="178" s="1"/>
  <c r="J32" i="178"/>
  <c r="M33" i="179"/>
  <c r="M32" i="178"/>
  <c r="L33" i="179"/>
  <c r="J33" i="179"/>
  <c r="L33" i="178"/>
  <c r="J34" i="179"/>
  <c r="G33" i="178"/>
  <c r="H33" i="178" s="1"/>
  <c r="M33" i="178"/>
  <c r="M34" i="179"/>
  <c r="L34" i="179"/>
  <c r="G34" i="179"/>
  <c r="H34" i="179" s="1"/>
  <c r="J33" i="178"/>
  <c r="M35" i="179"/>
  <c r="L34" i="178"/>
  <c r="L35" i="179"/>
  <c r="M34" i="178"/>
  <c r="G34" i="178"/>
  <c r="H34" i="178" s="1"/>
  <c r="J35" i="179"/>
  <c r="G35" i="179"/>
  <c r="H35" i="179" s="1"/>
  <c r="J34" i="178"/>
  <c r="M36" i="179"/>
  <c r="L35" i="178"/>
  <c r="J35" i="178"/>
  <c r="L36" i="179"/>
  <c r="G35" i="178"/>
  <c r="H35" i="178" s="1"/>
  <c r="J36" i="179"/>
  <c r="G36" i="179"/>
  <c r="H36" i="179" s="1"/>
  <c r="M35" i="178"/>
  <c r="M36" i="178"/>
  <c r="M37" i="179"/>
  <c r="L36" i="178"/>
  <c r="G36" i="178"/>
  <c r="H36" i="178" s="1"/>
  <c r="L37" i="179"/>
  <c r="J37" i="179"/>
  <c r="J36" i="178"/>
  <c r="G37" i="179"/>
  <c r="H37" i="179" s="1"/>
  <c r="G38" i="179"/>
  <c r="H38" i="179" s="1"/>
  <c r="M38" i="179"/>
  <c r="J37" i="178"/>
  <c r="L38" i="179"/>
  <c r="G37" i="178"/>
  <c r="H37" i="178" s="1"/>
  <c r="J38" i="179"/>
  <c r="L37" i="178"/>
  <c r="M37" i="178"/>
  <c r="G38" i="178"/>
  <c r="H38" i="178" s="1"/>
  <c r="M38" i="178"/>
  <c r="G39" i="179"/>
  <c r="H39" i="179" s="1"/>
  <c r="J38" i="178"/>
  <c r="M39" i="179"/>
  <c r="L39" i="179"/>
  <c r="J39" i="179"/>
  <c r="L38" i="178"/>
  <c r="M39" i="178"/>
  <c r="L40" i="179"/>
  <c r="J39" i="178"/>
  <c r="G39" i="178"/>
  <c r="H39" i="178" s="1"/>
  <c r="M40" i="179"/>
  <c r="L39" i="178"/>
  <c r="J40" i="179"/>
  <c r="G40" i="179"/>
  <c r="H40" i="179" s="1"/>
  <c r="J40" i="178"/>
  <c r="L40" i="178"/>
  <c r="L41" i="179"/>
  <c r="M41" i="179"/>
  <c r="M40" i="178"/>
  <c r="G40" i="178"/>
  <c r="H40" i="178" s="1"/>
  <c r="J41" i="179"/>
  <c r="G41" i="179"/>
  <c r="H41" i="179" s="1"/>
  <c r="L41" i="178"/>
  <c r="J41" i="178"/>
  <c r="J42" i="179"/>
  <c r="M42" i="179"/>
  <c r="M41" i="178"/>
  <c r="L42" i="179"/>
  <c r="G41" i="178"/>
  <c r="H41" i="178" s="1"/>
  <c r="G42" i="179"/>
  <c r="H42" i="179" s="1"/>
  <c r="J42" i="178"/>
  <c r="G42" i="178"/>
  <c r="H42" i="178" s="1"/>
  <c r="J43" i="179"/>
  <c r="M42" i="178"/>
  <c r="L42" i="178"/>
  <c r="M43" i="179"/>
  <c r="L43" i="179"/>
  <c r="G43" i="179"/>
  <c r="H43" i="179" s="1"/>
  <c r="M43" i="178"/>
  <c r="G43" i="178"/>
  <c r="H43" i="178" s="1"/>
  <c r="M44" i="179"/>
  <c r="L43" i="178"/>
  <c r="L44" i="179"/>
  <c r="J43" i="178"/>
  <c r="J44" i="179"/>
  <c r="G44" i="179"/>
  <c r="H44" i="179" s="1"/>
  <c r="L44" i="178"/>
  <c r="M45" i="179"/>
  <c r="G44" i="178"/>
  <c r="H44" i="178" s="1"/>
  <c r="L45" i="179"/>
  <c r="M44" i="178"/>
  <c r="J44" i="178"/>
  <c r="G45" i="179"/>
  <c r="H45" i="179" s="1"/>
  <c r="J45" i="179"/>
  <c r="G45" i="178"/>
  <c r="H45" i="178" s="1"/>
  <c r="M45" i="178"/>
  <c r="L45" i="178"/>
  <c r="J45" i="178"/>
  <c r="F148" i="31"/>
  <c r="F217" i="31" s="1"/>
  <c r="M13" i="176"/>
  <c r="J12" i="176"/>
  <c r="G14" i="176"/>
  <c r="H14" i="176" s="1"/>
  <c r="G12" i="176"/>
  <c r="H12" i="176" s="1"/>
  <c r="M12" i="176"/>
  <c r="M14" i="176"/>
  <c r="L12" i="176"/>
  <c r="G13" i="176"/>
  <c r="H13" i="176" s="1"/>
  <c r="J13" i="176"/>
  <c r="L14" i="176"/>
  <c r="L13" i="176"/>
  <c r="J14" i="176"/>
  <c r="M15" i="176"/>
  <c r="L15" i="176"/>
  <c r="J15" i="176"/>
  <c r="G15" i="176"/>
  <c r="H15" i="176" s="1"/>
  <c r="L16" i="176"/>
  <c r="J16" i="176"/>
  <c r="G16" i="176"/>
  <c r="H16" i="176" s="1"/>
  <c r="M16" i="176"/>
  <c r="J17" i="176"/>
  <c r="M17" i="176"/>
  <c r="L17" i="176"/>
  <c r="G17" i="176"/>
  <c r="H17" i="176" s="1"/>
  <c r="J18" i="176"/>
  <c r="G18" i="176"/>
  <c r="H18" i="176" s="1"/>
  <c r="L18" i="176"/>
  <c r="M18" i="176"/>
  <c r="J19" i="176"/>
  <c r="G19" i="176"/>
  <c r="H19" i="176" s="1"/>
  <c r="L19" i="176"/>
  <c r="M19" i="176"/>
  <c r="M20" i="176"/>
  <c r="J20" i="176"/>
  <c r="G20" i="176"/>
  <c r="H20" i="176" s="1"/>
  <c r="L20" i="176"/>
  <c r="M21" i="176"/>
  <c r="L21" i="176"/>
  <c r="G21" i="176"/>
  <c r="H21" i="176" s="1"/>
  <c r="J21" i="176"/>
  <c r="G22" i="176"/>
  <c r="H22" i="176" s="1"/>
  <c r="M22" i="176"/>
  <c r="L22" i="176"/>
  <c r="J22" i="176"/>
  <c r="M23" i="176"/>
  <c r="L23" i="176"/>
  <c r="G23" i="176"/>
  <c r="H23" i="176" s="1"/>
  <c r="J23" i="176"/>
  <c r="L24" i="176"/>
  <c r="G24" i="176"/>
  <c r="H24" i="176" s="1"/>
  <c r="J24" i="176"/>
  <c r="M24" i="176"/>
  <c r="G25" i="176"/>
  <c r="H25" i="176" s="1"/>
  <c r="M25" i="176"/>
  <c r="L25" i="176"/>
  <c r="J25" i="176"/>
  <c r="L26" i="176"/>
  <c r="J26" i="176"/>
  <c r="G26" i="176"/>
  <c r="H26" i="176" s="1"/>
  <c r="M26" i="176"/>
  <c r="J27" i="176"/>
  <c r="G27" i="176"/>
  <c r="H27" i="176" s="1"/>
  <c r="L27" i="176"/>
  <c r="M27" i="176"/>
  <c r="G28" i="176"/>
  <c r="H28" i="176" s="1"/>
  <c r="M28" i="176"/>
  <c r="L28" i="176"/>
  <c r="J28" i="176"/>
  <c r="L29" i="176"/>
  <c r="G29" i="176"/>
  <c r="H29" i="176" s="1"/>
  <c r="M29" i="176"/>
  <c r="J29" i="176"/>
  <c r="L30" i="176"/>
  <c r="G30" i="176"/>
  <c r="H30" i="176" s="1"/>
  <c r="M30" i="176"/>
  <c r="J30" i="176"/>
  <c r="M31" i="176"/>
  <c r="J31" i="176"/>
  <c r="G31" i="176"/>
  <c r="H31" i="176" s="1"/>
  <c r="L31" i="176"/>
  <c r="M32" i="176"/>
  <c r="G32" i="176"/>
  <c r="H32" i="176" s="1"/>
  <c r="L32" i="176"/>
  <c r="J32" i="176"/>
  <c r="G33" i="176"/>
  <c r="H33" i="176" s="1"/>
  <c r="M33" i="176"/>
  <c r="J33" i="176"/>
  <c r="L33" i="176"/>
  <c r="L34" i="176"/>
  <c r="G34" i="176"/>
  <c r="H34" i="176" s="1"/>
  <c r="J34" i="176"/>
  <c r="M34" i="176"/>
  <c r="L35" i="176"/>
  <c r="M35" i="176"/>
  <c r="J35" i="176"/>
  <c r="G35" i="176"/>
  <c r="H35" i="176" s="1"/>
  <c r="J36" i="176"/>
  <c r="L36" i="176"/>
  <c r="G36" i="176"/>
  <c r="H36" i="176" s="1"/>
  <c r="M36" i="176"/>
  <c r="M37" i="176"/>
  <c r="J37" i="176"/>
  <c r="G37" i="176"/>
  <c r="H37" i="176" s="1"/>
  <c r="L37" i="176"/>
  <c r="L38" i="176"/>
  <c r="J38" i="176"/>
  <c r="M38" i="176"/>
  <c r="G38" i="176"/>
  <c r="H38" i="176" s="1"/>
  <c r="M39" i="176"/>
  <c r="J39" i="176"/>
  <c r="L39" i="176"/>
  <c r="G39" i="176"/>
  <c r="H39" i="176" s="1"/>
  <c r="J40" i="176"/>
  <c r="M40" i="176"/>
  <c r="L40" i="176"/>
  <c r="G40" i="176"/>
  <c r="H40" i="176" s="1"/>
  <c r="M41" i="176"/>
  <c r="G41" i="176"/>
  <c r="H41" i="176" s="1"/>
  <c r="J41" i="176"/>
  <c r="L41" i="176"/>
  <c r="M42" i="176"/>
  <c r="L42" i="176"/>
  <c r="J42" i="176"/>
  <c r="G42" i="176"/>
  <c r="H42" i="176" s="1"/>
  <c r="J43" i="176"/>
  <c r="L43" i="176"/>
  <c r="M43" i="176"/>
  <c r="G43" i="176"/>
  <c r="H43" i="176" s="1"/>
  <c r="G44" i="176"/>
  <c r="H44" i="176" s="1"/>
  <c r="M44" i="176"/>
  <c r="L44" i="176"/>
  <c r="J44" i="176"/>
  <c r="J45" i="176"/>
  <c r="G45" i="176"/>
  <c r="H45" i="176" s="1"/>
  <c r="L45" i="176"/>
  <c r="M45" i="176"/>
  <c r="L14" i="174"/>
  <c r="M15" i="174"/>
  <c r="M13" i="174"/>
  <c r="M14" i="174"/>
  <c r="G13" i="174"/>
  <c r="H13" i="174" s="1"/>
  <c r="L13" i="174"/>
  <c r="G15" i="174"/>
  <c r="H15" i="174" s="1"/>
  <c r="G14" i="174"/>
  <c r="H14" i="174" s="1"/>
  <c r="L15" i="174"/>
  <c r="J15" i="174"/>
  <c r="J12" i="174"/>
  <c r="J13" i="174"/>
  <c r="L12" i="174"/>
  <c r="G12" i="174"/>
  <c r="H12" i="174" s="1"/>
  <c r="J14" i="174"/>
  <c r="M12" i="174"/>
  <c r="J16" i="174"/>
  <c r="L16" i="174"/>
  <c r="G16" i="174"/>
  <c r="H16" i="174" s="1"/>
  <c r="M16" i="174"/>
  <c r="L17" i="174"/>
  <c r="M17" i="174"/>
  <c r="J17" i="174"/>
  <c r="G17" i="174"/>
  <c r="H17" i="174" s="1"/>
  <c r="L18" i="174"/>
  <c r="J18" i="174"/>
  <c r="M18" i="174"/>
  <c r="G18" i="174"/>
  <c r="H18" i="174" s="1"/>
  <c r="L19" i="174"/>
  <c r="M19" i="174"/>
  <c r="G19" i="174"/>
  <c r="H19" i="174" s="1"/>
  <c r="J19" i="174"/>
  <c r="G20" i="174"/>
  <c r="H20" i="174" s="1"/>
  <c r="J20" i="174"/>
  <c r="L20" i="174"/>
  <c r="M20" i="174"/>
  <c r="G21" i="174"/>
  <c r="H21" i="174" s="1"/>
  <c r="J21" i="174"/>
  <c r="L21" i="174"/>
  <c r="M21" i="174"/>
  <c r="L22" i="174"/>
  <c r="J22" i="174"/>
  <c r="G22" i="174"/>
  <c r="H22" i="174" s="1"/>
  <c r="M22" i="174"/>
  <c r="L23" i="174"/>
  <c r="G23" i="174"/>
  <c r="H23" i="174" s="1"/>
  <c r="M23" i="174"/>
  <c r="J23" i="174"/>
  <c r="J24" i="174"/>
  <c r="M24" i="174"/>
  <c r="L24" i="174"/>
  <c r="G24" i="174"/>
  <c r="H24" i="174" s="1"/>
  <c r="M25" i="174"/>
  <c r="G25" i="174"/>
  <c r="H25" i="174" s="1"/>
  <c r="L25" i="174"/>
  <c r="J25" i="174"/>
  <c r="M26" i="174"/>
  <c r="G26" i="174"/>
  <c r="H26" i="174" s="1"/>
  <c r="J26" i="174"/>
  <c r="L26" i="174"/>
  <c r="G27" i="174"/>
  <c r="H27" i="174" s="1"/>
  <c r="M27" i="174"/>
  <c r="J27" i="174"/>
  <c r="L27" i="174"/>
  <c r="G28" i="174"/>
  <c r="H28" i="174" s="1"/>
  <c r="M28" i="174"/>
  <c r="L28" i="174"/>
  <c r="J28" i="174"/>
  <c r="G29" i="174"/>
  <c r="H29" i="174" s="1"/>
  <c r="L29" i="174"/>
  <c r="J29" i="174"/>
  <c r="M29" i="174"/>
  <c r="L30" i="174"/>
  <c r="J30" i="174"/>
  <c r="G30" i="174"/>
  <c r="H30" i="174" s="1"/>
  <c r="M30" i="174"/>
  <c r="L31" i="174"/>
  <c r="G31" i="174"/>
  <c r="H31" i="174" s="1"/>
  <c r="M31" i="174"/>
  <c r="J31" i="174"/>
  <c r="J32" i="174"/>
  <c r="M32" i="174"/>
  <c r="L32" i="174"/>
  <c r="G32" i="174"/>
  <c r="H32" i="174" s="1"/>
  <c r="M33" i="174"/>
  <c r="G33" i="174"/>
  <c r="H33" i="174" s="1"/>
  <c r="L33" i="174"/>
  <c r="J33" i="174"/>
  <c r="G34" i="174"/>
  <c r="H34" i="174" s="1"/>
  <c r="M34" i="174"/>
  <c r="L34" i="174"/>
  <c r="J34" i="174"/>
  <c r="L35" i="174"/>
  <c r="J35" i="174"/>
  <c r="M35" i="174"/>
  <c r="G35" i="174"/>
  <c r="H35" i="174" s="1"/>
  <c r="G36" i="174"/>
  <c r="H36" i="174" s="1"/>
  <c r="L36" i="174"/>
  <c r="J36" i="174"/>
  <c r="M36" i="174"/>
  <c r="M37" i="174"/>
  <c r="L37" i="174"/>
  <c r="G37" i="174"/>
  <c r="H37" i="174" s="1"/>
  <c r="J37" i="174"/>
  <c r="L38" i="174"/>
  <c r="J38" i="174"/>
  <c r="M38" i="174"/>
  <c r="G38" i="174"/>
  <c r="H38" i="174" s="1"/>
  <c r="M39" i="174"/>
  <c r="G39" i="174"/>
  <c r="H39" i="174" s="1"/>
  <c r="J39" i="174"/>
  <c r="L39" i="174"/>
  <c r="J40" i="174"/>
  <c r="L40" i="174"/>
  <c r="M40" i="174"/>
  <c r="G40" i="174"/>
  <c r="H40" i="174" s="1"/>
  <c r="M41" i="174"/>
  <c r="L41" i="174"/>
  <c r="J41" i="174"/>
  <c r="G41" i="174"/>
  <c r="H41" i="174" s="1"/>
  <c r="G42" i="174"/>
  <c r="H42" i="174" s="1"/>
  <c r="J42" i="174"/>
  <c r="M42" i="174"/>
  <c r="L42" i="174"/>
  <c r="M43" i="174"/>
  <c r="G43" i="174"/>
  <c r="H43" i="174" s="1"/>
  <c r="J43" i="174"/>
  <c r="L43" i="174"/>
  <c r="G44" i="174"/>
  <c r="H44" i="174" s="1"/>
  <c r="J44" i="174"/>
  <c r="M44" i="174"/>
  <c r="L44" i="174"/>
  <c r="M45" i="174"/>
  <c r="J45" i="174"/>
  <c r="G45" i="174"/>
  <c r="H45" i="174" s="1"/>
  <c r="L45" i="174"/>
  <c r="B8" i="170"/>
  <c r="C8" i="170"/>
  <c r="D8" i="170"/>
  <c r="E8" i="170"/>
  <c r="D148" i="31"/>
  <c r="B47" i="4"/>
  <c r="T47" i="4" s="1"/>
  <c r="C148" i="31"/>
  <c r="B47" i="32"/>
  <c r="M46" i="32"/>
  <c r="AF46" i="9"/>
  <c r="B45" i="31"/>
  <c r="B114" i="31" s="1"/>
  <c r="B183" i="31" s="1"/>
  <c r="B252" i="31" s="1"/>
  <c r="AK2" i="3"/>
  <c r="K31" i="177" l="1"/>
  <c r="N31" i="177" s="1"/>
  <c r="O31" i="177" s="1"/>
  <c r="S31" i="177" s="1"/>
  <c r="K29" i="175"/>
  <c r="K35" i="175"/>
  <c r="N35" i="175" s="1"/>
  <c r="O35" i="175" s="1"/>
  <c r="S35" i="175" s="1"/>
  <c r="K14" i="177"/>
  <c r="N14" i="177" s="1"/>
  <c r="O14" i="177" s="1"/>
  <c r="S14" i="177" s="1"/>
  <c r="K13" i="177"/>
  <c r="N13" i="177" s="1"/>
  <c r="O13" i="177" s="1"/>
  <c r="S13" i="177" s="1"/>
  <c r="K40" i="175"/>
  <c r="N40" i="175" s="1"/>
  <c r="O40" i="175" s="1"/>
  <c r="S40" i="175" s="1"/>
  <c r="K42" i="177"/>
  <c r="N42" i="177" s="1"/>
  <c r="O42" i="177" s="1"/>
  <c r="S42" i="177" s="1"/>
  <c r="M46" i="178"/>
  <c r="M46" i="179"/>
  <c r="G46" i="177"/>
  <c r="H46" i="177" s="1"/>
  <c r="K15" i="177"/>
  <c r="N15" i="177" s="1"/>
  <c r="O15" i="177" s="1"/>
  <c r="S15" i="177" s="1"/>
  <c r="G46" i="178"/>
  <c r="H46" i="178" s="1"/>
  <c r="M46" i="177"/>
  <c r="G46" i="174"/>
  <c r="H46" i="174" s="1"/>
  <c r="J46" i="176"/>
  <c r="G46" i="179"/>
  <c r="H46" i="179" s="1"/>
  <c r="M46" i="175"/>
  <c r="M46" i="174"/>
  <c r="M46" i="176"/>
  <c r="J46" i="178"/>
  <c r="J46" i="177"/>
  <c r="J46" i="175"/>
  <c r="L46" i="174"/>
  <c r="G46" i="176"/>
  <c r="H46" i="176" s="1"/>
  <c r="J46" i="179"/>
  <c r="G46" i="175"/>
  <c r="H46" i="175" s="1"/>
  <c r="K44" i="177"/>
  <c r="N44" i="177" s="1"/>
  <c r="O44" i="177" s="1"/>
  <c r="S44" i="177" s="1"/>
  <c r="J46" i="174"/>
  <c r="L46" i="176"/>
  <c r="L46" i="177"/>
  <c r="L46" i="175"/>
  <c r="K43" i="177"/>
  <c r="N43" i="177" s="1"/>
  <c r="O43" i="177" s="1"/>
  <c r="S43" i="177" s="1"/>
  <c r="L46" i="179"/>
  <c r="L46" i="178"/>
  <c r="K33" i="177"/>
  <c r="N33" i="177" s="1"/>
  <c r="O33" i="177" s="1"/>
  <c r="S33" i="177" s="1"/>
  <c r="K42" i="175"/>
  <c r="N42" i="175" s="1"/>
  <c r="O42" i="175" s="1"/>
  <c r="S42" i="175" s="1"/>
  <c r="K19" i="177"/>
  <c r="N19" i="177" s="1"/>
  <c r="O19" i="177" s="1"/>
  <c r="S19" i="177" s="1"/>
  <c r="K36" i="177"/>
  <c r="N36" i="177" s="1"/>
  <c r="O36" i="177" s="1"/>
  <c r="S36" i="177" s="1"/>
  <c r="N29" i="175"/>
  <c r="O29" i="175" s="1"/>
  <c r="S29" i="175" s="1"/>
  <c r="K28" i="175"/>
  <c r="N28" i="175" s="1"/>
  <c r="O28" i="175" s="1"/>
  <c r="S28" i="175" s="1"/>
  <c r="K26" i="177"/>
  <c r="N26" i="177" s="1"/>
  <c r="O26" i="177" s="1"/>
  <c r="S26" i="177" s="1"/>
  <c r="K25" i="177"/>
  <c r="N25" i="177" s="1"/>
  <c r="O25" i="177" s="1"/>
  <c r="S25" i="177" s="1"/>
  <c r="K22" i="177"/>
  <c r="N22" i="177" s="1"/>
  <c r="O22" i="177" s="1"/>
  <c r="S22" i="177" s="1"/>
  <c r="K24" i="175"/>
  <c r="N24" i="175" s="1"/>
  <c r="O24" i="175" s="1"/>
  <c r="S24" i="175" s="1"/>
  <c r="K13" i="175"/>
  <c r="N13" i="175" s="1"/>
  <c r="O13" i="175" s="1"/>
  <c r="S13" i="175" s="1"/>
  <c r="K21" i="175"/>
  <c r="N21" i="175" s="1"/>
  <c r="O21" i="175" s="1"/>
  <c r="S21" i="175" s="1"/>
  <c r="K34" i="175"/>
  <c r="N34" i="175" s="1"/>
  <c r="O34" i="175" s="1"/>
  <c r="S34" i="175" s="1"/>
  <c r="K38" i="177"/>
  <c r="N38" i="177" s="1"/>
  <c r="O38" i="177" s="1"/>
  <c r="S38" i="177" s="1"/>
  <c r="K24" i="177"/>
  <c r="N24" i="177" s="1"/>
  <c r="O24" i="177" s="1"/>
  <c r="S24" i="177" s="1"/>
  <c r="K19" i="175"/>
  <c r="N19" i="175" s="1"/>
  <c r="O19" i="175" s="1"/>
  <c r="S19" i="175" s="1"/>
  <c r="K37" i="175"/>
  <c r="N37" i="175" s="1"/>
  <c r="O37" i="175" s="1"/>
  <c r="S37" i="175" s="1"/>
  <c r="K18" i="175"/>
  <c r="N18" i="175" s="1"/>
  <c r="O18" i="175" s="1"/>
  <c r="S18" i="175" s="1"/>
  <c r="K21" i="177"/>
  <c r="N21" i="177" s="1"/>
  <c r="O21" i="177" s="1"/>
  <c r="S21" i="177" s="1"/>
  <c r="K26" i="175"/>
  <c r="N26" i="175" s="1"/>
  <c r="O26" i="175" s="1"/>
  <c r="S26" i="175" s="1"/>
  <c r="K43" i="175"/>
  <c r="N43" i="175" s="1"/>
  <c r="O43" i="175" s="1"/>
  <c r="S43" i="175" s="1"/>
  <c r="K17" i="177"/>
  <c r="N17" i="177" s="1"/>
  <c r="O17" i="177" s="1"/>
  <c r="S17" i="177" s="1"/>
  <c r="K27" i="177"/>
  <c r="N27" i="177" s="1"/>
  <c r="O27" i="177" s="1"/>
  <c r="S27" i="177" s="1"/>
  <c r="K16" i="175"/>
  <c r="N16" i="175" s="1"/>
  <c r="O16" i="175" s="1"/>
  <c r="S16" i="175" s="1"/>
  <c r="K27" i="175"/>
  <c r="N27" i="175" s="1"/>
  <c r="O27" i="175" s="1"/>
  <c r="S27" i="175" s="1"/>
  <c r="K23" i="177"/>
  <c r="N23" i="177" s="1"/>
  <c r="O23" i="177" s="1"/>
  <c r="S23" i="177" s="1"/>
  <c r="K39" i="175"/>
  <c r="N39" i="175" s="1"/>
  <c r="O39" i="175" s="1"/>
  <c r="S39" i="175" s="1"/>
  <c r="K20" i="177"/>
  <c r="N20" i="177" s="1"/>
  <c r="O20" i="177" s="1"/>
  <c r="S20" i="177" s="1"/>
  <c r="K12" i="175"/>
  <c r="K44" i="175"/>
  <c r="N44" i="175" s="1"/>
  <c r="O44" i="175" s="1"/>
  <c r="S44" i="175" s="1"/>
  <c r="K38" i="175"/>
  <c r="N38" i="175" s="1"/>
  <c r="O38" i="175" s="1"/>
  <c r="S38" i="175" s="1"/>
  <c r="K30" i="175"/>
  <c r="N30" i="175" s="1"/>
  <c r="O30" i="175" s="1"/>
  <c r="S30" i="175" s="1"/>
  <c r="K22" i="175"/>
  <c r="N22" i="175" s="1"/>
  <c r="O22" i="175" s="1"/>
  <c r="S22" i="175" s="1"/>
  <c r="K18" i="177"/>
  <c r="N18" i="177" s="1"/>
  <c r="O18" i="177" s="1"/>
  <c r="S18" i="177" s="1"/>
  <c r="K17" i="175"/>
  <c r="N17" i="175" s="1"/>
  <c r="O17" i="175" s="1"/>
  <c r="S17" i="175" s="1"/>
  <c r="K12" i="177"/>
  <c r="K35" i="177"/>
  <c r="N35" i="177" s="1"/>
  <c r="O35" i="177" s="1"/>
  <c r="S35" i="177" s="1"/>
  <c r="K28" i="177"/>
  <c r="N28" i="177" s="1"/>
  <c r="O28" i="177" s="1"/>
  <c r="S28" i="177" s="1"/>
  <c r="K23" i="175"/>
  <c r="N23" i="175" s="1"/>
  <c r="O23" i="175" s="1"/>
  <c r="S23" i="175" s="1"/>
  <c r="K14" i="175"/>
  <c r="N14" i="175" s="1"/>
  <c r="O14" i="175" s="1"/>
  <c r="S14" i="175" s="1"/>
  <c r="K32" i="175"/>
  <c r="K15" i="175"/>
  <c r="N15" i="175" s="1"/>
  <c r="O15" i="175" s="1"/>
  <c r="S15" i="175" s="1"/>
  <c r="K45" i="177"/>
  <c r="N45" i="177" s="1"/>
  <c r="O45" i="177" s="1"/>
  <c r="S45" i="177" s="1"/>
  <c r="K40" i="177"/>
  <c r="N40" i="177" s="1"/>
  <c r="O40" i="177" s="1"/>
  <c r="S40" i="177" s="1"/>
  <c r="K36" i="175"/>
  <c r="N36" i="175" s="1"/>
  <c r="O36" i="175" s="1"/>
  <c r="S36" i="175" s="1"/>
  <c r="K32" i="177"/>
  <c r="K31" i="175"/>
  <c r="N31" i="175" s="1"/>
  <c r="O31" i="175" s="1"/>
  <c r="S31" i="175" s="1"/>
  <c r="K20" i="175"/>
  <c r="N20" i="175" s="1"/>
  <c r="O20" i="175" s="1"/>
  <c r="S20" i="175" s="1"/>
  <c r="K45" i="175"/>
  <c r="N45" i="175" s="1"/>
  <c r="O45" i="175" s="1"/>
  <c r="S45" i="175" s="1"/>
  <c r="K41" i="177"/>
  <c r="N41" i="177" s="1"/>
  <c r="O41" i="177" s="1"/>
  <c r="S41" i="177" s="1"/>
  <c r="K41" i="175"/>
  <c r="N41" i="175" s="1"/>
  <c r="O41" i="175" s="1"/>
  <c r="S41" i="175" s="1"/>
  <c r="K39" i="177"/>
  <c r="N39" i="177" s="1"/>
  <c r="O39" i="177" s="1"/>
  <c r="S39" i="177" s="1"/>
  <c r="K37" i="177"/>
  <c r="N37" i="177" s="1"/>
  <c r="O37" i="177" s="1"/>
  <c r="S37" i="177" s="1"/>
  <c r="K34" i="177"/>
  <c r="N34" i="177" s="1"/>
  <c r="O34" i="177" s="1"/>
  <c r="S34" i="177" s="1"/>
  <c r="K33" i="175"/>
  <c r="N33" i="175" s="1"/>
  <c r="O33" i="175" s="1"/>
  <c r="S33" i="175" s="1"/>
  <c r="K30" i="177"/>
  <c r="N30" i="177" s="1"/>
  <c r="O30" i="177" s="1"/>
  <c r="S30" i="177" s="1"/>
  <c r="K29" i="177"/>
  <c r="N29" i="177" s="1"/>
  <c r="O29" i="177" s="1"/>
  <c r="S29" i="177" s="1"/>
  <c r="K25" i="175"/>
  <c r="N25" i="175" s="1"/>
  <c r="O25" i="175" s="1"/>
  <c r="S25" i="175" s="1"/>
  <c r="K16" i="177"/>
  <c r="N16" i="177" s="1"/>
  <c r="O16" i="177" s="1"/>
  <c r="S16" i="177" s="1"/>
  <c r="K15" i="179"/>
  <c r="N15" i="179" s="1"/>
  <c r="O15" i="179" s="1"/>
  <c r="S15" i="179" s="1"/>
  <c r="K37" i="179"/>
  <c r="N37" i="179" s="1"/>
  <c r="O37" i="179" s="1"/>
  <c r="S37" i="179" s="1"/>
  <c r="K24" i="179"/>
  <c r="N24" i="179" s="1"/>
  <c r="O24" i="179" s="1"/>
  <c r="S24" i="179" s="1"/>
  <c r="K14" i="178"/>
  <c r="N14" i="178" s="1"/>
  <c r="O14" i="178" s="1"/>
  <c r="S14" i="178" s="1"/>
  <c r="K17" i="179"/>
  <c r="N17" i="179" s="1"/>
  <c r="O17" i="179" s="1"/>
  <c r="S17" i="179" s="1"/>
  <c r="K25" i="179"/>
  <c r="N25" i="179" s="1"/>
  <c r="O25" i="179" s="1"/>
  <c r="S25" i="179" s="1"/>
  <c r="K19" i="179"/>
  <c r="N19" i="179" s="1"/>
  <c r="O19" i="179" s="1"/>
  <c r="S19" i="179" s="1"/>
  <c r="K15" i="178"/>
  <c r="N15" i="178" s="1"/>
  <c r="O15" i="178" s="1"/>
  <c r="S15" i="178" s="1"/>
  <c r="K25" i="178"/>
  <c r="N25" i="178" s="1"/>
  <c r="O25" i="178" s="1"/>
  <c r="S25" i="178" s="1"/>
  <c r="K29" i="179"/>
  <c r="N29" i="179" s="1"/>
  <c r="O29" i="179" s="1"/>
  <c r="S29" i="179" s="1"/>
  <c r="K43" i="179"/>
  <c r="N43" i="179" s="1"/>
  <c r="O43" i="179" s="1"/>
  <c r="S43" i="179" s="1"/>
  <c r="K42" i="179"/>
  <c r="N42" i="179" s="1"/>
  <c r="O42" i="179" s="1"/>
  <c r="S42" i="179" s="1"/>
  <c r="K37" i="178"/>
  <c r="N37" i="178" s="1"/>
  <c r="O37" i="178" s="1"/>
  <c r="S37" i="178" s="1"/>
  <c r="K28" i="178"/>
  <c r="N28" i="178" s="1"/>
  <c r="O28" i="178" s="1"/>
  <c r="S28" i="178" s="1"/>
  <c r="K28" i="179"/>
  <c r="N28" i="179" s="1"/>
  <c r="O28" i="179" s="1"/>
  <c r="S28" i="179" s="1"/>
  <c r="K16" i="178"/>
  <c r="N16" i="178" s="1"/>
  <c r="O16" i="178" s="1"/>
  <c r="S16" i="178" s="1"/>
  <c r="K43" i="178"/>
  <c r="N43" i="178" s="1"/>
  <c r="O43" i="178" s="1"/>
  <c r="S43" i="178" s="1"/>
  <c r="K42" i="178"/>
  <c r="N42" i="178" s="1"/>
  <c r="O42" i="178" s="1"/>
  <c r="S42" i="178" s="1"/>
  <c r="K27" i="179"/>
  <c r="N27" i="179" s="1"/>
  <c r="O27" i="179" s="1"/>
  <c r="S27" i="179" s="1"/>
  <c r="K38" i="179"/>
  <c r="N38" i="179" s="1"/>
  <c r="O38" i="179" s="1"/>
  <c r="S38" i="179" s="1"/>
  <c r="K36" i="179"/>
  <c r="N36" i="179" s="1"/>
  <c r="O36" i="179" s="1"/>
  <c r="S36" i="179" s="1"/>
  <c r="K35" i="179"/>
  <c r="N35" i="179" s="1"/>
  <c r="O35" i="179" s="1"/>
  <c r="S35" i="179" s="1"/>
  <c r="K19" i="178"/>
  <c r="N19" i="178" s="1"/>
  <c r="O19" i="178" s="1"/>
  <c r="S19" i="178" s="1"/>
  <c r="K18" i="178"/>
  <c r="N18" i="178" s="1"/>
  <c r="O18" i="178" s="1"/>
  <c r="S18" i="178" s="1"/>
  <c r="K14" i="179"/>
  <c r="N14" i="179" s="1"/>
  <c r="O14" i="179" s="1"/>
  <c r="S14" i="179" s="1"/>
  <c r="K44" i="178"/>
  <c r="N44" i="178" s="1"/>
  <c r="O44" i="178" s="1"/>
  <c r="S44" i="178" s="1"/>
  <c r="K16" i="179"/>
  <c r="N16" i="179" s="1"/>
  <c r="O16" i="179" s="1"/>
  <c r="S16" i="179" s="1"/>
  <c r="K45" i="178"/>
  <c r="N45" i="178" s="1"/>
  <c r="O45" i="178" s="1"/>
  <c r="S45" i="178" s="1"/>
  <c r="K26" i="179"/>
  <c r="N26" i="179" s="1"/>
  <c r="O26" i="179" s="1"/>
  <c r="S26" i="179" s="1"/>
  <c r="K38" i="178"/>
  <c r="N38" i="178" s="1"/>
  <c r="O38" i="178" s="1"/>
  <c r="S38" i="178" s="1"/>
  <c r="K31" i="178"/>
  <c r="N31" i="178" s="1"/>
  <c r="O31" i="178" s="1"/>
  <c r="S31" i="178" s="1"/>
  <c r="K30" i="178"/>
  <c r="N30" i="178" s="1"/>
  <c r="O30" i="178" s="1"/>
  <c r="S30" i="178" s="1"/>
  <c r="K45" i="179"/>
  <c r="N45" i="179" s="1"/>
  <c r="O45" i="179" s="1"/>
  <c r="S45" i="179" s="1"/>
  <c r="K41" i="178"/>
  <c r="N41" i="178" s="1"/>
  <c r="O41" i="178" s="1"/>
  <c r="S41" i="178" s="1"/>
  <c r="K34" i="179"/>
  <c r="N34" i="179" s="1"/>
  <c r="O34" i="179" s="1"/>
  <c r="S34" i="179" s="1"/>
  <c r="K27" i="178"/>
  <c r="N27" i="178" s="1"/>
  <c r="O27" i="178" s="1"/>
  <c r="S27" i="178" s="1"/>
  <c r="K20" i="178"/>
  <c r="N20" i="178" s="1"/>
  <c r="O20" i="178" s="1"/>
  <c r="S20" i="178" s="1"/>
  <c r="K39" i="179"/>
  <c r="N39" i="179" s="1"/>
  <c r="O39" i="179" s="1"/>
  <c r="S39" i="179" s="1"/>
  <c r="K33" i="178"/>
  <c r="N33" i="178" s="1"/>
  <c r="O33" i="178" s="1"/>
  <c r="S33" i="178" s="1"/>
  <c r="K32" i="178"/>
  <c r="K31" i="179"/>
  <c r="N31" i="179" s="1"/>
  <c r="O31" i="179" s="1"/>
  <c r="S31" i="179" s="1"/>
  <c r="K22" i="178"/>
  <c r="N22" i="178" s="1"/>
  <c r="O22" i="178" s="1"/>
  <c r="S22" i="178" s="1"/>
  <c r="K22" i="179"/>
  <c r="N22" i="179" s="1"/>
  <c r="O22" i="179" s="1"/>
  <c r="S22" i="179" s="1"/>
  <c r="K33" i="179"/>
  <c r="N33" i="179" s="1"/>
  <c r="O33" i="179" s="1"/>
  <c r="S33" i="179" s="1"/>
  <c r="K30" i="179"/>
  <c r="N30" i="179" s="1"/>
  <c r="O30" i="179" s="1"/>
  <c r="S30" i="179" s="1"/>
  <c r="K24" i="178"/>
  <c r="N24" i="178" s="1"/>
  <c r="O24" i="178" s="1"/>
  <c r="S24" i="178" s="1"/>
  <c r="K23" i="179"/>
  <c r="N23" i="179" s="1"/>
  <c r="O23" i="179" s="1"/>
  <c r="S23" i="179" s="1"/>
  <c r="K21" i="178"/>
  <c r="N21" i="178" s="1"/>
  <c r="O21" i="178" s="1"/>
  <c r="S21" i="178" s="1"/>
  <c r="K17" i="178"/>
  <c r="N17" i="178" s="1"/>
  <c r="O17" i="178" s="1"/>
  <c r="S17" i="178" s="1"/>
  <c r="K13" i="179"/>
  <c r="N13" i="179" s="1"/>
  <c r="O13" i="179" s="1"/>
  <c r="S13" i="179" s="1"/>
  <c r="K44" i="179"/>
  <c r="N44" i="179" s="1"/>
  <c r="O44" i="179" s="1"/>
  <c r="S44" i="179" s="1"/>
  <c r="K41" i="179"/>
  <c r="N41" i="179" s="1"/>
  <c r="O41" i="179" s="1"/>
  <c r="S41" i="179" s="1"/>
  <c r="K40" i="179"/>
  <c r="N40" i="179" s="1"/>
  <c r="O40" i="179" s="1"/>
  <c r="S40" i="179" s="1"/>
  <c r="K32" i="179"/>
  <c r="K12" i="178"/>
  <c r="K12" i="179"/>
  <c r="K40" i="178"/>
  <c r="N40" i="178" s="1"/>
  <c r="O40" i="178" s="1"/>
  <c r="S40" i="178" s="1"/>
  <c r="K20" i="179"/>
  <c r="N20" i="179" s="1"/>
  <c r="O20" i="179" s="1"/>
  <c r="S20" i="179" s="1"/>
  <c r="K35" i="178"/>
  <c r="N35" i="178" s="1"/>
  <c r="O35" i="178" s="1"/>
  <c r="S35" i="178" s="1"/>
  <c r="K34" i="178"/>
  <c r="N34" i="178" s="1"/>
  <c r="O34" i="178" s="1"/>
  <c r="S34" i="178" s="1"/>
  <c r="K29" i="178"/>
  <c r="N29" i="178" s="1"/>
  <c r="O29" i="178" s="1"/>
  <c r="S29" i="178" s="1"/>
  <c r="K26" i="178"/>
  <c r="N26" i="178" s="1"/>
  <c r="O26" i="178" s="1"/>
  <c r="S26" i="178" s="1"/>
  <c r="K23" i="178"/>
  <c r="N23" i="178" s="1"/>
  <c r="O23" i="178" s="1"/>
  <c r="S23" i="178" s="1"/>
  <c r="K21" i="179"/>
  <c r="N21" i="179" s="1"/>
  <c r="O21" i="179" s="1"/>
  <c r="S21" i="179" s="1"/>
  <c r="K13" i="178"/>
  <c r="N13" i="178" s="1"/>
  <c r="O13" i="178" s="1"/>
  <c r="S13" i="178" s="1"/>
  <c r="K39" i="178"/>
  <c r="N39" i="178" s="1"/>
  <c r="O39" i="178" s="1"/>
  <c r="S39" i="178" s="1"/>
  <c r="K36" i="178"/>
  <c r="N36" i="178" s="1"/>
  <c r="O36" i="178" s="1"/>
  <c r="S36" i="178" s="1"/>
  <c r="K18" i="179"/>
  <c r="N18" i="179" s="1"/>
  <c r="O18" i="179" s="1"/>
  <c r="S18" i="179" s="1"/>
  <c r="K23" i="176"/>
  <c r="N23" i="176" s="1"/>
  <c r="O23" i="176" s="1"/>
  <c r="S23" i="176" s="1"/>
  <c r="K21" i="176"/>
  <c r="N21" i="176" s="1"/>
  <c r="O21" i="176" s="1"/>
  <c r="S21" i="176" s="1"/>
  <c r="K41" i="176"/>
  <c r="N41" i="176" s="1"/>
  <c r="O41" i="176" s="1"/>
  <c r="S41" i="176" s="1"/>
  <c r="K29" i="176"/>
  <c r="N29" i="176" s="1"/>
  <c r="O29" i="176" s="1"/>
  <c r="S29" i="176" s="1"/>
  <c r="K26" i="176"/>
  <c r="N26" i="176" s="1"/>
  <c r="O26" i="176" s="1"/>
  <c r="S26" i="176" s="1"/>
  <c r="K20" i="176"/>
  <c r="N20" i="176" s="1"/>
  <c r="O20" i="176" s="1"/>
  <c r="S20" i="176" s="1"/>
  <c r="K16" i="176"/>
  <c r="N16" i="176" s="1"/>
  <c r="O16" i="176" s="1"/>
  <c r="S16" i="176" s="1"/>
  <c r="K45" i="176"/>
  <c r="N45" i="176" s="1"/>
  <c r="O45" i="176" s="1"/>
  <c r="S45" i="176" s="1"/>
  <c r="K27" i="176"/>
  <c r="N27" i="176" s="1"/>
  <c r="O27" i="176" s="1"/>
  <c r="S27" i="176" s="1"/>
  <c r="K19" i="176"/>
  <c r="N19" i="176" s="1"/>
  <c r="O19" i="176" s="1"/>
  <c r="S19" i="176" s="1"/>
  <c r="K40" i="176"/>
  <c r="N40" i="176" s="1"/>
  <c r="O40" i="176" s="1"/>
  <c r="S40" i="176" s="1"/>
  <c r="K36" i="176"/>
  <c r="N36" i="176" s="1"/>
  <c r="O36" i="176" s="1"/>
  <c r="S36" i="176" s="1"/>
  <c r="K18" i="176"/>
  <c r="N18" i="176" s="1"/>
  <c r="O18" i="176" s="1"/>
  <c r="S18" i="176" s="1"/>
  <c r="K43" i="176"/>
  <c r="N43" i="176" s="1"/>
  <c r="O43" i="176" s="1"/>
  <c r="S43" i="176" s="1"/>
  <c r="K17" i="176"/>
  <c r="N17" i="176" s="1"/>
  <c r="O17" i="176" s="1"/>
  <c r="S17" i="176" s="1"/>
  <c r="K37" i="176"/>
  <c r="N37" i="176" s="1"/>
  <c r="O37" i="176" s="1"/>
  <c r="S37" i="176" s="1"/>
  <c r="K31" i="176"/>
  <c r="N31" i="176" s="1"/>
  <c r="O31" i="176" s="1"/>
  <c r="S31" i="176" s="1"/>
  <c r="K33" i="176"/>
  <c r="N33" i="176" s="1"/>
  <c r="O33" i="176" s="1"/>
  <c r="S33" i="176" s="1"/>
  <c r="K25" i="176"/>
  <c r="N25" i="176" s="1"/>
  <c r="O25" i="176" s="1"/>
  <c r="S25" i="176" s="1"/>
  <c r="K42" i="176"/>
  <c r="N42" i="176" s="1"/>
  <c r="O42" i="176" s="1"/>
  <c r="S42" i="176" s="1"/>
  <c r="K38" i="176"/>
  <c r="N38" i="176" s="1"/>
  <c r="O38" i="176" s="1"/>
  <c r="S38" i="176" s="1"/>
  <c r="K12" i="176"/>
  <c r="K14" i="176"/>
  <c r="N14" i="176" s="1"/>
  <c r="O14" i="176" s="1"/>
  <c r="S14" i="176" s="1"/>
  <c r="K34" i="176"/>
  <c r="N34" i="176" s="1"/>
  <c r="O34" i="176" s="1"/>
  <c r="S34" i="176" s="1"/>
  <c r="K32" i="176"/>
  <c r="K30" i="176"/>
  <c r="N30" i="176" s="1"/>
  <c r="O30" i="176" s="1"/>
  <c r="S30" i="176" s="1"/>
  <c r="K24" i="176"/>
  <c r="N24" i="176" s="1"/>
  <c r="O24" i="176" s="1"/>
  <c r="S24" i="176" s="1"/>
  <c r="K44" i="176"/>
  <c r="N44" i="176" s="1"/>
  <c r="O44" i="176" s="1"/>
  <c r="S44" i="176" s="1"/>
  <c r="K28" i="176"/>
  <c r="N28" i="176" s="1"/>
  <c r="O28" i="176" s="1"/>
  <c r="S28" i="176" s="1"/>
  <c r="K22" i="176"/>
  <c r="N22" i="176" s="1"/>
  <c r="O22" i="176" s="1"/>
  <c r="S22" i="176" s="1"/>
  <c r="K39" i="176"/>
  <c r="N39" i="176" s="1"/>
  <c r="O39" i="176" s="1"/>
  <c r="S39" i="176" s="1"/>
  <c r="K35" i="176"/>
  <c r="N35" i="176" s="1"/>
  <c r="O35" i="176" s="1"/>
  <c r="S35" i="176" s="1"/>
  <c r="K15" i="176"/>
  <c r="N15" i="176" s="1"/>
  <c r="O15" i="176" s="1"/>
  <c r="S15" i="176" s="1"/>
  <c r="K13" i="176"/>
  <c r="N13" i="176" s="1"/>
  <c r="O13" i="176" s="1"/>
  <c r="S13" i="176" s="1"/>
  <c r="K15" i="174"/>
  <c r="N15" i="174" s="1"/>
  <c r="O15" i="174" s="1"/>
  <c r="S15" i="174" s="1"/>
  <c r="K38" i="174"/>
  <c r="N38" i="174" s="1"/>
  <c r="O38" i="174" s="1"/>
  <c r="S38" i="174" s="1"/>
  <c r="K18" i="174"/>
  <c r="N18" i="174" s="1"/>
  <c r="O18" i="174" s="1"/>
  <c r="S18" i="174" s="1"/>
  <c r="K22" i="174"/>
  <c r="N22" i="174" s="1"/>
  <c r="O22" i="174" s="1"/>
  <c r="S22" i="174" s="1"/>
  <c r="K44" i="174"/>
  <c r="N44" i="174" s="1"/>
  <c r="O44" i="174" s="1"/>
  <c r="S44" i="174" s="1"/>
  <c r="K20" i="174"/>
  <c r="N20" i="174" s="1"/>
  <c r="O20" i="174" s="1"/>
  <c r="S20" i="174" s="1"/>
  <c r="K24" i="174"/>
  <c r="N24" i="174" s="1"/>
  <c r="O24" i="174" s="1"/>
  <c r="S24" i="174" s="1"/>
  <c r="K16" i="174"/>
  <c r="N16" i="174" s="1"/>
  <c r="O16" i="174" s="1"/>
  <c r="S16" i="174" s="1"/>
  <c r="K41" i="174"/>
  <c r="N41" i="174" s="1"/>
  <c r="O41" i="174" s="1"/>
  <c r="S41" i="174" s="1"/>
  <c r="K30" i="174"/>
  <c r="N30" i="174" s="1"/>
  <c r="O30" i="174" s="1"/>
  <c r="S30" i="174" s="1"/>
  <c r="K35" i="174"/>
  <c r="N35" i="174" s="1"/>
  <c r="O35" i="174" s="1"/>
  <c r="S35" i="174" s="1"/>
  <c r="K42" i="174"/>
  <c r="N42" i="174" s="1"/>
  <c r="O42" i="174" s="1"/>
  <c r="S42" i="174" s="1"/>
  <c r="K45" i="174"/>
  <c r="N45" i="174" s="1"/>
  <c r="O45" i="174" s="1"/>
  <c r="S45" i="174" s="1"/>
  <c r="K29" i="174"/>
  <c r="N29" i="174" s="1"/>
  <c r="O29" i="174" s="1"/>
  <c r="S29" i="174" s="1"/>
  <c r="K13" i="174"/>
  <c r="N13" i="174" s="1"/>
  <c r="O13" i="174" s="1"/>
  <c r="S13" i="174" s="1"/>
  <c r="K40" i="174"/>
  <c r="N40" i="174" s="1"/>
  <c r="O40" i="174" s="1"/>
  <c r="S40" i="174" s="1"/>
  <c r="K27" i="174"/>
  <c r="N27" i="174" s="1"/>
  <c r="O27" i="174" s="1"/>
  <c r="S27" i="174" s="1"/>
  <c r="K21" i="174"/>
  <c r="N21" i="174" s="1"/>
  <c r="O21" i="174" s="1"/>
  <c r="S21" i="174" s="1"/>
  <c r="K17" i="174"/>
  <c r="N17" i="174" s="1"/>
  <c r="O17" i="174" s="1"/>
  <c r="S17" i="174" s="1"/>
  <c r="K14" i="174"/>
  <c r="N14" i="174" s="1"/>
  <c r="O14" i="174" s="1"/>
  <c r="S14" i="174" s="1"/>
  <c r="K37" i="174"/>
  <c r="N37" i="174" s="1"/>
  <c r="O37" i="174" s="1"/>
  <c r="S37" i="174" s="1"/>
  <c r="K19" i="174"/>
  <c r="N19" i="174" s="1"/>
  <c r="O19" i="174" s="1"/>
  <c r="S19" i="174" s="1"/>
  <c r="K43" i="174"/>
  <c r="N43" i="174" s="1"/>
  <c r="O43" i="174" s="1"/>
  <c r="S43" i="174" s="1"/>
  <c r="K39" i="174"/>
  <c r="N39" i="174" s="1"/>
  <c r="O39" i="174" s="1"/>
  <c r="S39" i="174" s="1"/>
  <c r="K33" i="174"/>
  <c r="N33" i="174" s="1"/>
  <c r="O33" i="174" s="1"/>
  <c r="S33" i="174" s="1"/>
  <c r="K31" i="174"/>
  <c r="N31" i="174" s="1"/>
  <c r="O31" i="174" s="1"/>
  <c r="S31" i="174" s="1"/>
  <c r="K25" i="174"/>
  <c r="N25" i="174" s="1"/>
  <c r="O25" i="174" s="1"/>
  <c r="S25" i="174" s="1"/>
  <c r="K23" i="174"/>
  <c r="N23" i="174" s="1"/>
  <c r="O23" i="174" s="1"/>
  <c r="S23" i="174" s="1"/>
  <c r="K12" i="174"/>
  <c r="K32" i="174"/>
  <c r="K26" i="174"/>
  <c r="N26" i="174" s="1"/>
  <c r="O26" i="174" s="1"/>
  <c r="S26" i="174" s="1"/>
  <c r="K36" i="174"/>
  <c r="N36" i="174" s="1"/>
  <c r="O36" i="174" s="1"/>
  <c r="S36" i="174" s="1"/>
  <c r="K34" i="174"/>
  <c r="N34" i="174" s="1"/>
  <c r="O34" i="174" s="1"/>
  <c r="S34" i="174" s="1"/>
  <c r="K28" i="174"/>
  <c r="N28" i="174" s="1"/>
  <c r="O28" i="174" s="1"/>
  <c r="S28" i="174" s="1"/>
  <c r="B9" i="170"/>
  <c r="C9" i="170"/>
  <c r="D9" i="170"/>
  <c r="E9" i="170"/>
  <c r="D217" i="31"/>
  <c r="B48" i="4"/>
  <c r="T48" i="4" s="1"/>
  <c r="C217" i="31"/>
  <c r="B48" i="32"/>
  <c r="M47" i="32"/>
  <c r="AF47" i="9"/>
  <c r="B46" i="31"/>
  <c r="B115" i="31" s="1"/>
  <c r="AJ2" i="3"/>
  <c r="K46" i="179" l="1"/>
  <c r="N46" i="179" s="1"/>
  <c r="O46" i="179" s="1"/>
  <c r="S46" i="179" s="1"/>
  <c r="K46" i="176"/>
  <c r="N46" i="176" s="1"/>
  <c r="O46" i="176" s="1"/>
  <c r="S46" i="176" s="1"/>
  <c r="K46" i="174"/>
  <c r="N46" i="174" s="1"/>
  <c r="O46" i="174" s="1"/>
  <c r="S46" i="174" s="1"/>
  <c r="K46" i="178"/>
  <c r="N46" i="178" s="1"/>
  <c r="O46" i="178" s="1"/>
  <c r="S46" i="178" s="1"/>
  <c r="K46" i="177"/>
  <c r="N46" i="177" s="1"/>
  <c r="O46" i="177" s="1"/>
  <c r="S46" i="177" s="1"/>
  <c r="K46" i="175"/>
  <c r="N46" i="175" s="1"/>
  <c r="O46" i="175" s="1"/>
  <c r="S46" i="175" s="1"/>
  <c r="B184" i="31"/>
  <c r="B253" i="31" s="1"/>
  <c r="L47" i="175"/>
  <c r="G47" i="178"/>
  <c r="H47" i="178" s="1"/>
  <c r="M47" i="176"/>
  <c r="G47" i="179"/>
  <c r="H47" i="179" s="1"/>
  <c r="J47" i="177"/>
  <c r="M47" i="179"/>
  <c r="J47" i="175"/>
  <c r="G47" i="177"/>
  <c r="H47" i="177" s="1"/>
  <c r="J47" i="174"/>
  <c r="G47" i="175"/>
  <c r="H47" i="175" s="1"/>
  <c r="J47" i="178"/>
  <c r="L47" i="177"/>
  <c r="G47" i="174"/>
  <c r="H47" i="174" s="1"/>
  <c r="L47" i="179"/>
  <c r="M47" i="175"/>
  <c r="L47" i="174"/>
  <c r="L47" i="178"/>
  <c r="L47" i="176"/>
  <c r="M47" i="177"/>
  <c r="M47" i="174"/>
  <c r="M47" i="178"/>
  <c r="J47" i="179"/>
  <c r="G47" i="176"/>
  <c r="H47" i="176" s="1"/>
  <c r="J47" i="176"/>
  <c r="N12" i="177"/>
  <c r="N12" i="175"/>
  <c r="N32" i="177"/>
  <c r="N32" i="175"/>
  <c r="N12" i="178"/>
  <c r="O12" i="178" s="1"/>
  <c r="S12" i="178" s="1"/>
  <c r="N32" i="178"/>
  <c r="N32" i="179"/>
  <c r="N12" i="179"/>
  <c r="O12" i="179" s="1"/>
  <c r="S12" i="179" s="1"/>
  <c r="N12" i="176"/>
  <c r="N32" i="176"/>
  <c r="N32" i="174"/>
  <c r="N12" i="174"/>
  <c r="O12" i="174" s="1"/>
  <c r="S12" i="174" s="1"/>
  <c r="B10" i="170"/>
  <c r="C10" i="170"/>
  <c r="D10" i="170"/>
  <c r="E10" i="170"/>
  <c r="B49" i="4"/>
  <c r="T49" i="4" s="1"/>
  <c r="B49" i="32"/>
  <c r="M48" i="32"/>
  <c r="AF48" i="9"/>
  <c r="B47" i="31"/>
  <c r="B116" i="31" s="1"/>
  <c r="B185" i="31" s="1"/>
  <c r="B254" i="31" s="1"/>
  <c r="AI2" i="3"/>
  <c r="G48" i="178" l="1"/>
  <c r="H48" i="178" s="1"/>
  <c r="L48" i="176"/>
  <c r="M48" i="175"/>
  <c r="J48" i="179"/>
  <c r="L48" i="178"/>
  <c r="K47" i="178"/>
  <c r="J48" i="174"/>
  <c r="G48" i="179"/>
  <c r="H48" i="179" s="1"/>
  <c r="M48" i="178"/>
  <c r="L48" i="179"/>
  <c r="K47" i="176"/>
  <c r="L48" i="177"/>
  <c r="M48" i="177"/>
  <c r="G48" i="176"/>
  <c r="H48" i="176" s="1"/>
  <c r="M48" i="176"/>
  <c r="M48" i="174"/>
  <c r="J48" i="178"/>
  <c r="G48" i="174"/>
  <c r="H48" i="174" s="1"/>
  <c r="J48" i="175"/>
  <c r="M48" i="179"/>
  <c r="L49" i="179"/>
  <c r="L49" i="176"/>
  <c r="J48" i="176"/>
  <c r="L48" i="175"/>
  <c r="K47" i="174"/>
  <c r="L48" i="174"/>
  <c r="K47" i="175"/>
  <c r="K47" i="177"/>
  <c r="G48" i="175"/>
  <c r="H48" i="175" s="1"/>
  <c r="J48" i="177"/>
  <c r="G48" i="177"/>
  <c r="H48" i="177" s="1"/>
  <c r="K47" i="179"/>
  <c r="O12" i="175"/>
  <c r="O32" i="175"/>
  <c r="O32" i="177"/>
  <c r="O12" i="177"/>
  <c r="O32" i="178"/>
  <c r="O32" i="179"/>
  <c r="O32" i="176"/>
  <c r="O12" i="176"/>
  <c r="O32" i="174"/>
  <c r="B50" i="4"/>
  <c r="T50" i="4" s="1"/>
  <c r="B50" i="32"/>
  <c r="M49" i="32"/>
  <c r="AF49" i="9"/>
  <c r="B48" i="31"/>
  <c r="B117" i="31" s="1"/>
  <c r="B186" i="31" s="1"/>
  <c r="B255" i="31" s="1"/>
  <c r="AH2" i="3"/>
  <c r="N47" i="177" l="1"/>
  <c r="K48" i="177"/>
  <c r="N48" i="177" s="1"/>
  <c r="O48" i="177" s="1"/>
  <c r="S48" i="177" s="1"/>
  <c r="J49" i="177"/>
  <c r="N47" i="174"/>
  <c r="G49" i="175"/>
  <c r="H49" i="175" s="1"/>
  <c r="G49" i="174"/>
  <c r="H49" i="174" s="1"/>
  <c r="K48" i="179"/>
  <c r="M49" i="174"/>
  <c r="K48" i="178"/>
  <c r="N47" i="179"/>
  <c r="K48" i="174"/>
  <c r="N48" i="174" s="1"/>
  <c r="O48" i="174" s="1"/>
  <c r="S48" i="174" s="1"/>
  <c r="N47" i="176"/>
  <c r="G49" i="178"/>
  <c r="H49" i="178" s="1"/>
  <c r="J49" i="178"/>
  <c r="M49" i="175"/>
  <c r="L49" i="178"/>
  <c r="L49" i="177"/>
  <c r="M49" i="176"/>
  <c r="J49" i="179"/>
  <c r="J49" i="176"/>
  <c r="L49" i="175"/>
  <c r="K48" i="175"/>
  <c r="N48" i="175" s="1"/>
  <c r="O48" i="175" s="1"/>
  <c r="S48" i="175" s="1"/>
  <c r="G50" i="178"/>
  <c r="H50" i="178" s="1"/>
  <c r="L49" i="174"/>
  <c r="J50" i="177"/>
  <c r="K48" i="176"/>
  <c r="G49" i="177"/>
  <c r="H49" i="177" s="1"/>
  <c r="J49" i="175"/>
  <c r="J49" i="174"/>
  <c r="M49" i="179"/>
  <c r="N47" i="178"/>
  <c r="M49" i="178"/>
  <c r="G49" i="176"/>
  <c r="H49" i="176" s="1"/>
  <c r="N47" i="175"/>
  <c r="G49" i="179"/>
  <c r="H49" i="179" s="1"/>
  <c r="M49" i="177"/>
  <c r="S32" i="177"/>
  <c r="S12" i="177"/>
  <c r="S32" i="175"/>
  <c r="S12" i="175"/>
  <c r="S32" i="179"/>
  <c r="S32" i="178"/>
  <c r="S12" i="176"/>
  <c r="S32" i="176"/>
  <c r="S32" i="174"/>
  <c r="B51" i="4"/>
  <c r="T51" i="4" s="1"/>
  <c r="B51" i="32"/>
  <c r="M50" i="32"/>
  <c r="AF50" i="9"/>
  <c r="B49" i="31"/>
  <c r="B118" i="31" s="1"/>
  <c r="AG2" i="3"/>
  <c r="K49" i="177" l="1"/>
  <c r="N49" i="177" s="1"/>
  <c r="K49" i="176"/>
  <c r="N49" i="176" s="1"/>
  <c r="O49" i="176" s="1"/>
  <c r="S49" i="176" s="1"/>
  <c r="K49" i="175"/>
  <c r="O47" i="176"/>
  <c r="J50" i="175"/>
  <c r="O47" i="179"/>
  <c r="O47" i="174"/>
  <c r="K49" i="179"/>
  <c r="M50" i="174"/>
  <c r="G50" i="174"/>
  <c r="H50" i="174" s="1"/>
  <c r="J50" i="176"/>
  <c r="N48" i="179"/>
  <c r="N48" i="176"/>
  <c r="M50" i="179"/>
  <c r="K49" i="178"/>
  <c r="M50" i="178"/>
  <c r="K49" i="174"/>
  <c r="L50" i="178"/>
  <c r="O47" i="175"/>
  <c r="J50" i="179"/>
  <c r="G50" i="176"/>
  <c r="H50" i="176" s="1"/>
  <c r="G50" i="177"/>
  <c r="H50" i="177" s="1"/>
  <c r="J50" i="178"/>
  <c r="K50" i="178" s="1"/>
  <c r="N48" i="178"/>
  <c r="O47" i="177"/>
  <c r="B187" i="31"/>
  <c r="B256" i="31" s="1"/>
  <c r="L50" i="175"/>
  <c r="L50" i="177"/>
  <c r="M50" i="175"/>
  <c r="L50" i="174"/>
  <c r="L50" i="179"/>
  <c r="O47" i="178"/>
  <c r="J50" i="174"/>
  <c r="G50" i="175"/>
  <c r="H50" i="175" s="1"/>
  <c r="G50" i="179"/>
  <c r="H50" i="179" s="1"/>
  <c r="M50" i="177"/>
  <c r="M50" i="176"/>
  <c r="L50" i="176"/>
  <c r="B52" i="4"/>
  <c r="T52" i="4" s="1"/>
  <c r="B52" i="32"/>
  <c r="M51" i="32"/>
  <c r="B50" i="31"/>
  <c r="B119" i="31" s="1"/>
  <c r="AF51" i="9"/>
  <c r="AF2" i="3"/>
  <c r="K50" i="176" l="1"/>
  <c r="K50" i="175"/>
  <c r="N50" i="175" s="1"/>
  <c r="O50" i="175" s="1"/>
  <c r="S50" i="175" s="1"/>
  <c r="N50" i="178"/>
  <c r="O50" i="178" s="1"/>
  <c r="S50" i="178" s="1"/>
  <c r="K50" i="179"/>
  <c r="L51" i="178"/>
  <c r="N50" i="176"/>
  <c r="O50" i="176" s="1"/>
  <c r="S50" i="176" s="1"/>
  <c r="S47" i="179"/>
  <c r="O48" i="176"/>
  <c r="O48" i="178"/>
  <c r="K50" i="177"/>
  <c r="N49" i="178"/>
  <c r="B188" i="31"/>
  <c r="B257" i="31" s="1"/>
  <c r="M51" i="178"/>
  <c r="L51" i="176"/>
  <c r="J51" i="176"/>
  <c r="S47" i="177"/>
  <c r="O49" i="177"/>
  <c r="S47" i="175"/>
  <c r="N49" i="174"/>
  <c r="O48" i="179"/>
  <c r="S47" i="176"/>
  <c r="S47" i="178"/>
  <c r="K50" i="174"/>
  <c r="N49" i="175"/>
  <c r="N49" i="179"/>
  <c r="O49" i="179" s="1"/>
  <c r="S49" i="179" s="1"/>
  <c r="S47" i="174"/>
  <c r="B53" i="4"/>
  <c r="T53" i="4" s="1"/>
  <c r="B53" i="32"/>
  <c r="M52" i="32"/>
  <c r="B51" i="31"/>
  <c r="B120" i="31" s="1"/>
  <c r="B189" i="31" s="1"/>
  <c r="B258" i="31" s="1"/>
  <c r="AF52" i="9"/>
  <c r="AE2" i="3"/>
  <c r="N50" i="174" l="1"/>
  <c r="O50" i="174" s="1"/>
  <c r="S50" i="174" s="1"/>
  <c r="N50" i="177"/>
  <c r="N50" i="179"/>
  <c r="O49" i="175"/>
  <c r="S48" i="179"/>
  <c r="S49" i="177"/>
  <c r="S48" i="178"/>
  <c r="O49" i="178"/>
  <c r="O49" i="174"/>
  <c r="S48" i="176"/>
  <c r="B54" i="4"/>
  <c r="T54" i="4" s="1"/>
  <c r="B54" i="32"/>
  <c r="M53" i="32"/>
  <c r="B52" i="31"/>
  <c r="B121" i="31" s="1"/>
  <c r="B190" i="31" s="1"/>
  <c r="B259" i="31" s="1"/>
  <c r="AF53" i="9"/>
  <c r="AD2" i="3"/>
  <c r="S49" i="174" l="1"/>
  <c r="S49" i="175"/>
  <c r="O50" i="177"/>
  <c r="O50" i="179"/>
  <c r="S49" i="178"/>
  <c r="B55" i="4"/>
  <c r="T55" i="4" s="1"/>
  <c r="B55" i="32"/>
  <c r="M54" i="32"/>
  <c r="B53" i="31"/>
  <c r="B122" i="31" s="1"/>
  <c r="B191" i="31" s="1"/>
  <c r="B260" i="31" s="1"/>
  <c r="AF54" i="9"/>
  <c r="AC2" i="3"/>
  <c r="S50" i="177" l="1"/>
  <c r="S50" i="179"/>
  <c r="B56" i="4"/>
  <c r="T56" i="4" s="1"/>
  <c r="B56" i="32"/>
  <c r="M55" i="32"/>
  <c r="B54" i="31"/>
  <c r="B123" i="31" s="1"/>
  <c r="B192" i="31" s="1"/>
  <c r="B261" i="31" s="1"/>
  <c r="AF55" i="9"/>
  <c r="AB2" i="3"/>
  <c r="B57" i="4" l="1"/>
  <c r="T57" i="4" s="1"/>
  <c r="B57" i="32"/>
  <c r="M56" i="32"/>
  <c r="AF56" i="9"/>
  <c r="B55" i="31"/>
  <c r="B124" i="31" s="1"/>
  <c r="B193" i="31" s="1"/>
  <c r="B262" i="31" s="1"/>
  <c r="AA2" i="3"/>
  <c r="B58" i="4" l="1"/>
  <c r="T58" i="4" s="1"/>
  <c r="B58" i="32"/>
  <c r="M57" i="32"/>
  <c r="B56" i="31"/>
  <c r="B125" i="31" s="1"/>
  <c r="B194" i="31" s="1"/>
  <c r="B263" i="31" s="1"/>
  <c r="AF57" i="9"/>
  <c r="Z2" i="3"/>
  <c r="B59" i="4" l="1"/>
  <c r="T59" i="4" s="1"/>
  <c r="B59" i="32"/>
  <c r="M58" i="32"/>
  <c r="B57" i="31"/>
  <c r="B126" i="31" s="1"/>
  <c r="B195" i="31" s="1"/>
  <c r="B264" i="31" s="1"/>
  <c r="AF58" i="9"/>
  <c r="Y2" i="3"/>
  <c r="B60" i="4" l="1"/>
  <c r="T60" i="4" s="1"/>
  <c r="B60" i="32"/>
  <c r="M59" i="32"/>
  <c r="B58" i="31"/>
  <c r="B127" i="31" s="1"/>
  <c r="B196" i="31" s="1"/>
  <c r="B265" i="31" s="1"/>
  <c r="AF59" i="9"/>
  <c r="X2" i="3"/>
  <c r="B61" i="4" l="1"/>
  <c r="T61" i="4" s="1"/>
  <c r="B61" i="32"/>
  <c r="M60" i="32"/>
  <c r="AF60" i="9"/>
  <c r="B59" i="31"/>
  <c r="B128" i="31" s="1"/>
  <c r="B197" i="31" s="1"/>
  <c r="B266" i="31" s="1"/>
  <c r="W2" i="3"/>
  <c r="B62" i="4" l="1"/>
  <c r="T62" i="4" s="1"/>
  <c r="M61" i="32"/>
  <c r="AF61" i="9"/>
  <c r="B60" i="31"/>
  <c r="B129" i="31" s="1"/>
  <c r="B198" i="31" s="1"/>
  <c r="B267" i="31" s="1"/>
  <c r="B62" i="32"/>
  <c r="V2" i="3"/>
  <c r="B63" i="4" l="1"/>
  <c r="T63" i="4" s="1"/>
  <c r="M62" i="32"/>
  <c r="B61" i="31"/>
  <c r="B130" i="31" s="1"/>
  <c r="B199" i="31" s="1"/>
  <c r="B268" i="31" s="1"/>
  <c r="AF62" i="9"/>
  <c r="B63" i="32"/>
  <c r="U2" i="3"/>
  <c r="B64" i="4" l="1"/>
  <c r="T64" i="4" s="1"/>
  <c r="M63" i="32"/>
  <c r="B62" i="31"/>
  <c r="B131" i="31" s="1"/>
  <c r="B200" i="31" s="1"/>
  <c r="B269" i="31" s="1"/>
  <c r="AF63" i="9"/>
  <c r="B64" i="32"/>
  <c r="T2" i="3"/>
  <c r="B65" i="4" l="1"/>
  <c r="T65" i="4" s="1"/>
  <c r="M64" i="32"/>
  <c r="B63" i="31"/>
  <c r="B132" i="31" s="1"/>
  <c r="B201" i="31" s="1"/>
  <c r="B270" i="31" s="1"/>
  <c r="AF64" i="9"/>
  <c r="B65" i="32"/>
  <c r="S2" i="3"/>
  <c r="B66" i="4" l="1"/>
  <c r="T66" i="4" s="1"/>
  <c r="M65" i="32"/>
  <c r="AF65" i="9"/>
  <c r="B64" i="31"/>
  <c r="B133" i="31" s="1"/>
  <c r="B202" i="31" s="1"/>
  <c r="B271" i="31" s="1"/>
  <c r="B66" i="32"/>
  <c r="R2" i="3"/>
  <c r="B67" i="4" l="1"/>
  <c r="M66" i="32"/>
  <c r="AF66" i="9"/>
  <c r="B65" i="31"/>
  <c r="B134" i="31" s="1"/>
  <c r="B203" i="31" s="1"/>
  <c r="B272" i="31" s="1"/>
  <c r="B67" i="32"/>
  <c r="Q2" i="3"/>
  <c r="T67" i="4" l="1"/>
  <c r="M67" i="32"/>
  <c r="AF67" i="9"/>
  <c r="B66" i="31"/>
  <c r="B135" i="31" s="1"/>
  <c r="B204" i="31" s="1"/>
  <c r="B273" i="31" s="1"/>
  <c r="B68" i="32"/>
  <c r="P2" i="3"/>
  <c r="M68" i="32" l="1"/>
  <c r="B67" i="31"/>
  <c r="B136" i="31" s="1"/>
  <c r="B205" i="31" s="1"/>
  <c r="B274" i="31" s="1"/>
  <c r="B69" i="32"/>
  <c r="O2" i="3"/>
  <c r="M69" i="32" l="1"/>
  <c r="B68" i="31"/>
  <c r="B137" i="31" s="1"/>
  <c r="B206" i="31" s="1"/>
  <c r="B275" i="31" s="1"/>
  <c r="B70" i="32"/>
  <c r="N2" i="3"/>
  <c r="M70" i="32" l="1"/>
  <c r="B69" i="31"/>
  <c r="B138" i="31" s="1"/>
  <c r="B207" i="31" s="1"/>
  <c r="B276" i="31" s="1"/>
  <c r="B71" i="32"/>
  <c r="M2" i="3"/>
  <c r="M71" i="32" l="1"/>
  <c r="B70" i="31"/>
  <c r="B139" i="31" s="1"/>
  <c r="B208" i="31" s="1"/>
  <c r="B277" i="31" s="1"/>
  <c r="B72" i="32"/>
  <c r="L2" i="3"/>
  <c r="M72" i="32" l="1"/>
  <c r="B71" i="31"/>
  <c r="B140" i="31" s="1"/>
  <c r="B209" i="31" s="1"/>
  <c r="B278" i="31" s="1"/>
  <c r="B73" i="32"/>
  <c r="K2" i="3"/>
  <c r="M73" i="32" l="1"/>
  <c r="B72" i="31"/>
  <c r="B141" i="31" s="1"/>
  <c r="B210" i="31" s="1"/>
  <c r="B279" i="31" s="1"/>
  <c r="B74" i="32"/>
  <c r="J2" i="3"/>
  <c r="M74" i="32" l="1"/>
  <c r="B73" i="31"/>
  <c r="B142" i="31" s="1"/>
  <c r="B211" i="31" s="1"/>
  <c r="B280" i="31" s="1"/>
  <c r="B75" i="32"/>
  <c r="I2" i="3"/>
  <c r="M75" i="32" l="1"/>
  <c r="B74" i="31"/>
  <c r="B143" i="31" s="1"/>
  <c r="B212" i="31" s="1"/>
  <c r="B281" i="31" s="1"/>
  <c r="B76" i="32"/>
  <c r="H2" i="3"/>
  <c r="M76" i="32" l="1"/>
  <c r="B75" i="31"/>
  <c r="B144" i="31" s="1"/>
  <c r="B213" i="31" s="1"/>
  <c r="B282" i="31" s="1"/>
  <c r="B77" i="32"/>
  <c r="G2" i="3"/>
  <c r="M77" i="32" l="1"/>
  <c r="B76" i="31"/>
  <c r="B145" i="31" s="1"/>
  <c r="M14" i="32"/>
  <c r="M12" i="32"/>
  <c r="M13" i="32"/>
  <c r="F2" i="3"/>
  <c r="B214" i="31" l="1"/>
  <c r="B283" i="31" s="1"/>
  <c r="G62" i="174"/>
  <c r="H62" i="174" s="1"/>
  <c r="M66" i="177"/>
  <c r="M51" i="174"/>
  <c r="J51" i="177"/>
  <c r="J65" i="178"/>
  <c r="M56" i="175"/>
  <c r="G52" i="178"/>
  <c r="H52" i="178" s="1"/>
  <c r="M62" i="175"/>
  <c r="M52" i="174"/>
  <c r="J55" i="178"/>
  <c r="M62" i="176"/>
  <c r="M62" i="178"/>
  <c r="M67" i="179"/>
  <c r="L62" i="175"/>
  <c r="J60" i="179"/>
  <c r="L63" i="177"/>
  <c r="G52" i="179"/>
  <c r="H52" i="179" s="1"/>
  <c r="M65" i="176"/>
  <c r="M61" i="175"/>
  <c r="J62" i="176"/>
  <c r="G54" i="177"/>
  <c r="H54" i="177" s="1"/>
  <c r="M53" i="174"/>
  <c r="M59" i="176"/>
  <c r="M66" i="176"/>
  <c r="J53" i="176"/>
  <c r="M63" i="174"/>
  <c r="G63" i="176"/>
  <c r="H63" i="176" s="1"/>
  <c r="M64" i="174"/>
  <c r="M62" i="174"/>
  <c r="G58" i="176"/>
  <c r="H58" i="176" s="1"/>
  <c r="L66" i="176"/>
  <c r="L58" i="178"/>
  <c r="J55" i="176"/>
  <c r="J56" i="178"/>
  <c r="L67" i="177"/>
  <c r="L53" i="179"/>
  <c r="J58" i="179"/>
  <c r="M67" i="178"/>
  <c r="M66" i="179"/>
  <c r="J60" i="178"/>
  <c r="G60" i="176"/>
  <c r="H60" i="176" s="1"/>
  <c r="G65" i="174"/>
  <c r="H65" i="174" s="1"/>
  <c r="L52" i="179"/>
  <c r="M54" i="179"/>
  <c r="J53" i="179"/>
  <c r="J63" i="177"/>
  <c r="M64" i="175"/>
  <c r="M63" i="179"/>
  <c r="J62" i="174"/>
  <c r="G51" i="175"/>
  <c r="H51" i="175" s="1"/>
  <c r="L53" i="177"/>
  <c r="L61" i="178"/>
  <c r="J61" i="175"/>
  <c r="M58" i="174"/>
  <c r="L61" i="175"/>
  <c r="J51" i="178"/>
  <c r="M61" i="174"/>
  <c r="G60" i="175"/>
  <c r="H60" i="175" s="1"/>
  <c r="J60" i="177"/>
  <c r="L51" i="177"/>
  <c r="G64" i="175"/>
  <c r="H64" i="175" s="1"/>
  <c r="J67" i="178"/>
  <c r="G62" i="177"/>
  <c r="H62" i="177" s="1"/>
  <c r="L55" i="178"/>
  <c r="M67" i="176"/>
  <c r="G60" i="174"/>
  <c r="H60" i="174" s="1"/>
  <c r="G56" i="176"/>
  <c r="H56" i="176" s="1"/>
  <c r="M56" i="179"/>
  <c r="M52" i="175"/>
  <c r="G63" i="177"/>
  <c r="H63" i="177" s="1"/>
  <c r="G51" i="174"/>
  <c r="H51" i="174" s="1"/>
  <c r="G67" i="174"/>
  <c r="H67" i="174" s="1"/>
  <c r="G52" i="176"/>
  <c r="H52" i="176" s="1"/>
  <c r="G56" i="175"/>
  <c r="H56" i="175" s="1"/>
  <c r="M55" i="175"/>
  <c r="L57" i="175"/>
  <c r="G54" i="175"/>
  <c r="H54" i="175" s="1"/>
  <c r="M57" i="176"/>
  <c r="M61" i="176"/>
  <c r="J57" i="176"/>
  <c r="J60" i="176"/>
  <c r="L52" i="177"/>
  <c r="G63" i="178"/>
  <c r="H63" i="178" s="1"/>
  <c r="G64" i="179"/>
  <c r="H64" i="179" s="1"/>
  <c r="G57" i="177"/>
  <c r="H57" i="177" s="1"/>
  <c r="G66" i="178"/>
  <c r="H66" i="178" s="1"/>
  <c r="J63" i="178"/>
  <c r="L57" i="176"/>
  <c r="J54" i="175"/>
  <c r="L58" i="175"/>
  <c r="G55" i="178"/>
  <c r="H55" i="178" s="1"/>
  <c r="G62" i="178"/>
  <c r="H62" i="178" s="1"/>
  <c r="J56" i="177"/>
  <c r="M56" i="176"/>
  <c r="L65" i="178"/>
  <c r="J66" i="179"/>
  <c r="M60" i="174"/>
  <c r="J67" i="179"/>
  <c r="G66" i="175"/>
  <c r="H66" i="175" s="1"/>
  <c r="L55" i="179"/>
  <c r="M55" i="176"/>
  <c r="J65" i="177"/>
  <c r="G62" i="179"/>
  <c r="H62" i="179" s="1"/>
  <c r="G63" i="175"/>
  <c r="H63" i="175" s="1"/>
  <c r="M60" i="177"/>
  <c r="G59" i="175"/>
  <c r="H59" i="175" s="1"/>
  <c r="G67" i="176"/>
  <c r="H67" i="176" s="1"/>
  <c r="G51" i="177"/>
  <c r="H51" i="177" s="1"/>
  <c r="L52" i="178"/>
  <c r="M61" i="179"/>
  <c r="J52" i="175"/>
  <c r="J63" i="175"/>
  <c r="G51" i="179"/>
  <c r="H51" i="179" s="1"/>
  <c r="L67" i="179"/>
  <c r="M62" i="179"/>
  <c r="J67" i="175"/>
  <c r="G53" i="179"/>
  <c r="H53" i="179" s="1"/>
  <c r="K53" i="179" s="1"/>
  <c r="M54" i="178"/>
  <c r="J62" i="175"/>
  <c r="M57" i="175"/>
  <c r="G61" i="176"/>
  <c r="H61" i="176" s="1"/>
  <c r="L65" i="174"/>
  <c r="L65" i="175"/>
  <c r="L62" i="179"/>
  <c r="J57" i="177"/>
  <c r="G64" i="178"/>
  <c r="H64" i="178" s="1"/>
  <c r="G60" i="177"/>
  <c r="H60" i="177" s="1"/>
  <c r="K60" i="177" s="1"/>
  <c r="J63" i="174"/>
  <c r="M58" i="175"/>
  <c r="G65" i="178"/>
  <c r="H65" i="178" s="1"/>
  <c r="J63" i="179"/>
  <c r="L54" i="178"/>
  <c r="J55" i="179"/>
  <c r="M59" i="178"/>
  <c r="L55" i="174"/>
  <c r="J64" i="174"/>
  <c r="L62" i="174"/>
  <c r="G54" i="174"/>
  <c r="H54" i="174" s="1"/>
  <c r="M64" i="177"/>
  <c r="L52" i="174"/>
  <c r="M55" i="174"/>
  <c r="L60" i="179"/>
  <c r="G61" i="179"/>
  <c r="H61" i="179" s="1"/>
  <c r="L58" i="174"/>
  <c r="M66" i="174"/>
  <c r="L59" i="179"/>
  <c r="M61" i="177"/>
  <c r="J57" i="175"/>
  <c r="L60" i="174"/>
  <c r="L51" i="174"/>
  <c r="G61" i="178"/>
  <c r="H61" i="178" s="1"/>
  <c r="J65" i="174"/>
  <c r="L62" i="176"/>
  <c r="M53" i="177"/>
  <c r="J62" i="177"/>
  <c r="L54" i="177"/>
  <c r="M58" i="179"/>
  <c r="M67" i="177"/>
  <c r="J54" i="179"/>
  <c r="L54" i="175"/>
  <c r="G56" i="177"/>
  <c r="H56" i="177" s="1"/>
  <c r="M61" i="178"/>
  <c r="L58" i="177"/>
  <c r="L57" i="178"/>
  <c r="G62" i="175"/>
  <c r="H62" i="175" s="1"/>
  <c r="J57" i="178"/>
  <c r="M59" i="177"/>
  <c r="J53" i="174"/>
  <c r="M60" i="175"/>
  <c r="L66" i="179"/>
  <c r="G65" i="175"/>
  <c r="H65" i="175" s="1"/>
  <c r="G57" i="178"/>
  <c r="H57" i="178" s="1"/>
  <c r="J59" i="178"/>
  <c r="J51" i="174"/>
  <c r="L53" i="176"/>
  <c r="G57" i="176"/>
  <c r="H57" i="176" s="1"/>
  <c r="K57" i="176" s="1"/>
  <c r="J64" i="179"/>
  <c r="L61" i="179"/>
  <c r="G65" i="177"/>
  <c r="H65" i="177" s="1"/>
  <c r="L62" i="178"/>
  <c r="L53" i="174"/>
  <c r="G51" i="176"/>
  <c r="H51" i="176" s="1"/>
  <c r="M51" i="179"/>
  <c r="M63" i="178"/>
  <c r="J62" i="179"/>
  <c r="L63" i="176"/>
  <c r="L56" i="178"/>
  <c r="L63" i="179"/>
  <c r="J61" i="177"/>
  <c r="M56" i="174"/>
  <c r="G67" i="179"/>
  <c r="H67" i="179" s="1"/>
  <c r="J59" i="176"/>
  <c r="G53" i="175"/>
  <c r="H53" i="175" s="1"/>
  <c r="J54" i="177"/>
  <c r="G54" i="176"/>
  <c r="H54" i="176" s="1"/>
  <c r="M59" i="174"/>
  <c r="J60" i="174"/>
  <c r="M62" i="177"/>
  <c r="G66" i="174"/>
  <c r="H66" i="174" s="1"/>
  <c r="M54" i="175"/>
  <c r="L60" i="177"/>
  <c r="G52" i="177"/>
  <c r="H52" i="177" s="1"/>
  <c r="M53" i="176"/>
  <c r="J53" i="178"/>
  <c r="L53" i="178"/>
  <c r="G54" i="178"/>
  <c r="H54" i="178" s="1"/>
  <c r="M54" i="176"/>
  <c r="M51" i="175"/>
  <c r="M53" i="179"/>
  <c r="G65" i="179"/>
  <c r="H65" i="179" s="1"/>
  <c r="J53" i="175"/>
  <c r="L52" i="176"/>
  <c r="M53" i="175"/>
  <c r="M65" i="175"/>
  <c r="M52" i="179"/>
  <c r="G52" i="175"/>
  <c r="H52" i="175" s="1"/>
  <c r="G66" i="176"/>
  <c r="H66" i="176" s="1"/>
  <c r="G59" i="174"/>
  <c r="H59" i="174" s="1"/>
  <c r="G61" i="174"/>
  <c r="H61" i="174" s="1"/>
  <c r="L64" i="177"/>
  <c r="M67" i="174"/>
  <c r="L64" i="175"/>
  <c r="L64" i="178"/>
  <c r="L63" i="178"/>
  <c r="L55" i="176"/>
  <c r="L54" i="179"/>
  <c r="M54" i="177"/>
  <c r="L67" i="178"/>
  <c r="J61" i="178"/>
  <c r="J66" i="176"/>
  <c r="G56" i="174"/>
  <c r="H56" i="174" s="1"/>
  <c r="J67" i="174"/>
  <c r="J58" i="176"/>
  <c r="G58" i="174"/>
  <c r="H58" i="174" s="1"/>
  <c r="M59" i="175"/>
  <c r="G55" i="179"/>
  <c r="H55" i="179" s="1"/>
  <c r="G60" i="179"/>
  <c r="H60" i="179" s="1"/>
  <c r="M58" i="178"/>
  <c r="J55" i="175"/>
  <c r="L59" i="177"/>
  <c r="M65" i="177"/>
  <c r="G67" i="178"/>
  <c r="H67" i="178" s="1"/>
  <c r="M58" i="176"/>
  <c r="J58" i="175"/>
  <c r="M64" i="179"/>
  <c r="L64" i="176"/>
  <c r="J52" i="174"/>
  <c r="J58" i="174"/>
  <c r="M58" i="177"/>
  <c r="L56" i="177"/>
  <c r="L56" i="175"/>
  <c r="G53" i="174"/>
  <c r="H53" i="174" s="1"/>
  <c r="G58" i="179"/>
  <c r="H58" i="179" s="1"/>
  <c r="K58" i="179" s="1"/>
  <c r="M63" i="175"/>
  <c r="L66" i="177"/>
  <c r="G66" i="179"/>
  <c r="H66" i="179" s="1"/>
  <c r="K66" i="179" s="1"/>
  <c r="G61" i="177"/>
  <c r="H61" i="177" s="1"/>
  <c r="L55" i="177"/>
  <c r="G65" i="176"/>
  <c r="H65" i="176" s="1"/>
  <c r="G54" i="179"/>
  <c r="H54" i="179" s="1"/>
  <c r="G53" i="178"/>
  <c r="H53" i="178" s="1"/>
  <c r="J59" i="174"/>
  <c r="J55" i="177"/>
  <c r="M54" i="174"/>
  <c r="L65" i="176"/>
  <c r="J52" i="177"/>
  <c r="J59" i="177"/>
  <c r="L61" i="174"/>
  <c r="G67" i="175"/>
  <c r="H67" i="175" s="1"/>
  <c r="M56" i="178"/>
  <c r="M52" i="178"/>
  <c r="L54" i="176"/>
  <c r="L66" i="174"/>
  <c r="G62" i="176"/>
  <c r="H62" i="176" s="1"/>
  <c r="J64" i="176"/>
  <c r="L60" i="176"/>
  <c r="G56" i="178"/>
  <c r="H56" i="178" s="1"/>
  <c r="K56" i="178" s="1"/>
  <c r="J66" i="177"/>
  <c r="G64" i="176"/>
  <c r="H64" i="176" s="1"/>
  <c r="G59" i="176"/>
  <c r="H59" i="176" s="1"/>
  <c r="K59" i="176" s="1"/>
  <c r="J64" i="177"/>
  <c r="L64" i="174"/>
  <c r="G53" i="177"/>
  <c r="H53" i="177" s="1"/>
  <c r="L60" i="178"/>
  <c r="L65" i="177"/>
  <c r="M63" i="177"/>
  <c r="J59" i="179"/>
  <c r="J65" i="176"/>
  <c r="G57" i="175"/>
  <c r="H57" i="175" s="1"/>
  <c r="L52" i="175"/>
  <c r="J52" i="179"/>
  <c r="M51" i="176"/>
  <c r="L54" i="174"/>
  <c r="L51" i="175"/>
  <c r="L60" i="175"/>
  <c r="J61" i="176"/>
  <c r="J64" i="175"/>
  <c r="J54" i="178"/>
  <c r="J54" i="176"/>
  <c r="L63" i="175"/>
  <c r="G64" i="174"/>
  <c r="H64" i="174" s="1"/>
  <c r="K64" i="174" s="1"/>
  <c r="L59" i="178"/>
  <c r="G60" i="178"/>
  <c r="H60" i="178" s="1"/>
  <c r="K60" i="178" s="1"/>
  <c r="L55" i="175"/>
  <c r="M51" i="177"/>
  <c r="G57" i="179"/>
  <c r="H57" i="179" s="1"/>
  <c r="G53" i="176"/>
  <c r="H53" i="176" s="1"/>
  <c r="K53" i="176" s="1"/>
  <c r="G66" i="177"/>
  <c r="H66" i="177" s="1"/>
  <c r="J51" i="179"/>
  <c r="M67" i="175"/>
  <c r="M64" i="178"/>
  <c r="J63" i="176"/>
  <c r="J54" i="174"/>
  <c r="L61" i="176"/>
  <c r="L51" i="179"/>
  <c r="J58" i="177"/>
  <c r="J67" i="176"/>
  <c r="L56" i="174"/>
  <c r="J56" i="176"/>
  <c r="J59" i="175"/>
  <c r="J56" i="175"/>
  <c r="J56" i="174"/>
  <c r="M66" i="178"/>
  <c r="M56" i="177"/>
  <c r="L57" i="177"/>
  <c r="J67" i="177"/>
  <c r="J53" i="177"/>
  <c r="M60" i="176"/>
  <c r="G64" i="177"/>
  <c r="H64" i="177" s="1"/>
  <c r="K64" i="177" s="1"/>
  <c r="J52" i="178"/>
  <c r="M53" i="178"/>
  <c r="M55" i="178"/>
  <c r="J55" i="174"/>
  <c r="J66" i="175"/>
  <c r="G58" i="177"/>
  <c r="H58" i="177" s="1"/>
  <c r="J57" i="179"/>
  <c r="G61" i="175"/>
  <c r="H61" i="175" s="1"/>
  <c r="M57" i="179"/>
  <c r="G57" i="174"/>
  <c r="H57" i="174" s="1"/>
  <c r="M57" i="178"/>
  <c r="M65" i="178"/>
  <c r="J64" i="178"/>
  <c r="L65" i="179"/>
  <c r="J56" i="179"/>
  <c r="G55" i="176"/>
  <c r="H55" i="176" s="1"/>
  <c r="K55" i="176" s="1"/>
  <c r="L67" i="176"/>
  <c r="J65" i="175"/>
  <c r="J58" i="178"/>
  <c r="L57" i="174"/>
  <c r="G59" i="178"/>
  <c r="H59" i="178" s="1"/>
  <c r="K59" i="178" s="1"/>
  <c r="N59" i="178" s="1"/>
  <c r="O59" i="178" s="1"/>
  <c r="S59" i="178" s="1"/>
  <c r="J62" i="178"/>
  <c r="G58" i="175"/>
  <c r="H58" i="175" s="1"/>
  <c r="M52" i="177"/>
  <c r="M60" i="178"/>
  <c r="J66" i="178"/>
  <c r="L53" i="175"/>
  <c r="G58" i="178"/>
  <c r="H58" i="178" s="1"/>
  <c r="L57" i="179"/>
  <c r="J65" i="179"/>
  <c r="L56" i="176"/>
  <c r="M64" i="176"/>
  <c r="L59" i="175"/>
  <c r="J51" i="175"/>
  <c r="L66" i="178"/>
  <c r="G51" i="178"/>
  <c r="H51" i="178" s="1"/>
  <c r="M60" i="179"/>
  <c r="L63" i="174"/>
  <c r="L59" i="176"/>
  <c r="J57" i="174"/>
  <c r="J52" i="176"/>
  <c r="M57" i="174"/>
  <c r="L58" i="176"/>
  <c r="M55" i="177"/>
  <c r="G59" i="179"/>
  <c r="H59" i="179" s="1"/>
  <c r="L58" i="179"/>
  <c r="M59" i="179"/>
  <c r="G63" i="174"/>
  <c r="H63" i="174" s="1"/>
  <c r="K63" i="174" s="1"/>
  <c r="M65" i="179"/>
  <c r="M52" i="176"/>
  <c r="J60" i="175"/>
  <c r="M63" i="176"/>
  <c r="J61" i="174"/>
  <c r="L67" i="174"/>
  <c r="M66" i="175"/>
  <c r="L59" i="174"/>
  <c r="G52" i="174"/>
  <c r="H52" i="174" s="1"/>
  <c r="L64" i="179"/>
  <c r="L56" i="179"/>
  <c r="L61" i="177"/>
  <c r="J66" i="174"/>
  <c r="L62" i="177"/>
  <c r="L67" i="175"/>
  <c r="M55" i="179"/>
  <c r="G63" i="179"/>
  <c r="H63" i="179" s="1"/>
  <c r="G55" i="174"/>
  <c r="H55" i="174" s="1"/>
  <c r="J61" i="179"/>
  <c r="G55" i="175"/>
  <c r="H55" i="175" s="1"/>
  <c r="M65" i="174"/>
  <c r="L66" i="175"/>
  <c r="G55" i="177"/>
  <c r="H55" i="177" s="1"/>
  <c r="M57" i="177"/>
  <c r="G56" i="179"/>
  <c r="H56" i="179" s="1"/>
  <c r="G67" i="177"/>
  <c r="H67" i="177" s="1"/>
  <c r="G59" i="177"/>
  <c r="H59" i="177" s="1"/>
  <c r="G7" i="9"/>
  <c r="G6" i="9"/>
  <c r="G4" i="9"/>
  <c r="K63" i="179" l="1"/>
  <c r="K67" i="179"/>
  <c r="K53" i="174"/>
  <c r="K55" i="178"/>
  <c r="N55" i="178" s="1"/>
  <c r="O55" i="178" s="1"/>
  <c r="S55" i="178" s="1"/>
  <c r="K59" i="177"/>
  <c r="N59" i="177" s="1"/>
  <c r="O59" i="177" s="1"/>
  <c r="S59" i="177" s="1"/>
  <c r="N67" i="179"/>
  <c r="O67" i="179" s="1"/>
  <c r="S67" i="179" s="1"/>
  <c r="K64" i="176"/>
  <c r="N64" i="176" s="1"/>
  <c r="O64" i="176" s="1"/>
  <c r="S64" i="176" s="1"/>
  <c r="K55" i="179"/>
  <c r="N55" i="179" s="1"/>
  <c r="O55" i="179" s="1"/>
  <c r="S55" i="179" s="1"/>
  <c r="K55" i="174"/>
  <c r="N55" i="174" s="1"/>
  <c r="O55" i="174" s="1"/>
  <c r="S55" i="174" s="1"/>
  <c r="K65" i="178"/>
  <c r="N65" i="178" s="1"/>
  <c r="O65" i="178" s="1"/>
  <c r="S65" i="178" s="1"/>
  <c r="N55" i="176"/>
  <c r="O55" i="176" s="1"/>
  <c r="S55" i="176" s="1"/>
  <c r="K61" i="175"/>
  <c r="N61" i="175" s="1"/>
  <c r="O61" i="175" s="1"/>
  <c r="S61" i="175" s="1"/>
  <c r="K61" i="177"/>
  <c r="N61" i="177" s="1"/>
  <c r="O61" i="177" s="1"/>
  <c r="S61" i="177" s="1"/>
  <c r="K56" i="177"/>
  <c r="N56" i="177" s="1"/>
  <c r="O56" i="177" s="1"/>
  <c r="S56" i="177" s="1"/>
  <c r="K63" i="177"/>
  <c r="N63" i="177" s="1"/>
  <c r="O63" i="177" s="1"/>
  <c r="S63" i="177" s="1"/>
  <c r="N53" i="174"/>
  <c r="O53" i="174" s="1"/>
  <c r="S53" i="174" s="1"/>
  <c r="K67" i="175"/>
  <c r="N67" i="175" s="1"/>
  <c r="O67" i="175" s="1"/>
  <c r="S67" i="175" s="1"/>
  <c r="K53" i="178"/>
  <c r="N53" i="178" s="1"/>
  <c r="O53" i="178" s="1"/>
  <c r="S53" i="178" s="1"/>
  <c r="K67" i="177"/>
  <c r="N67" i="177" s="1"/>
  <c r="O67" i="177" s="1"/>
  <c r="S67" i="177" s="1"/>
  <c r="K65" i="177"/>
  <c r="N65" i="177" s="1"/>
  <c r="O65" i="177" s="1"/>
  <c r="S65" i="177" s="1"/>
  <c r="N63" i="179"/>
  <c r="O63" i="179" s="1"/>
  <c r="S63" i="179" s="1"/>
  <c r="K62" i="176"/>
  <c r="N62" i="176" s="1"/>
  <c r="O62" i="176" s="1"/>
  <c r="S62" i="176" s="1"/>
  <c r="K67" i="178"/>
  <c r="N67" i="178" s="1"/>
  <c r="O67" i="178" s="1"/>
  <c r="S67" i="178" s="1"/>
  <c r="N64" i="177"/>
  <c r="O64" i="177" s="1"/>
  <c r="S64" i="177" s="1"/>
  <c r="K57" i="175"/>
  <c r="N57" i="175" s="1"/>
  <c r="O57" i="175" s="1"/>
  <c r="S57" i="175" s="1"/>
  <c r="K55" i="177"/>
  <c r="N55" i="177" s="1"/>
  <c r="O55" i="177" s="1"/>
  <c r="S55" i="177" s="1"/>
  <c r="K58" i="175"/>
  <c r="N58" i="175" s="1"/>
  <c r="O58" i="175" s="1"/>
  <c r="S58" i="175" s="1"/>
  <c r="N57" i="176"/>
  <c r="O57" i="176" s="1"/>
  <c r="S57" i="176" s="1"/>
  <c r="K66" i="177"/>
  <c r="N66" i="177" s="1"/>
  <c r="O66" i="177" s="1"/>
  <c r="S66" i="177" s="1"/>
  <c r="K58" i="177"/>
  <c r="N58" i="177" s="1"/>
  <c r="O58" i="177" s="1"/>
  <c r="S58" i="177" s="1"/>
  <c r="K58" i="178"/>
  <c r="N58" i="178" s="1"/>
  <c r="O58" i="178" s="1"/>
  <c r="S58" i="178" s="1"/>
  <c r="K54" i="175"/>
  <c r="N54" i="175" s="1"/>
  <c r="O54" i="175" s="1"/>
  <c r="S54" i="175" s="1"/>
  <c r="N60" i="178"/>
  <c r="O60" i="178" s="1"/>
  <c r="S60" i="178" s="1"/>
  <c r="K56" i="174"/>
  <c r="N56" i="174" s="1"/>
  <c r="O56" i="174" s="1"/>
  <c r="S56" i="174" s="1"/>
  <c r="K66" i="174"/>
  <c r="N66" i="174" s="1"/>
  <c r="O66" i="174" s="1"/>
  <c r="S66" i="174" s="1"/>
  <c r="K61" i="178"/>
  <c r="N61" i="178" s="1"/>
  <c r="O61" i="178" s="1"/>
  <c r="S61" i="178" s="1"/>
  <c r="K61" i="179"/>
  <c r="N61" i="179" s="1"/>
  <c r="O61" i="179" s="1"/>
  <c r="S61" i="179" s="1"/>
  <c r="N60" i="177"/>
  <c r="O60" i="177" s="1"/>
  <c r="S60" i="177" s="1"/>
  <c r="K62" i="179"/>
  <c r="N62" i="179" s="1"/>
  <c r="O62" i="179" s="1"/>
  <c r="S62" i="179" s="1"/>
  <c r="K62" i="177"/>
  <c r="N62" i="177" s="1"/>
  <c r="O62" i="177" s="1"/>
  <c r="S62" i="177" s="1"/>
  <c r="K52" i="178"/>
  <c r="N52" i="178" s="1"/>
  <c r="O52" i="178" s="1"/>
  <c r="S52" i="178" s="1"/>
  <c r="N64" i="174"/>
  <c r="O64" i="174" s="1"/>
  <c r="S64" i="174" s="1"/>
  <c r="N56" i="178"/>
  <c r="O56" i="178" s="1"/>
  <c r="S56" i="178" s="1"/>
  <c r="K57" i="178"/>
  <c r="N57" i="178" s="1"/>
  <c r="O57" i="178" s="1"/>
  <c r="S57" i="178" s="1"/>
  <c r="K59" i="179"/>
  <c r="N59" i="179" s="1"/>
  <c r="O59" i="179" s="1"/>
  <c r="S59" i="179" s="1"/>
  <c r="K54" i="178"/>
  <c r="N54" i="178" s="1"/>
  <c r="O54" i="178" s="1"/>
  <c r="S54" i="178" s="1"/>
  <c r="K51" i="176"/>
  <c r="H70" i="176"/>
  <c r="G70" i="176" s="1"/>
  <c r="H68" i="176"/>
  <c r="G68" i="176" s="1"/>
  <c r="K64" i="178"/>
  <c r="N64" i="178" s="1"/>
  <c r="O64" i="178" s="1"/>
  <c r="S64" i="178" s="1"/>
  <c r="K66" i="178"/>
  <c r="N66" i="178" s="1"/>
  <c r="O66" i="178" s="1"/>
  <c r="S66" i="178" s="1"/>
  <c r="K58" i="176"/>
  <c r="N58" i="176" s="1"/>
  <c r="O58" i="176" s="1"/>
  <c r="S58" i="176" s="1"/>
  <c r="K51" i="178"/>
  <c r="H70" i="178"/>
  <c r="G70" i="178" s="1"/>
  <c r="H68" i="178"/>
  <c r="G68" i="178" s="1"/>
  <c r="N58" i="179"/>
  <c r="O58" i="179" s="1"/>
  <c r="S58" i="179" s="1"/>
  <c r="K60" i="179"/>
  <c r="N60" i="179" s="1"/>
  <c r="O60" i="179" s="1"/>
  <c r="S60" i="179" s="1"/>
  <c r="K62" i="175"/>
  <c r="N62" i="175" s="1"/>
  <c r="O62" i="175" s="1"/>
  <c r="S62" i="175" s="1"/>
  <c r="N53" i="179"/>
  <c r="O53" i="179" s="1"/>
  <c r="S53" i="179" s="1"/>
  <c r="K57" i="177"/>
  <c r="N57" i="177" s="1"/>
  <c r="O57" i="177" s="1"/>
  <c r="S57" i="177" s="1"/>
  <c r="K64" i="175"/>
  <c r="N64" i="175" s="1"/>
  <c r="O64" i="175" s="1"/>
  <c r="S64" i="175" s="1"/>
  <c r="K54" i="177"/>
  <c r="N54" i="177" s="1"/>
  <c r="O54" i="177" s="1"/>
  <c r="S54" i="177" s="1"/>
  <c r="K54" i="179"/>
  <c r="N54" i="179" s="1"/>
  <c r="O54" i="179" s="1"/>
  <c r="S54" i="179" s="1"/>
  <c r="K51" i="177"/>
  <c r="H68" i="177"/>
  <c r="G68" i="177" s="1"/>
  <c r="H70" i="177"/>
  <c r="G70" i="177" s="1"/>
  <c r="K62" i="178"/>
  <c r="N62" i="178" s="1"/>
  <c r="O62" i="178" s="1"/>
  <c r="S62" i="178" s="1"/>
  <c r="K64" i="179"/>
  <c r="N64" i="179" s="1"/>
  <c r="O64" i="179" s="1"/>
  <c r="S64" i="179" s="1"/>
  <c r="K55" i="175"/>
  <c r="N55" i="175" s="1"/>
  <c r="O55" i="175" s="1"/>
  <c r="S55" i="175" s="1"/>
  <c r="K57" i="174"/>
  <c r="N53" i="176"/>
  <c r="O53" i="176" s="1"/>
  <c r="S53" i="176" s="1"/>
  <c r="K53" i="177"/>
  <c r="N53" i="177" s="1"/>
  <c r="O53" i="177" s="1"/>
  <c r="S53" i="177" s="1"/>
  <c r="K65" i="176"/>
  <c r="N65" i="176" s="1"/>
  <c r="O65" i="176" s="1"/>
  <c r="S65" i="176" s="1"/>
  <c r="K61" i="174"/>
  <c r="N61" i="174" s="1"/>
  <c r="O61" i="174" s="1"/>
  <c r="S61" i="174" s="1"/>
  <c r="K54" i="176"/>
  <c r="N54" i="176" s="1"/>
  <c r="O54" i="176" s="1"/>
  <c r="S54" i="176" s="1"/>
  <c r="K65" i="175"/>
  <c r="N65" i="175" s="1"/>
  <c r="O65" i="175" s="1"/>
  <c r="S65" i="175" s="1"/>
  <c r="K67" i="176"/>
  <c r="N67" i="176" s="1"/>
  <c r="O67" i="176" s="1"/>
  <c r="S67" i="176" s="1"/>
  <c r="K66" i="175"/>
  <c r="N66" i="175" s="1"/>
  <c r="O66" i="175" s="1"/>
  <c r="S66" i="175" s="1"/>
  <c r="K63" i="178"/>
  <c r="N63" i="178" s="1"/>
  <c r="O63" i="178" s="1"/>
  <c r="S63" i="178" s="1"/>
  <c r="K56" i="176"/>
  <c r="N56" i="176" s="1"/>
  <c r="O56" i="176" s="1"/>
  <c r="S56" i="176" s="1"/>
  <c r="K63" i="176"/>
  <c r="N63" i="176" s="1"/>
  <c r="O63" i="176" s="1"/>
  <c r="S63" i="176" s="1"/>
  <c r="K51" i="174"/>
  <c r="H68" i="174"/>
  <c r="G68" i="174" s="1"/>
  <c r="H70" i="174"/>
  <c r="G70" i="174" s="1"/>
  <c r="K57" i="179"/>
  <c r="N57" i="179" s="1"/>
  <c r="O57" i="179" s="1"/>
  <c r="S57" i="179" s="1"/>
  <c r="K58" i="174"/>
  <c r="N58" i="174" s="1"/>
  <c r="O58" i="174" s="1"/>
  <c r="S58" i="174" s="1"/>
  <c r="K59" i="174"/>
  <c r="N59" i="174" s="1"/>
  <c r="O59" i="174" s="1"/>
  <c r="S59" i="174" s="1"/>
  <c r="K65" i="179"/>
  <c r="N65" i="179" s="1"/>
  <c r="O65" i="179" s="1"/>
  <c r="S65" i="179" s="1"/>
  <c r="K52" i="177"/>
  <c r="N52" i="177" s="1"/>
  <c r="O52" i="177" s="1"/>
  <c r="S52" i="177" s="1"/>
  <c r="K54" i="174"/>
  <c r="N54" i="174" s="1"/>
  <c r="O54" i="174" s="1"/>
  <c r="S54" i="174" s="1"/>
  <c r="K59" i="175"/>
  <c r="N59" i="175" s="1"/>
  <c r="O59" i="175" s="1"/>
  <c r="S59" i="175" s="1"/>
  <c r="K56" i="175"/>
  <c r="N56" i="175" s="1"/>
  <c r="O56" i="175" s="1"/>
  <c r="S56" i="175" s="1"/>
  <c r="K60" i="174"/>
  <c r="N60" i="174" s="1"/>
  <c r="O60" i="174" s="1"/>
  <c r="S60" i="174" s="1"/>
  <c r="K60" i="175"/>
  <c r="N60" i="175" s="1"/>
  <c r="O60" i="175" s="1"/>
  <c r="S60" i="175" s="1"/>
  <c r="K51" i="175"/>
  <c r="H70" i="175"/>
  <c r="G70" i="175" s="1"/>
  <c r="H68" i="175"/>
  <c r="G68" i="175" s="1"/>
  <c r="K65" i="174"/>
  <c r="N65" i="174" s="1"/>
  <c r="O65" i="174" s="1"/>
  <c r="S65" i="174" s="1"/>
  <c r="K56" i="179"/>
  <c r="N56" i="179" s="1"/>
  <c r="O56" i="179" s="1"/>
  <c r="S56" i="179" s="1"/>
  <c r="K52" i="174"/>
  <c r="N52" i="174" s="1"/>
  <c r="O52" i="174" s="1"/>
  <c r="S52" i="174" s="1"/>
  <c r="N63" i="174"/>
  <c r="O63" i="174" s="1"/>
  <c r="S63" i="174" s="1"/>
  <c r="K66" i="176"/>
  <c r="N66" i="176" s="1"/>
  <c r="O66" i="176" s="1"/>
  <c r="S66" i="176" s="1"/>
  <c r="K53" i="175"/>
  <c r="N53" i="175" s="1"/>
  <c r="O53" i="175" s="1"/>
  <c r="S53" i="175" s="1"/>
  <c r="K61" i="176"/>
  <c r="N61" i="176" s="1"/>
  <c r="O61" i="176" s="1"/>
  <c r="S61" i="176" s="1"/>
  <c r="K51" i="179"/>
  <c r="H68" i="179"/>
  <c r="G68" i="179" s="1"/>
  <c r="H70" i="179"/>
  <c r="G70" i="179" s="1"/>
  <c r="K52" i="176"/>
  <c r="N52" i="176" s="1"/>
  <c r="O52" i="176" s="1"/>
  <c r="S52" i="176" s="1"/>
  <c r="K60" i="176"/>
  <c r="N60" i="176" s="1"/>
  <c r="O60" i="176" s="1"/>
  <c r="S60" i="176" s="1"/>
  <c r="K52" i="179"/>
  <c r="N52" i="179" s="1"/>
  <c r="O52" i="179" s="1"/>
  <c r="S52" i="179" s="1"/>
  <c r="K62" i="174"/>
  <c r="N62" i="174" s="1"/>
  <c r="O62" i="174" s="1"/>
  <c r="S62" i="174" s="1"/>
  <c r="N59" i="176"/>
  <c r="O59" i="176" s="1"/>
  <c r="S59" i="176" s="1"/>
  <c r="N66" i="179"/>
  <c r="O66" i="179" s="1"/>
  <c r="S66" i="179" s="1"/>
  <c r="K52" i="175"/>
  <c r="N52" i="175" s="1"/>
  <c r="O52" i="175" s="1"/>
  <c r="S52" i="175" s="1"/>
  <c r="K63" i="175"/>
  <c r="N63" i="175" s="1"/>
  <c r="O63" i="175" s="1"/>
  <c r="S63" i="175" s="1"/>
  <c r="K67" i="174"/>
  <c r="N67" i="174" s="1"/>
  <c r="O67" i="174" s="1"/>
  <c r="S67" i="174" s="1"/>
  <c r="V2" i="2"/>
  <c r="T2" i="2"/>
  <c r="R2" i="2"/>
  <c r="S2" i="2"/>
  <c r="R12" i="2"/>
  <c r="R8" i="2"/>
  <c r="R9" i="2"/>
  <c r="R10" i="2"/>
  <c r="R11" i="2"/>
  <c r="H71" i="175" l="1"/>
  <c r="H69" i="178"/>
  <c r="H69" i="175"/>
  <c r="N51" i="179"/>
  <c r="K68" i="179"/>
  <c r="J68" i="179" s="1"/>
  <c r="K70" i="179"/>
  <c r="J70" i="179" s="1"/>
  <c r="H69" i="176"/>
  <c r="N51" i="178"/>
  <c r="K70" i="178"/>
  <c r="J70" i="178" s="1"/>
  <c r="K68" i="178"/>
  <c r="J68" i="178" s="1"/>
  <c r="H71" i="174"/>
  <c r="H71" i="177"/>
  <c r="N51" i="176"/>
  <c r="K70" i="176"/>
  <c r="J70" i="176" s="1"/>
  <c r="K68" i="176"/>
  <c r="J68" i="176" s="1"/>
  <c r="H69" i="174"/>
  <c r="H69" i="177"/>
  <c r="N57" i="174"/>
  <c r="O57" i="174" s="1"/>
  <c r="S57" i="174" s="1"/>
  <c r="N51" i="177"/>
  <c r="K70" i="177"/>
  <c r="J70" i="177" s="1"/>
  <c r="K68" i="177"/>
  <c r="J68" i="177" s="1"/>
  <c r="H71" i="178"/>
  <c r="H71" i="179"/>
  <c r="H69" i="179"/>
  <c r="N51" i="175"/>
  <c r="K70" i="175"/>
  <c r="J70" i="175" s="1"/>
  <c r="K68" i="175"/>
  <c r="J68" i="175" s="1"/>
  <c r="N51" i="174"/>
  <c r="K70" i="174"/>
  <c r="J70" i="174" s="1"/>
  <c r="K68" i="174"/>
  <c r="J68" i="174" s="1"/>
  <c r="H71" i="176"/>
  <c r="E17" i="170"/>
  <c r="F18" i="170" s="1"/>
  <c r="P12" i="2"/>
  <c r="P10" i="2"/>
  <c r="P11" i="2"/>
  <c r="P9" i="2"/>
  <c r="P7" i="2"/>
  <c r="P8" i="2"/>
  <c r="K69" i="179" l="1"/>
  <c r="K71" i="179"/>
  <c r="K71" i="177"/>
  <c r="K71" i="175"/>
  <c r="K69" i="175"/>
  <c r="K69" i="178"/>
  <c r="K71" i="174"/>
  <c r="O51" i="175"/>
  <c r="N70" i="175"/>
  <c r="N71" i="175" s="1"/>
  <c r="N68" i="175"/>
  <c r="N69" i="175" s="1"/>
  <c r="O51" i="177"/>
  <c r="N70" i="177"/>
  <c r="N71" i="177" s="1"/>
  <c r="N68" i="177"/>
  <c r="O51" i="178"/>
  <c r="N68" i="178"/>
  <c r="N69" i="178" s="1"/>
  <c r="N70" i="178"/>
  <c r="N71" i="178" s="1"/>
  <c r="K69" i="174"/>
  <c r="O51" i="176"/>
  <c r="N68" i="176"/>
  <c r="N70" i="176"/>
  <c r="N71" i="176" s="1"/>
  <c r="O51" i="174"/>
  <c r="N70" i="174"/>
  <c r="N71" i="174" s="1"/>
  <c r="N68" i="174"/>
  <c r="K71" i="176"/>
  <c r="K69" i="177"/>
  <c r="K69" i="176"/>
  <c r="K71" i="178"/>
  <c r="O51" i="179"/>
  <c r="N70" i="179"/>
  <c r="N71" i="179" s="1"/>
  <c r="N68" i="179"/>
  <c r="BP12" i="3"/>
  <c r="BL7" i="3"/>
  <c r="BL8" i="3"/>
  <c r="BL9" i="3"/>
  <c r="BL10" i="3"/>
  <c r="BL11" i="3"/>
  <c r="BL6" i="3"/>
  <c r="BN7" i="3"/>
  <c r="BO7" i="3" s="1"/>
  <c r="BN8" i="3"/>
  <c r="BO8" i="3" s="1"/>
  <c r="BN9" i="3"/>
  <c r="BO9" i="3" s="1"/>
  <c r="BN10" i="3"/>
  <c r="BO10" i="3" s="1"/>
  <c r="BN11" i="3"/>
  <c r="BO11" i="3" s="1"/>
  <c r="BN12" i="3"/>
  <c r="BO12" i="3" s="1"/>
  <c r="BN6" i="3"/>
  <c r="BO6" i="3" s="1"/>
  <c r="J9" i="2"/>
  <c r="J8" i="2"/>
  <c r="J11" i="2"/>
  <c r="J7" i="2"/>
  <c r="J10" i="2"/>
  <c r="J12" i="2"/>
  <c r="S51" i="177" l="1"/>
  <c r="O70" i="177"/>
  <c r="C19" i="173" s="1"/>
  <c r="O68" i="177"/>
  <c r="N69" i="174"/>
  <c r="S51" i="178"/>
  <c r="O68" i="178"/>
  <c r="O69" i="178" s="1"/>
  <c r="O70" i="178"/>
  <c r="O71" i="178" s="1"/>
  <c r="S51" i="175"/>
  <c r="O70" i="175"/>
  <c r="D8" i="173" s="1"/>
  <c r="O68" i="175"/>
  <c r="S51" i="179"/>
  <c r="O70" i="179"/>
  <c r="O71" i="179" s="1"/>
  <c r="O68" i="179"/>
  <c r="O69" i="179" s="1"/>
  <c r="S51" i="174"/>
  <c r="O70" i="174"/>
  <c r="D5" i="173" s="1"/>
  <c r="O68" i="174"/>
  <c r="O69" i="174" s="1"/>
  <c r="N69" i="179"/>
  <c r="N69" i="176"/>
  <c r="S51" i="176"/>
  <c r="O68" i="176"/>
  <c r="O69" i="176" s="1"/>
  <c r="O70" i="176"/>
  <c r="C16" i="173" s="1"/>
  <c r="N69" i="177"/>
  <c r="L4" i="3"/>
  <c r="K9" i="2"/>
  <c r="K12" i="2"/>
  <c r="K10" i="2"/>
  <c r="K7" i="2"/>
  <c r="K8" i="2"/>
  <c r="K11" i="2"/>
  <c r="O71" i="175" l="1"/>
  <c r="S70" i="179"/>
  <c r="Q70" i="179" s="1"/>
  <c r="S68" i="179"/>
  <c r="S70" i="178"/>
  <c r="Q70" i="178" s="1"/>
  <c r="S68" i="178"/>
  <c r="O69" i="175"/>
  <c r="O71" i="176"/>
  <c r="O69" i="177"/>
  <c r="O71" i="174"/>
  <c r="S68" i="174"/>
  <c r="S70" i="174"/>
  <c r="S70" i="175"/>
  <c r="S68" i="175"/>
  <c r="O71" i="177"/>
  <c r="S70" i="176"/>
  <c r="S71" i="176" s="1"/>
  <c r="S68" i="176"/>
  <c r="S69" i="176" s="1"/>
  <c r="S68" i="177"/>
  <c r="S70" i="177"/>
  <c r="B13" i="7"/>
  <c r="D11" i="7"/>
  <c r="B13" i="6"/>
  <c r="D11" i="6"/>
  <c r="D10" i="6" s="1"/>
  <c r="D2" i="4"/>
  <c r="O12" i="2"/>
  <c r="O11" i="2"/>
  <c r="O8" i="2"/>
  <c r="O10" i="2"/>
  <c r="O9" i="2"/>
  <c r="Q9" i="2"/>
  <c r="O7" i="2"/>
  <c r="S71" i="179" l="1"/>
  <c r="Q70" i="174"/>
  <c r="E5" i="173"/>
  <c r="Q68" i="178"/>
  <c r="Q68" i="174"/>
  <c r="Q68" i="177"/>
  <c r="S71" i="174"/>
  <c r="S69" i="178"/>
  <c r="Q68" i="176"/>
  <c r="S69" i="174"/>
  <c r="S71" i="178"/>
  <c r="Q70" i="176"/>
  <c r="E16" i="173"/>
  <c r="D16" i="173" s="1"/>
  <c r="Q68" i="179"/>
  <c r="S69" i="175"/>
  <c r="Q68" i="175"/>
  <c r="S71" i="177"/>
  <c r="Q70" i="177"/>
  <c r="E19" i="173"/>
  <c r="D19" i="173" s="1"/>
  <c r="S69" i="177"/>
  <c r="S71" i="175"/>
  <c r="E8" i="173"/>
  <c r="Q70" i="175"/>
  <c r="S69" i="179"/>
  <c r="M12" i="4"/>
  <c r="M67" i="4"/>
  <c r="M59" i="4"/>
  <c r="M51" i="4"/>
  <c r="M43" i="4"/>
  <c r="M35" i="4"/>
  <c r="M27" i="4"/>
  <c r="M19" i="4"/>
  <c r="M25" i="4"/>
  <c r="M44" i="4"/>
  <c r="M66" i="4"/>
  <c r="M58" i="4"/>
  <c r="M50" i="4"/>
  <c r="M42" i="4"/>
  <c r="M34" i="4"/>
  <c r="M26" i="4"/>
  <c r="M18" i="4"/>
  <c r="M65" i="4"/>
  <c r="M57" i="4"/>
  <c r="M49" i="4"/>
  <c r="M41" i="4"/>
  <c r="M33" i="4"/>
  <c r="M17" i="4"/>
  <c r="M28" i="4"/>
  <c r="M64" i="4"/>
  <c r="M56" i="4"/>
  <c r="M48" i="4"/>
  <c r="M40" i="4"/>
  <c r="M32" i="4"/>
  <c r="M24" i="4"/>
  <c r="M16" i="4"/>
  <c r="M60" i="4"/>
  <c r="M63" i="4"/>
  <c r="M55" i="4"/>
  <c r="M47" i="4"/>
  <c r="M39" i="4"/>
  <c r="M31" i="4"/>
  <c r="M23" i="4"/>
  <c r="M15" i="4"/>
  <c r="M13" i="4"/>
  <c r="M52" i="4"/>
  <c r="M62" i="4"/>
  <c r="M54" i="4"/>
  <c r="M46" i="4"/>
  <c r="M38" i="4"/>
  <c r="M30" i="4"/>
  <c r="M22" i="4"/>
  <c r="M14" i="4"/>
  <c r="M61" i="4"/>
  <c r="M53" i="4"/>
  <c r="M45" i="4"/>
  <c r="M37" i="4"/>
  <c r="M29" i="4"/>
  <c r="M21" i="4"/>
  <c r="M36" i="4"/>
  <c r="M20" i="4"/>
  <c r="L12" i="4"/>
  <c r="L13" i="4"/>
  <c r="L21" i="4"/>
  <c r="L29" i="4"/>
  <c r="L37" i="4"/>
  <c r="L45" i="4"/>
  <c r="L53" i="4"/>
  <c r="L61" i="4"/>
  <c r="L14" i="4"/>
  <c r="L22" i="4"/>
  <c r="L30" i="4"/>
  <c r="L38" i="4"/>
  <c r="L46" i="4"/>
  <c r="L54" i="4"/>
  <c r="L62" i="4"/>
  <c r="L27" i="4"/>
  <c r="L59" i="4"/>
  <c r="L44" i="4"/>
  <c r="L15" i="4"/>
  <c r="L23" i="4"/>
  <c r="L31" i="4"/>
  <c r="L39" i="4"/>
  <c r="L47" i="4"/>
  <c r="L55" i="4"/>
  <c r="L63" i="4"/>
  <c r="L41" i="4"/>
  <c r="L57" i="4"/>
  <c r="L18" i="4"/>
  <c r="L34" i="4"/>
  <c r="L50" i="4"/>
  <c r="L66" i="4"/>
  <c r="L51" i="4"/>
  <c r="L28" i="4"/>
  <c r="L16" i="4"/>
  <c r="L24" i="4"/>
  <c r="L32" i="4"/>
  <c r="L40" i="4"/>
  <c r="L48" i="4"/>
  <c r="L56" i="4"/>
  <c r="L64" i="4"/>
  <c r="L25" i="4"/>
  <c r="L33" i="4"/>
  <c r="L49" i="4"/>
  <c r="L65" i="4"/>
  <c r="L26" i="4"/>
  <c r="L42" i="4"/>
  <c r="L58" i="4"/>
  <c r="L43" i="4"/>
  <c r="L67" i="4"/>
  <c r="L52" i="4"/>
  <c r="L17" i="4"/>
  <c r="L20" i="4"/>
  <c r="L60" i="4"/>
  <c r="L19" i="4"/>
  <c r="L35" i="4"/>
  <c r="L36" i="4"/>
  <c r="J13" i="4"/>
  <c r="J21" i="4"/>
  <c r="J29" i="4"/>
  <c r="J37" i="4"/>
  <c r="J45" i="4"/>
  <c r="J53" i="4"/>
  <c r="J14" i="4"/>
  <c r="J38" i="4"/>
  <c r="J54" i="4"/>
  <c r="J56" i="4"/>
  <c r="J35" i="4"/>
  <c r="J67" i="4"/>
  <c r="J15" i="4"/>
  <c r="J23" i="4"/>
  <c r="J31" i="4"/>
  <c r="J39" i="4"/>
  <c r="J47" i="4"/>
  <c r="J55" i="4"/>
  <c r="J63" i="4"/>
  <c r="J16" i="4"/>
  <c r="J24" i="4"/>
  <c r="J32" i="4"/>
  <c r="J40" i="4"/>
  <c r="J48" i="4"/>
  <c r="J64" i="4"/>
  <c r="J27" i="4"/>
  <c r="J59" i="4"/>
  <c r="J17" i="4"/>
  <c r="J25" i="4"/>
  <c r="J33" i="4"/>
  <c r="J41" i="4"/>
  <c r="J49" i="4"/>
  <c r="J57" i="4"/>
  <c r="J65" i="4"/>
  <c r="J18" i="4"/>
  <c r="J26" i="4"/>
  <c r="J34" i="4"/>
  <c r="J42" i="4"/>
  <c r="J50" i="4"/>
  <c r="J66" i="4"/>
  <c r="J43" i="4"/>
  <c r="J20" i="4"/>
  <c r="J28" i="4"/>
  <c r="J36" i="4"/>
  <c r="J44" i="4"/>
  <c r="J52" i="4"/>
  <c r="J60" i="4"/>
  <c r="J61" i="4"/>
  <c r="J22" i="4"/>
  <c r="J30" i="4"/>
  <c r="J46" i="4"/>
  <c r="J62" i="4"/>
  <c r="J58" i="4"/>
  <c r="J19" i="4"/>
  <c r="J51" i="4"/>
  <c r="J12" i="4"/>
  <c r="G13" i="4"/>
  <c r="G29" i="4"/>
  <c r="G45" i="4"/>
  <c r="G61" i="4"/>
  <c r="G26" i="4"/>
  <c r="G19" i="4"/>
  <c r="G14" i="4"/>
  <c r="G22" i="4"/>
  <c r="G30" i="4"/>
  <c r="G38" i="4"/>
  <c r="G46" i="4"/>
  <c r="G54" i="4"/>
  <c r="G62" i="4"/>
  <c r="G23" i="4"/>
  <c r="G39" i="4"/>
  <c r="G55" i="4"/>
  <c r="G49" i="4"/>
  <c r="G18" i="4"/>
  <c r="G58" i="4"/>
  <c r="G43" i="4"/>
  <c r="G15" i="4"/>
  <c r="G31" i="4"/>
  <c r="G47" i="4"/>
  <c r="G63" i="4"/>
  <c r="G65" i="4"/>
  <c r="G50" i="4"/>
  <c r="G27" i="4"/>
  <c r="G67" i="4"/>
  <c r="G16" i="4"/>
  <c r="G24" i="4"/>
  <c r="G32" i="4"/>
  <c r="G40" i="4"/>
  <c r="G48" i="4"/>
  <c r="G56" i="4"/>
  <c r="G64" i="4"/>
  <c r="G17" i="4"/>
  <c r="G25" i="4"/>
  <c r="G33" i="4"/>
  <c r="G41" i="4"/>
  <c r="G42" i="4"/>
  <c r="G66" i="4"/>
  <c r="G51" i="4"/>
  <c r="G20" i="4"/>
  <c r="G28" i="4"/>
  <c r="G36" i="4"/>
  <c r="G44" i="4"/>
  <c r="G52" i="4"/>
  <c r="G60" i="4"/>
  <c r="G21" i="4"/>
  <c r="G37" i="4"/>
  <c r="G53" i="4"/>
  <c r="G57" i="4"/>
  <c r="G34" i="4"/>
  <c r="G35" i="4"/>
  <c r="G59" i="4"/>
  <c r="L6" i="4"/>
  <c r="G12" i="4"/>
  <c r="C8" i="4"/>
  <c r="H8" i="4" s="1"/>
  <c r="L5" i="4"/>
  <c r="C6" i="4"/>
  <c r="H6" i="4" s="1"/>
  <c r="C7" i="4"/>
  <c r="H7" i="4" s="1"/>
  <c r="C5" i="4"/>
  <c r="H5" i="4" s="1"/>
  <c r="B14" i="6"/>
  <c r="E11" i="7"/>
  <c r="B14" i="7"/>
  <c r="E11" i="6"/>
  <c r="E10" i="6" s="1"/>
  <c r="Q12" i="2"/>
  <c r="N7" i="2"/>
  <c r="N8" i="2"/>
  <c r="Q10" i="2"/>
  <c r="N10" i="2"/>
  <c r="Q11" i="2"/>
  <c r="N9" i="2"/>
  <c r="Q8" i="2"/>
  <c r="N12" i="2"/>
  <c r="Q7" i="2"/>
  <c r="N11" i="2"/>
  <c r="B15" i="6" l="1"/>
  <c r="B15" i="7"/>
  <c r="F11" i="7"/>
  <c r="F11" i="6"/>
  <c r="F10" i="6" s="1"/>
  <c r="B5" i="3"/>
  <c r="C5" i="3"/>
  <c r="D5" i="3"/>
  <c r="E5" i="3"/>
  <c r="B16" i="6" l="1"/>
  <c r="G11" i="7"/>
  <c r="B16" i="7"/>
  <c r="G11" i="6"/>
  <c r="G10" i="6" s="1"/>
  <c r="G5" i="3"/>
  <c r="Q27" i="4" a="1"/>
  <c r="F54" i="4" a="1"/>
  <c r="I47" i="4" a="1"/>
  <c r="Q49" i="4" a="1"/>
  <c r="I41" i="4" a="1"/>
  <c r="F31" i="4" a="1"/>
  <c r="Q63" i="4" a="1"/>
  <c r="Q51" i="4" a="1"/>
  <c r="Q62" i="4" a="1"/>
  <c r="I59" i="4" a="1"/>
  <c r="I24" i="4" a="1"/>
  <c r="F43" i="4" a="1"/>
  <c r="Q21" i="4" a="1"/>
  <c r="I65" i="4" a="1"/>
  <c r="F39" i="4" a="1"/>
  <c r="Q67" i="4" a="1"/>
  <c r="F48" i="4" a="1"/>
  <c r="Q33" i="4" a="1"/>
  <c r="F47" i="4" a="1"/>
  <c r="F45" i="4" a="1"/>
  <c r="Q13" i="4" a="1"/>
  <c r="I56" i="4" a="1"/>
  <c r="I54" i="4" a="1"/>
  <c r="F25" i="4" a="1"/>
  <c r="I57" i="4" a="1"/>
  <c r="F16" i="4" a="1"/>
  <c r="Q19" i="4" a="1"/>
  <c r="I14" i="4" a="1"/>
  <c r="I62" i="4" a="1"/>
  <c r="I20" i="4" a="1"/>
  <c r="I51" i="4" a="1"/>
  <c r="I50" i="4" a="1"/>
  <c r="F22" i="4" a="1"/>
  <c r="Q16" i="4" a="1"/>
  <c r="F33" i="4" a="1"/>
  <c r="I19" i="4" a="1"/>
  <c r="I26" i="4" a="1"/>
  <c r="I13" i="4" a="1"/>
  <c r="I32" i="4" a="1"/>
  <c r="Q59" i="4" a="1"/>
  <c r="I64" i="4" a="1"/>
  <c r="Q64" i="4" a="1"/>
  <c r="Q52" i="4" a="1"/>
  <c r="I37" i="4" a="1"/>
  <c r="I36" i="4" a="1"/>
  <c r="F42" i="4" a="1"/>
  <c r="F28" i="4" a="1"/>
  <c r="Q34" i="4" a="1"/>
  <c r="Q42" i="4" a="1"/>
  <c r="F50" i="4" a="1"/>
  <c r="Q25" i="4" a="1"/>
  <c r="I58" i="4" a="1"/>
  <c r="F30" i="4" a="1"/>
  <c r="I60" i="4" a="1"/>
  <c r="Q32" i="4" a="1"/>
  <c r="I45" i="4" a="1"/>
  <c r="F18" i="4" a="1"/>
  <c r="Q66" i="4" a="1"/>
  <c r="Q50" i="4" a="1"/>
  <c r="Q39" i="4" a="1"/>
  <c r="Q31" i="4" a="1"/>
  <c r="F36" i="4" a="1"/>
  <c r="F59" i="4" a="1"/>
  <c r="I63" i="4" a="1"/>
  <c r="Q44" i="4" a="1"/>
  <c r="I39" i="4" a="1"/>
  <c r="Q46" i="4" a="1"/>
  <c r="F19" i="4" a="1"/>
  <c r="Q53" i="4" a="1"/>
  <c r="Q17" i="4" a="1"/>
  <c r="Q37" i="4" a="1"/>
  <c r="I67" i="4" a="1"/>
  <c r="Q23" i="4" a="1"/>
  <c r="I48" i="4" a="1"/>
  <c r="F58" i="4" a="1"/>
  <c r="I34" i="4" a="1"/>
  <c r="F23" i="4" a="1"/>
  <c r="F17" i="4" a="1"/>
  <c r="Q58" i="4" a="1"/>
  <c r="F51" i="4" a="1"/>
  <c r="F41" i="4" a="1"/>
  <c r="F49" i="4" a="1"/>
  <c r="I18" i="4" a="1"/>
  <c r="F56" i="4" a="1"/>
  <c r="Q26" i="4" a="1"/>
  <c r="Q12" i="4" a="1"/>
  <c r="I23" i="4" a="1"/>
  <c r="I29" i="4" a="1"/>
  <c r="Q36" i="4" a="1"/>
  <c r="F13" i="4" a="1"/>
  <c r="F46" i="4" a="1"/>
  <c r="F38" i="4" a="1"/>
  <c r="F44" i="4" a="1"/>
  <c r="Q57" i="4" a="1"/>
  <c r="I25" i="4" a="1"/>
  <c r="I22" i="4" a="1"/>
  <c r="Q20" i="4" a="1"/>
  <c r="F27" i="4" a="1"/>
  <c r="Q40" i="4" a="1"/>
  <c r="F21" i="4" a="1"/>
  <c r="F32" i="4" a="1"/>
  <c r="Q28" i="4" a="1"/>
  <c r="F24" i="4" a="1"/>
  <c r="F35" i="4" a="1"/>
  <c r="I15" i="4" a="1"/>
  <c r="F14" i="4" a="1"/>
  <c r="F57" i="4" a="1"/>
  <c r="I27" i="4" a="1"/>
  <c r="Q47" i="4" a="1"/>
  <c r="Q54" i="4" a="1"/>
  <c r="I66" i="4" a="1"/>
  <c r="F15" i="4" a="1"/>
  <c r="I17" i="4" a="1"/>
  <c r="Q65" i="4" a="1"/>
  <c r="F63" i="4" a="1"/>
  <c r="I43" i="4" a="1"/>
  <c r="Q55" i="4" a="1"/>
  <c r="I46" i="4" a="1"/>
  <c r="F67" i="4" a="1"/>
  <c r="F62" i="4" a="1"/>
  <c r="I33" i="4" a="1"/>
  <c r="F37" i="4" a="1"/>
  <c r="I31" i="4" a="1"/>
  <c r="Q24" i="4" a="1"/>
  <c r="F64" i="4" a="1"/>
  <c r="I42" i="4" a="1"/>
  <c r="F26" i="4" a="1"/>
  <c r="Q35" i="4" a="1"/>
  <c r="I53" i="4" a="1"/>
  <c r="I52" i="4" a="1"/>
  <c r="F52" i="4" a="1"/>
  <c r="I38" i="4" a="1"/>
  <c r="F65" i="4" a="1"/>
  <c r="Q29" i="4" a="1"/>
  <c r="I35" i="4" a="1"/>
  <c r="I16" i="4" a="1"/>
  <c r="Q56" i="4" a="1"/>
  <c r="F34" i="4" a="1"/>
  <c r="F12" i="4" a="1"/>
  <c r="F55" i="4" a="1"/>
  <c r="F29" i="4" a="1"/>
  <c r="Q48" i="4" a="1"/>
  <c r="Q41" i="4" a="1"/>
  <c r="Q30" i="4" a="1"/>
  <c r="F66" i="4" a="1"/>
  <c r="Q61" i="4" a="1"/>
  <c r="I40" i="4" a="1"/>
  <c r="I44" i="4" a="1"/>
  <c r="Q45" i="4" a="1"/>
  <c r="Q14" i="4" a="1"/>
  <c r="I55" i="4" a="1"/>
  <c r="Q38" i="4" a="1"/>
  <c r="Q60" i="4" a="1"/>
  <c r="I30" i="4" a="1"/>
  <c r="F60" i="4" a="1"/>
  <c r="I61" i="4" a="1"/>
  <c r="I49" i="4" a="1"/>
  <c r="Q43" i="4" a="1"/>
  <c r="F53" i="4" a="1"/>
  <c r="F40" i="4" a="1"/>
  <c r="Q15" i="4" a="1"/>
  <c r="I21" i="4" a="1"/>
  <c r="F20" i="4" a="1"/>
  <c r="Q18" i="4" a="1"/>
  <c r="I28" i="4" a="1"/>
  <c r="Q22" i="4" a="1"/>
  <c r="F61" i="4" a="1"/>
  <c r="I12" i="4" a="1"/>
  <c r="B17" i="6" l="1"/>
  <c r="Q47" i="4"/>
  <c r="Q36" i="4"/>
  <c r="Q25" i="4"/>
  <c r="Q20" i="4"/>
  <c r="Q19" i="4"/>
  <c r="Q21" i="4"/>
  <c r="Q44" i="4"/>
  <c r="Q12" i="4"/>
  <c r="Q53" i="4"/>
  <c r="Q38" i="4"/>
  <c r="Q51" i="4"/>
  <c r="Q64" i="4"/>
  <c r="Q17" i="4"/>
  <c r="Q62" i="4"/>
  <c r="Q48" i="4"/>
  <c r="Q27" i="4"/>
  <c r="Q58" i="4"/>
  <c r="Q42" i="4"/>
  <c r="Q41" i="4"/>
  <c r="Q26" i="4"/>
  <c r="Q67" i="4"/>
  <c r="Q52" i="4"/>
  <c r="Q32" i="4"/>
  <c r="Q30" i="4"/>
  <c r="Q57" i="4"/>
  <c r="Q61" i="4"/>
  <c r="Q46" i="4"/>
  <c r="Q18" i="4"/>
  <c r="Q35" i="4"/>
  <c r="Q55" i="4"/>
  <c r="Q40" i="4"/>
  <c r="Q54" i="4"/>
  <c r="Q66" i="4"/>
  <c r="Q50" i="4"/>
  <c r="Q63" i="4"/>
  <c r="Q49" i="4"/>
  <c r="Q34" i="4"/>
  <c r="Q45" i="4"/>
  <c r="Q24" i="4"/>
  <c r="Q29" i="4"/>
  <c r="Q39" i="4"/>
  <c r="Q43" i="4"/>
  <c r="Q28" i="4"/>
  <c r="Q56" i="4"/>
  <c r="Q23" i="4"/>
  <c r="Q59" i="4"/>
  <c r="Q15" i="4"/>
  <c r="Q37" i="4"/>
  <c r="Q22" i="4"/>
  <c r="Q13" i="4"/>
  <c r="Q33" i="4"/>
  <c r="Q65" i="4"/>
  <c r="Q14" i="4"/>
  <c r="Q60" i="4"/>
  <c r="Q31" i="4"/>
  <c r="Q16" i="4"/>
  <c r="I42" i="4"/>
  <c r="I23" i="4"/>
  <c r="I16" i="4"/>
  <c r="I43" i="4"/>
  <c r="I17" i="4"/>
  <c r="I22" i="4"/>
  <c r="I62" i="4"/>
  <c r="I50" i="4"/>
  <c r="I12" i="4"/>
  <c r="I25" i="4"/>
  <c r="I63" i="4"/>
  <c r="I45" i="4"/>
  <c r="I66" i="4"/>
  <c r="I51" i="4"/>
  <c r="I56" i="4"/>
  <c r="I34" i="4"/>
  <c r="I38" i="4"/>
  <c r="I48" i="4"/>
  <c r="I65" i="4"/>
  <c r="I39" i="4"/>
  <c r="I44" i="4"/>
  <c r="I36" i="4"/>
  <c r="I59" i="4"/>
  <c r="I33" i="4"/>
  <c r="I58" i="4"/>
  <c r="I26" i="4"/>
  <c r="I53" i="4"/>
  <c r="I27" i="4"/>
  <c r="I49" i="4"/>
  <c r="I30" i="4"/>
  <c r="I52" i="4"/>
  <c r="I20" i="4"/>
  <c r="I18" i="4"/>
  <c r="I47" i="4"/>
  <c r="I21" i="4"/>
  <c r="I60" i="4"/>
  <c r="I32" i="4"/>
  <c r="I28" i="4"/>
  <c r="I13" i="4"/>
  <c r="I55" i="4"/>
  <c r="I41" i="4"/>
  <c r="I14" i="4"/>
  <c r="I19" i="4"/>
  <c r="I67" i="4"/>
  <c r="I40" i="4"/>
  <c r="I46" i="4"/>
  <c r="I61" i="4"/>
  <c r="I31" i="4"/>
  <c r="I35" i="4"/>
  <c r="I15" i="4"/>
  <c r="I24" i="4"/>
  <c r="I64" i="4"/>
  <c r="I37" i="4"/>
  <c r="I54" i="4"/>
  <c r="I29" i="4"/>
  <c r="I57" i="4"/>
  <c r="F27" i="4"/>
  <c r="F26" i="4"/>
  <c r="F20" i="4"/>
  <c r="F64" i="4"/>
  <c r="F13" i="4"/>
  <c r="F21" i="4"/>
  <c r="F58" i="4"/>
  <c r="F52" i="4"/>
  <c r="F66" i="4"/>
  <c r="F29" i="4"/>
  <c r="F19" i="4"/>
  <c r="F40" i="4"/>
  <c r="F34" i="4"/>
  <c r="F60" i="4"/>
  <c r="F46" i="4"/>
  <c r="F35" i="4"/>
  <c r="F54" i="4"/>
  <c r="F65" i="4"/>
  <c r="F17" i="4"/>
  <c r="F62" i="4"/>
  <c r="F48" i="4"/>
  <c r="F16" i="4"/>
  <c r="F59" i="4"/>
  <c r="F56" i="4"/>
  <c r="F42" i="4"/>
  <c r="F43" i="4"/>
  <c r="F67" i="4"/>
  <c r="F23" i="4"/>
  <c r="F49" i="4"/>
  <c r="F51" i="4"/>
  <c r="F50" i="4"/>
  <c r="F36" i="4"/>
  <c r="F25" i="4"/>
  <c r="F57" i="4"/>
  <c r="F47" i="4"/>
  <c r="F31" i="4"/>
  <c r="F45" i="4"/>
  <c r="F44" i="4"/>
  <c r="F30" i="4"/>
  <c r="F15" i="4"/>
  <c r="F22" i="4"/>
  <c r="F63" i="4"/>
  <c r="F61" i="4"/>
  <c r="F12" i="4"/>
  <c r="F39" i="4"/>
  <c r="F38" i="4"/>
  <c r="F24" i="4"/>
  <c r="F53" i="4"/>
  <c r="F37" i="4"/>
  <c r="F14" i="4"/>
  <c r="F41" i="4"/>
  <c r="F55" i="4"/>
  <c r="F28" i="4"/>
  <c r="F33" i="4"/>
  <c r="F32" i="4"/>
  <c r="F18" i="4"/>
  <c r="B17" i="7"/>
  <c r="H11" i="7"/>
  <c r="H11" i="6"/>
  <c r="H10" i="6" s="1"/>
  <c r="H5" i="3"/>
  <c r="B18" i="6" l="1"/>
  <c r="I11" i="7"/>
  <c r="B18" i="7"/>
  <c r="B19" i="6" l="1"/>
  <c r="B19" i="7"/>
  <c r="J11" i="7"/>
  <c r="I11" i="6"/>
  <c r="I10" i="6" s="1"/>
  <c r="I5" i="3"/>
  <c r="B20" i="6" l="1"/>
  <c r="K11" i="7"/>
  <c r="B20" i="7"/>
  <c r="J11" i="6"/>
  <c r="J10" i="6" s="1"/>
  <c r="J5" i="3"/>
  <c r="B21" i="6" l="1"/>
  <c r="B21" i="7"/>
  <c r="L11" i="7"/>
  <c r="K11" i="6"/>
  <c r="K10" i="6" s="1"/>
  <c r="K5" i="3"/>
  <c r="B22" i="6" l="1"/>
  <c r="M11" i="7"/>
  <c r="B22" i="7"/>
  <c r="L11" i="6"/>
  <c r="L10" i="6" s="1"/>
  <c r="L5" i="3"/>
  <c r="B23" i="6" l="1"/>
  <c r="B23" i="7"/>
  <c r="N11" i="7"/>
  <c r="M11" i="6"/>
  <c r="M10" i="6" s="1"/>
  <c r="M5" i="3"/>
  <c r="B24" i="6" l="1"/>
  <c r="O11" i="7"/>
  <c r="B24" i="7"/>
  <c r="N11" i="6"/>
  <c r="N5" i="3"/>
  <c r="B25" i="6" l="1"/>
  <c r="B25" i="7"/>
  <c r="P11" i="7"/>
  <c r="O11" i="6"/>
  <c r="N10" i="6"/>
  <c r="O5" i="3"/>
  <c r="B26" i="6" l="1"/>
  <c r="Q11" i="7"/>
  <c r="B26" i="7"/>
  <c r="P11" i="6"/>
  <c r="O10" i="6"/>
  <c r="P5" i="3"/>
  <c r="B27" i="6" l="1"/>
  <c r="B27" i="7"/>
  <c r="R11" i="7"/>
  <c r="Q11" i="6"/>
  <c r="P10" i="6"/>
  <c r="Q5" i="3"/>
  <c r="B28" i="6" l="1"/>
  <c r="S11" i="7"/>
  <c r="B28" i="7"/>
  <c r="R11" i="6"/>
  <c r="Q10" i="6"/>
  <c r="R5" i="3"/>
  <c r="B29" i="6" l="1"/>
  <c r="B29" i="7"/>
  <c r="T11" i="7"/>
  <c r="S11" i="6"/>
  <c r="R10" i="6"/>
  <c r="S5" i="3"/>
  <c r="B30" i="6" l="1"/>
  <c r="U11" i="7"/>
  <c r="B30" i="7"/>
  <c r="T11" i="6"/>
  <c r="S10" i="6"/>
  <c r="T5" i="3"/>
  <c r="B31" i="6" l="1"/>
  <c r="B31" i="7"/>
  <c r="V11" i="7"/>
  <c r="U11" i="6"/>
  <c r="T10" i="6"/>
  <c r="U5" i="3"/>
  <c r="AL36" i="9"/>
  <c r="BI11" i="3"/>
  <c r="AC9" i="3"/>
  <c r="BI9" i="3"/>
  <c r="C58" i="4"/>
  <c r="AP10" i="3"/>
  <c r="BA10" i="3"/>
  <c r="C38" i="4"/>
  <c r="BI7" i="3"/>
  <c r="L12" i="3"/>
  <c r="AA9" i="3"/>
  <c r="AG9" i="3"/>
  <c r="AL50" i="9"/>
  <c r="S10" i="3"/>
  <c r="AT12" i="3"/>
  <c r="AF10" i="3"/>
  <c r="BG11" i="3"/>
  <c r="AR7" i="3"/>
  <c r="AW11" i="3"/>
  <c r="N10" i="3"/>
  <c r="AM7" i="3"/>
  <c r="AE12" i="3"/>
  <c r="C46" i="4"/>
  <c r="C50" i="4"/>
  <c r="AL39" i="9"/>
  <c r="Q12" i="3"/>
  <c r="AA11" i="3"/>
  <c r="AD9" i="3"/>
  <c r="AF11" i="3"/>
  <c r="C26" i="4"/>
  <c r="AK8" i="3"/>
  <c r="W8" i="3"/>
  <c r="AI9" i="3"/>
  <c r="C30" i="4"/>
  <c r="R9" i="3"/>
  <c r="G10" i="3"/>
  <c r="AL23" i="9"/>
  <c r="AG7" i="3"/>
  <c r="C42" i="4"/>
  <c r="AC8" i="3"/>
  <c r="C23" i="4"/>
  <c r="T9" i="3"/>
  <c r="BJ11" i="3"/>
  <c r="I7" i="3"/>
  <c r="X11" i="3"/>
  <c r="C55" i="4"/>
  <c r="AX10" i="3"/>
  <c r="AL15" i="9"/>
  <c r="AS11" i="3"/>
  <c r="BJ10" i="3"/>
  <c r="BA7" i="3"/>
  <c r="BA8" i="3"/>
  <c r="K9" i="3"/>
  <c r="AB11" i="3"/>
  <c r="C21" i="4"/>
  <c r="AP8" i="3"/>
  <c r="AL55" i="9"/>
  <c r="AA8" i="3"/>
  <c r="C45" i="4"/>
  <c r="AM9" i="3"/>
  <c r="AR9" i="3"/>
  <c r="L8" i="3"/>
  <c r="C35" i="4"/>
  <c r="AW7" i="3"/>
  <c r="C62" i="4"/>
  <c r="C24" i="4"/>
  <c r="AF8" i="3"/>
  <c r="C32" i="4"/>
  <c r="AY11" i="3"/>
  <c r="T8" i="3"/>
  <c r="BG7" i="3"/>
  <c r="F11" i="3"/>
  <c r="AF7" i="3"/>
  <c r="AE11" i="3"/>
  <c r="AL41" i="9"/>
  <c r="C43" i="4"/>
  <c r="F12" i="3"/>
  <c r="AU9" i="3"/>
  <c r="C63" i="4"/>
  <c r="BB9" i="3"/>
  <c r="C67" i="4"/>
  <c r="AL66" i="9"/>
  <c r="AE9" i="3"/>
  <c r="Y10" i="3"/>
  <c r="C12" i="4"/>
  <c r="AM11" i="3"/>
  <c r="AX7" i="3"/>
  <c r="BD8" i="3"/>
  <c r="Z12" i="3"/>
  <c r="AO9" i="3"/>
  <c r="L7" i="3"/>
  <c r="BH9" i="3"/>
  <c r="Q9" i="3"/>
  <c r="C19" i="4"/>
  <c r="S11" i="3"/>
  <c r="AL47" i="9"/>
  <c r="Z10" i="3"/>
  <c r="AL9" i="3"/>
  <c r="AY9" i="3"/>
  <c r="BI10" i="3"/>
  <c r="S7" i="3"/>
  <c r="AL62" i="9"/>
  <c r="BH7" i="3"/>
  <c r="AL11" i="3"/>
  <c r="C51" i="4"/>
  <c r="U11" i="3"/>
  <c r="L11" i="3"/>
  <c r="X10" i="3"/>
  <c r="AS12" i="3"/>
  <c r="R10" i="3"/>
  <c r="AI10" i="3"/>
  <c r="V11" i="3"/>
  <c r="U10" i="3"/>
  <c r="AO11" i="3"/>
  <c r="AY7" i="3"/>
  <c r="AF9" i="3"/>
  <c r="C39" i="4"/>
  <c r="AS8" i="3"/>
  <c r="AC12" i="3"/>
  <c r="AX11" i="3"/>
  <c r="BA9" i="3"/>
  <c r="AV11" i="3"/>
  <c r="AL10" i="3"/>
  <c r="AL48" i="9"/>
  <c r="AU7" i="3"/>
  <c r="AW12" i="3"/>
  <c r="J7" i="3"/>
  <c r="AR11" i="3"/>
  <c r="AL29" i="9"/>
  <c r="C60" i="4"/>
  <c r="AA12" i="3"/>
  <c r="BC7" i="3"/>
  <c r="BH12" i="3"/>
  <c r="Y8" i="3"/>
  <c r="BF7" i="3"/>
  <c r="AD11" i="3"/>
  <c r="W9" i="3"/>
  <c r="I8" i="3"/>
  <c r="I10" i="3"/>
  <c r="BB11" i="3"/>
  <c r="O10" i="3"/>
  <c r="AX8" i="3"/>
  <c r="AM12" i="3"/>
  <c r="AU10" i="3"/>
  <c r="AL53" i="9"/>
  <c r="C52" i="4"/>
  <c r="C20" i="4"/>
  <c r="AZ12" i="3"/>
  <c r="AD7" i="3"/>
  <c r="AO8" i="3"/>
  <c r="L9" i="3"/>
  <c r="T12" i="3"/>
  <c r="J11" i="3"/>
  <c r="O8" i="3"/>
  <c r="AL45" i="9"/>
  <c r="C44" i="4"/>
  <c r="BI12" i="3"/>
  <c r="AL22" i="9"/>
  <c r="BD9" i="3"/>
  <c r="AK7" i="3"/>
  <c r="AL16" i="9"/>
  <c r="R7" i="3"/>
  <c r="AH11" i="3"/>
  <c r="AP9" i="3"/>
  <c r="BB10" i="3"/>
  <c r="AL19" i="9"/>
  <c r="AL61" i="9"/>
  <c r="Z7" i="3"/>
  <c r="AZ9" i="3"/>
  <c r="AL40" i="9"/>
  <c r="Z9" i="3"/>
  <c r="AJ12" i="3"/>
  <c r="BF10" i="3"/>
  <c r="AZ7" i="3"/>
  <c r="AZ10" i="3"/>
  <c r="AT7" i="3"/>
  <c r="AZ11" i="3"/>
  <c r="AT11" i="3"/>
  <c r="BA12" i="3"/>
  <c r="AN7" i="3"/>
  <c r="L10" i="3"/>
  <c r="BD11" i="3"/>
  <c r="AL58" i="9"/>
  <c r="AD8" i="3"/>
  <c r="AN12" i="3"/>
  <c r="BF9" i="3"/>
  <c r="BH11" i="3"/>
  <c r="AS7" i="3"/>
  <c r="I12" i="3"/>
  <c r="S9" i="3"/>
  <c r="BI8" i="3"/>
  <c r="AL25" i="9"/>
  <c r="AL56" i="9"/>
  <c r="BC10" i="3"/>
  <c r="C37" i="4"/>
  <c r="BF12" i="3"/>
  <c r="AB8" i="3"/>
  <c r="F7" i="3"/>
  <c r="BH8" i="3"/>
  <c r="AI11" i="3"/>
  <c r="AY10" i="3"/>
  <c r="BG9" i="3"/>
  <c r="AC11" i="3"/>
  <c r="AT9" i="3"/>
  <c r="AF12" i="3"/>
  <c r="AU8" i="3"/>
  <c r="P11" i="3"/>
  <c r="BJ9" i="3"/>
  <c r="AT10" i="3"/>
  <c r="AH10" i="3"/>
  <c r="O11" i="3"/>
  <c r="C40" i="4"/>
  <c r="P10" i="3"/>
  <c r="AZ8" i="3"/>
  <c r="Q8" i="3"/>
  <c r="BC12" i="3"/>
  <c r="X12" i="3"/>
  <c r="AL27" i="9"/>
  <c r="AR10" i="3"/>
  <c r="V10" i="3"/>
  <c r="P8" i="3"/>
  <c r="I11" i="3"/>
  <c r="H10" i="3"/>
  <c r="AK10" i="3"/>
  <c r="AH7" i="3"/>
  <c r="J9" i="3"/>
  <c r="AO7" i="3"/>
  <c r="G11" i="3"/>
  <c r="H9" i="3"/>
  <c r="Q11" i="3"/>
  <c r="H7" i="3"/>
  <c r="AL8" i="3"/>
  <c r="BE11" i="3"/>
  <c r="AL43" i="9"/>
  <c r="F10" i="3"/>
  <c r="U8" i="3"/>
  <c r="AD10" i="3"/>
  <c r="AV9" i="3"/>
  <c r="AN10" i="3"/>
  <c r="M9" i="3"/>
  <c r="S8" i="3"/>
  <c r="F8" i="3"/>
  <c r="H8" i="3"/>
  <c r="AN11" i="3"/>
  <c r="AI7" i="3"/>
  <c r="U12" i="3"/>
  <c r="BB7" i="3"/>
  <c r="C57" i="4"/>
  <c r="T10" i="3"/>
  <c r="C53" i="4"/>
  <c r="AL14" i="9"/>
  <c r="BC9" i="3"/>
  <c r="AB10" i="3"/>
  <c r="AB12" i="3"/>
  <c r="AJ10" i="3"/>
  <c r="V7" i="3"/>
  <c r="AU11" i="3"/>
  <c r="BE9" i="3"/>
  <c r="AL28" i="9"/>
  <c r="Y12" i="3"/>
  <c r="AH8" i="3"/>
  <c r="AA10" i="3"/>
  <c r="AL51" i="9"/>
  <c r="AE7" i="3"/>
  <c r="AL38" i="9"/>
  <c r="Y7" i="3"/>
  <c r="AG8" i="3"/>
  <c r="AV7" i="3"/>
  <c r="R8" i="3"/>
  <c r="BF8" i="3"/>
  <c r="AI8" i="3"/>
  <c r="AL34" i="9"/>
  <c r="BC11" i="3"/>
  <c r="AQ11" i="3"/>
  <c r="AA7" i="3"/>
  <c r="N8" i="3"/>
  <c r="G7" i="3"/>
  <c r="AE8" i="3"/>
  <c r="C22" i="4"/>
  <c r="U9" i="3"/>
  <c r="BD10" i="3"/>
  <c r="N11" i="3"/>
  <c r="R12" i="3"/>
  <c r="J8" i="3"/>
  <c r="C34" i="4"/>
  <c r="AQ8" i="3"/>
  <c r="BB8" i="3"/>
  <c r="C28" i="4"/>
  <c r="P9" i="3"/>
  <c r="H11" i="3"/>
  <c r="AI12" i="3"/>
  <c r="C18" i="4"/>
  <c r="AL12" i="3"/>
  <c r="AL64" i="9"/>
  <c r="C56" i="4"/>
  <c r="C54" i="4"/>
  <c r="C48" i="4"/>
  <c r="AY12" i="3"/>
  <c r="AS9" i="3"/>
  <c r="C13" i="4"/>
  <c r="AP11" i="3"/>
  <c r="J10" i="3"/>
  <c r="AG12" i="3"/>
  <c r="AV12" i="3"/>
  <c r="AJ7" i="3"/>
  <c r="Y11" i="3"/>
  <c r="C61" i="4"/>
  <c r="AE10" i="3"/>
  <c r="AN9" i="3"/>
  <c r="AL44" i="9"/>
  <c r="P7" i="3"/>
  <c r="F9" i="3"/>
  <c r="M10" i="3"/>
  <c r="K7" i="3"/>
  <c r="AP12" i="3"/>
  <c r="BB12" i="3"/>
  <c r="AL7" i="3"/>
  <c r="AL46" i="9"/>
  <c r="J12" i="3"/>
  <c r="AO12" i="3"/>
  <c r="C15" i="4"/>
  <c r="AX12" i="3"/>
  <c r="AO10" i="3"/>
  <c r="AM10" i="3"/>
  <c r="C27" i="4"/>
  <c r="AL37" i="9"/>
  <c r="BG10" i="3"/>
  <c r="C41" i="4"/>
  <c r="AS10" i="3"/>
  <c r="C49" i="4"/>
  <c r="O9" i="3"/>
  <c r="C65" i="4"/>
  <c r="W10" i="3"/>
  <c r="AT8" i="3"/>
  <c r="C36" i="4"/>
  <c r="BF11" i="3"/>
  <c r="AC10" i="3"/>
  <c r="AL18" i="9"/>
  <c r="AL67" i="9"/>
  <c r="Q7" i="3"/>
  <c r="AL35" i="9"/>
  <c r="AJ8" i="3"/>
  <c r="M8" i="3"/>
  <c r="AU12" i="3"/>
  <c r="AW8" i="3"/>
  <c r="BJ8" i="3"/>
  <c r="V8" i="3"/>
  <c r="C33" i="4"/>
  <c r="AL57" i="9"/>
  <c r="BD7" i="3"/>
  <c r="AH12" i="3"/>
  <c r="AW9" i="3"/>
  <c r="BD12" i="3"/>
  <c r="R11" i="3"/>
  <c r="C47" i="4"/>
  <c r="C29" i="4"/>
  <c r="X7" i="3"/>
  <c r="U7" i="3"/>
  <c r="AL52" i="9"/>
  <c r="S12" i="3"/>
  <c r="AL33" i="9"/>
  <c r="K10" i="3"/>
  <c r="AK11" i="3"/>
  <c r="C59" i="4"/>
  <c r="M11" i="3"/>
  <c r="AD12" i="3"/>
  <c r="N7" i="3"/>
  <c r="AH9" i="3"/>
  <c r="AL21" i="9"/>
  <c r="R7" i="2"/>
  <c r="Z11" i="3"/>
  <c r="M7" i="3"/>
  <c r="BH10" i="3"/>
  <c r="C64" i="4"/>
  <c r="AL12" i="9"/>
  <c r="AB7" i="3"/>
  <c r="G8" i="3"/>
  <c r="AV10" i="3"/>
  <c r="K11" i="3"/>
  <c r="AL49" i="9"/>
  <c r="W7" i="3"/>
  <c r="AL30" i="9"/>
  <c r="AV8" i="3"/>
  <c r="AG10" i="3"/>
  <c r="AL20" i="9"/>
  <c r="BJ12" i="3"/>
  <c r="BJ7" i="3"/>
  <c r="AL65" i="9"/>
  <c r="O12" i="3"/>
  <c r="AN8" i="3"/>
  <c r="V9" i="3"/>
  <c r="C14" i="4"/>
  <c r="K8" i="3"/>
  <c r="Q10" i="3"/>
  <c r="C31" i="4"/>
  <c r="C17" i="4"/>
  <c r="X9" i="3"/>
  <c r="AX9" i="3"/>
  <c r="C16" i="4"/>
  <c r="AQ7" i="3"/>
  <c r="T11" i="3"/>
  <c r="N12" i="3"/>
  <c r="AB9" i="3"/>
  <c r="AR12" i="3"/>
  <c r="K12" i="3"/>
  <c r="P12" i="3"/>
  <c r="W11" i="3"/>
  <c r="T7" i="3"/>
  <c r="AL60" i="9"/>
  <c r="AL54" i="9"/>
  <c r="BE10" i="3"/>
  <c r="AL63" i="9"/>
  <c r="AJ9" i="3"/>
  <c r="BC8" i="3"/>
  <c r="X8" i="3"/>
  <c r="G9" i="3"/>
  <c r="BE8" i="3"/>
  <c r="AL17" i="9"/>
  <c r="AW10" i="3"/>
  <c r="Y9" i="3"/>
  <c r="BE7" i="3"/>
  <c r="Z8" i="3"/>
  <c r="V12" i="3"/>
  <c r="AL42" i="9"/>
  <c r="AL31" i="9"/>
  <c r="AK9" i="3"/>
  <c r="W12" i="3"/>
  <c r="AC7" i="3"/>
  <c r="G12" i="3"/>
  <c r="AK12" i="3"/>
  <c r="AL26" i="9"/>
  <c r="AG11" i="3"/>
  <c r="AP7" i="3"/>
  <c r="C66" i="4"/>
  <c r="AL59" i="9"/>
  <c r="AY8" i="3"/>
  <c r="AJ11" i="3"/>
  <c r="AQ10" i="3"/>
  <c r="AL32" i="9"/>
  <c r="AR8" i="3"/>
  <c r="N9" i="3"/>
  <c r="AM8" i="3"/>
  <c r="BG12" i="3"/>
  <c r="AL13" i="9"/>
  <c r="O7" i="3"/>
  <c r="BG8" i="3"/>
  <c r="BA11" i="3"/>
  <c r="AQ12" i="3"/>
  <c r="AL24" i="9"/>
  <c r="BE12" i="3"/>
  <c r="AQ9" i="3"/>
  <c r="M12" i="3"/>
  <c r="I9" i="3"/>
  <c r="H12" i="3"/>
  <c r="C25" i="4"/>
  <c r="D17" i="170" l="1"/>
  <c r="B32" i="6"/>
  <c r="W11" i="7"/>
  <c r="B32" i="7"/>
  <c r="E43" i="4"/>
  <c r="H43" i="4"/>
  <c r="K43" i="4" s="1"/>
  <c r="N43" i="4" s="1"/>
  <c r="O43" i="4" s="1"/>
  <c r="H37" i="4"/>
  <c r="K37" i="4" s="1"/>
  <c r="N37" i="4" s="1"/>
  <c r="O37" i="4" s="1"/>
  <c r="E37" i="4"/>
  <c r="H22" i="4"/>
  <c r="K22" i="4" s="1"/>
  <c r="N22" i="4" s="1"/>
  <c r="O22" i="4" s="1"/>
  <c r="E22" i="4"/>
  <c r="E15" i="4"/>
  <c r="H15" i="4"/>
  <c r="K15" i="4" s="1"/>
  <c r="N15" i="4" s="1"/>
  <c r="O15" i="4" s="1"/>
  <c r="H56" i="4"/>
  <c r="K56" i="4" s="1"/>
  <c r="N56" i="4" s="1"/>
  <c r="O56" i="4" s="1"/>
  <c r="E56" i="4"/>
  <c r="E21" i="4"/>
  <c r="H21" i="4"/>
  <c r="K21" i="4" s="1"/>
  <c r="N21" i="4" s="1"/>
  <c r="O21" i="4" s="1"/>
  <c r="H50" i="4"/>
  <c r="K50" i="4" s="1"/>
  <c r="N50" i="4" s="1"/>
  <c r="O50" i="4" s="1"/>
  <c r="E50" i="4"/>
  <c r="H30" i="4"/>
  <c r="K30" i="4" s="1"/>
  <c r="N30" i="4" s="1"/>
  <c r="O30" i="4" s="1"/>
  <c r="E30" i="4"/>
  <c r="H54" i="4"/>
  <c r="K54" i="4" s="1"/>
  <c r="N54" i="4" s="1"/>
  <c r="O54" i="4" s="1"/>
  <c r="E54" i="4"/>
  <c r="H35" i="4"/>
  <c r="K35" i="4" s="1"/>
  <c r="N35" i="4" s="1"/>
  <c r="O35" i="4" s="1"/>
  <c r="E35" i="4"/>
  <c r="H38" i="4"/>
  <c r="K38" i="4" s="1"/>
  <c r="N38" i="4" s="1"/>
  <c r="O38" i="4" s="1"/>
  <c r="E38" i="4"/>
  <c r="H49" i="4"/>
  <c r="K49" i="4" s="1"/>
  <c r="N49" i="4" s="1"/>
  <c r="O49" i="4" s="1"/>
  <c r="E49" i="4"/>
  <c r="H27" i="4"/>
  <c r="K27" i="4" s="1"/>
  <c r="N27" i="4" s="1"/>
  <c r="O27" i="4" s="1"/>
  <c r="E27" i="4"/>
  <c r="F70" i="4"/>
  <c r="F71" i="4" s="1"/>
  <c r="F68" i="4"/>
  <c r="F69" i="4" s="1"/>
  <c r="E29" i="4"/>
  <c r="H29" i="4"/>
  <c r="K29" i="4" s="1"/>
  <c r="N29" i="4" s="1"/>
  <c r="O29" i="4" s="1"/>
  <c r="H52" i="4"/>
  <c r="K52" i="4" s="1"/>
  <c r="N52" i="4" s="1"/>
  <c r="O52" i="4" s="1"/>
  <c r="E52" i="4"/>
  <c r="H61" i="4"/>
  <c r="K61" i="4" s="1"/>
  <c r="N61" i="4" s="1"/>
  <c r="O61" i="4" s="1"/>
  <c r="E61" i="4"/>
  <c r="H45" i="4"/>
  <c r="K45" i="4" s="1"/>
  <c r="N45" i="4" s="1"/>
  <c r="O45" i="4" s="1"/>
  <c r="E45" i="4"/>
  <c r="E42" i="4"/>
  <c r="H42" i="4"/>
  <c r="K42" i="4" s="1"/>
  <c r="N42" i="4" s="1"/>
  <c r="O42" i="4" s="1"/>
  <c r="H17" i="4"/>
  <c r="K17" i="4" s="1"/>
  <c r="N17" i="4" s="1"/>
  <c r="O17" i="4" s="1"/>
  <c r="E17" i="4"/>
  <c r="H63" i="4"/>
  <c r="K63" i="4" s="1"/>
  <c r="N63" i="4" s="1"/>
  <c r="O63" i="4" s="1"/>
  <c r="E63" i="4"/>
  <c r="E24" i="4"/>
  <c r="H24" i="4"/>
  <c r="K24" i="4" s="1"/>
  <c r="N24" i="4" s="1"/>
  <c r="O24" i="4" s="1"/>
  <c r="E66" i="4"/>
  <c r="H66" i="4"/>
  <c r="K66" i="4" s="1"/>
  <c r="N66" i="4" s="1"/>
  <c r="O66" i="4" s="1"/>
  <c r="C70" i="4"/>
  <c r="H48" i="4"/>
  <c r="K48" i="4" s="1"/>
  <c r="N48" i="4" s="1"/>
  <c r="O48" i="4" s="1"/>
  <c r="E48" i="4"/>
  <c r="E33" i="4"/>
  <c r="H33" i="4"/>
  <c r="K33" i="4" s="1"/>
  <c r="N33" i="4" s="1"/>
  <c r="O33" i="4" s="1"/>
  <c r="E26" i="4"/>
  <c r="H26" i="4"/>
  <c r="K26" i="4" s="1"/>
  <c r="N26" i="4" s="1"/>
  <c r="O26" i="4" s="1"/>
  <c r="E64" i="4"/>
  <c r="H64" i="4"/>
  <c r="K64" i="4" s="1"/>
  <c r="N64" i="4" s="1"/>
  <c r="O64" i="4" s="1"/>
  <c r="H65" i="4"/>
  <c r="K65" i="4" s="1"/>
  <c r="N65" i="4" s="1"/>
  <c r="O65" i="4" s="1"/>
  <c r="E65" i="4"/>
  <c r="H25" i="4"/>
  <c r="K25" i="4" s="1"/>
  <c r="N25" i="4" s="1"/>
  <c r="O25" i="4" s="1"/>
  <c r="E25" i="4"/>
  <c r="H51" i="4"/>
  <c r="K51" i="4" s="1"/>
  <c r="N51" i="4" s="1"/>
  <c r="O51" i="4" s="1"/>
  <c r="E51" i="4"/>
  <c r="H44" i="4"/>
  <c r="K44" i="4" s="1"/>
  <c r="N44" i="4" s="1"/>
  <c r="O44" i="4" s="1"/>
  <c r="E44" i="4"/>
  <c r="H53" i="4"/>
  <c r="K53" i="4" s="1"/>
  <c r="N53" i="4" s="1"/>
  <c r="O53" i="4" s="1"/>
  <c r="E53" i="4"/>
  <c r="H28" i="4"/>
  <c r="K28" i="4" s="1"/>
  <c r="N28" i="4" s="1"/>
  <c r="O28" i="4" s="1"/>
  <c r="E28" i="4"/>
  <c r="H41" i="4"/>
  <c r="K41" i="4" s="1"/>
  <c r="N41" i="4" s="1"/>
  <c r="O41" i="4" s="1"/>
  <c r="E41" i="4"/>
  <c r="E55" i="4"/>
  <c r="H55" i="4"/>
  <c r="K55" i="4" s="1"/>
  <c r="N55" i="4" s="1"/>
  <c r="O55" i="4" s="1"/>
  <c r="H57" i="4"/>
  <c r="K57" i="4" s="1"/>
  <c r="N57" i="4" s="1"/>
  <c r="O57" i="4" s="1"/>
  <c r="E57" i="4"/>
  <c r="H47" i="4"/>
  <c r="K47" i="4" s="1"/>
  <c r="N47" i="4" s="1"/>
  <c r="O47" i="4" s="1"/>
  <c r="E47" i="4"/>
  <c r="E20" i="4"/>
  <c r="H20" i="4"/>
  <c r="K20" i="4" s="1"/>
  <c r="N20" i="4" s="1"/>
  <c r="O20" i="4" s="1"/>
  <c r="H46" i="4"/>
  <c r="K46" i="4" s="1"/>
  <c r="N46" i="4" s="1"/>
  <c r="O46" i="4" s="1"/>
  <c r="E46" i="4"/>
  <c r="H39" i="4"/>
  <c r="K39" i="4" s="1"/>
  <c r="N39" i="4" s="1"/>
  <c r="O39" i="4" s="1"/>
  <c r="E39" i="4"/>
  <c r="E59" i="4"/>
  <c r="H59" i="4"/>
  <c r="K59" i="4" s="1"/>
  <c r="N59" i="4" s="1"/>
  <c r="O59" i="4" s="1"/>
  <c r="E14" i="4"/>
  <c r="H14" i="4"/>
  <c r="K14" i="4" s="1"/>
  <c r="N14" i="4" s="1"/>
  <c r="O14" i="4" s="1"/>
  <c r="H18" i="4"/>
  <c r="K18" i="4" s="1"/>
  <c r="N18" i="4" s="1"/>
  <c r="O18" i="4" s="1"/>
  <c r="E18" i="4"/>
  <c r="H16" i="4"/>
  <c r="K16" i="4" s="1"/>
  <c r="N16" i="4" s="1"/>
  <c r="O16" i="4" s="1"/>
  <c r="E16" i="4"/>
  <c r="E34" i="4"/>
  <c r="H34" i="4"/>
  <c r="K34" i="4" s="1"/>
  <c r="N34" i="4" s="1"/>
  <c r="O34" i="4" s="1"/>
  <c r="H23" i="4"/>
  <c r="K23" i="4" s="1"/>
  <c r="N23" i="4" s="1"/>
  <c r="O23" i="4" s="1"/>
  <c r="E23" i="4"/>
  <c r="E13" i="4"/>
  <c r="H13" i="4"/>
  <c r="K13" i="4" s="1"/>
  <c r="N13" i="4" s="1"/>
  <c r="O13" i="4" s="1"/>
  <c r="E60" i="4"/>
  <c r="H60" i="4"/>
  <c r="K60" i="4" s="1"/>
  <c r="N60" i="4" s="1"/>
  <c r="O60" i="4" s="1"/>
  <c r="E36" i="4"/>
  <c r="H36" i="4"/>
  <c r="K36" i="4" s="1"/>
  <c r="N36" i="4" s="1"/>
  <c r="O36" i="4" s="1"/>
  <c r="E62" i="4"/>
  <c r="H62" i="4"/>
  <c r="K62" i="4" s="1"/>
  <c r="N62" i="4" s="1"/>
  <c r="O62" i="4" s="1"/>
  <c r="C68" i="4"/>
  <c r="E32" i="4"/>
  <c r="H32" i="4"/>
  <c r="K32" i="4" s="1"/>
  <c r="N32" i="4" s="1"/>
  <c r="O32" i="4" s="1"/>
  <c r="E40" i="4"/>
  <c r="H40" i="4"/>
  <c r="K40" i="4" s="1"/>
  <c r="N40" i="4" s="1"/>
  <c r="O40" i="4" s="1"/>
  <c r="H67" i="4"/>
  <c r="K67" i="4" s="1"/>
  <c r="N67" i="4" s="1"/>
  <c r="O67" i="4" s="1"/>
  <c r="E67" i="4"/>
  <c r="H19" i="4"/>
  <c r="K19" i="4" s="1"/>
  <c r="N19" i="4" s="1"/>
  <c r="O19" i="4" s="1"/>
  <c r="E19" i="4"/>
  <c r="H31" i="4"/>
  <c r="K31" i="4" s="1"/>
  <c r="N31" i="4" s="1"/>
  <c r="O31" i="4" s="1"/>
  <c r="E31" i="4"/>
  <c r="E58" i="4"/>
  <c r="H58" i="4"/>
  <c r="K58" i="4" s="1"/>
  <c r="N58" i="4" s="1"/>
  <c r="O58" i="4" s="1"/>
  <c r="H12" i="4"/>
  <c r="E12" i="4"/>
  <c r="V11" i="6"/>
  <c r="U10" i="6"/>
  <c r="V5" i="3"/>
  <c r="AG63" i="9"/>
  <c r="W6" i="3"/>
  <c r="AG24" i="9"/>
  <c r="AG64" i="9"/>
  <c r="BJ6" i="3"/>
  <c r="AG51" i="9"/>
  <c r="AS6" i="3"/>
  <c r="BD6" i="3"/>
  <c r="AG13" i="9"/>
  <c r="AG16" i="9"/>
  <c r="AG29" i="9"/>
  <c r="AL6" i="3"/>
  <c r="AX6" i="3"/>
  <c r="AG40" i="9"/>
  <c r="AN6" i="3"/>
  <c r="AM6" i="3"/>
  <c r="H6" i="3"/>
  <c r="AG38" i="9"/>
  <c r="AG34" i="9"/>
  <c r="AG25" i="9"/>
  <c r="BG6" i="3"/>
  <c r="AA6" i="3"/>
  <c r="BC6" i="3"/>
  <c r="AG12" i="9"/>
  <c r="AG46" i="9"/>
  <c r="AB6" i="3"/>
  <c r="AZ6" i="3"/>
  <c r="V6" i="3"/>
  <c r="AG22" i="9"/>
  <c r="AG31" i="9"/>
  <c r="AG21" i="9"/>
  <c r="F6" i="3"/>
  <c r="AG44" i="9"/>
  <c r="AG61" i="9"/>
  <c r="AY6" i="3"/>
  <c r="AU6" i="3"/>
  <c r="AG27" i="9"/>
  <c r="X6" i="3"/>
  <c r="P6" i="3"/>
  <c r="AG14" i="9"/>
  <c r="AG36" i="9"/>
  <c r="S6" i="3"/>
  <c r="AT6" i="3"/>
  <c r="L6" i="3"/>
  <c r="AG19" i="9"/>
  <c r="AG48" i="9"/>
  <c r="BI6" i="3"/>
  <c r="AI6" i="3"/>
  <c r="BE6" i="3"/>
  <c r="AG56" i="9"/>
  <c r="AG60" i="9"/>
  <c r="R6" i="2"/>
  <c r="AG66" i="9"/>
  <c r="AG65" i="9"/>
  <c r="AG49" i="9"/>
  <c r="I6" i="2"/>
  <c r="AG57" i="9"/>
  <c r="AW6" i="3"/>
  <c r="AC6" i="3"/>
  <c r="AG32" i="9"/>
  <c r="AG62" i="9"/>
  <c r="Z6" i="3"/>
  <c r="BF6" i="3"/>
  <c r="AG58" i="9"/>
  <c r="AG15" i="9"/>
  <c r="AG26" i="9"/>
  <c r="AG67" i="9"/>
  <c r="BH6" i="3"/>
  <c r="AH6" i="3"/>
  <c r="T6" i="3"/>
  <c r="BB6" i="3"/>
  <c r="AP6" i="3"/>
  <c r="J6" i="3"/>
  <c r="AJ6" i="3"/>
  <c r="AG45" i="9"/>
  <c r="AQ6" i="3"/>
  <c r="AG17" i="9"/>
  <c r="AG43" i="9"/>
  <c r="AG20" i="9"/>
  <c r="Q6" i="3"/>
  <c r="AG41" i="9"/>
  <c r="AG42" i="9"/>
  <c r="AG30" i="9"/>
  <c r="O6" i="3"/>
  <c r="BA6" i="3"/>
  <c r="AG18" i="9"/>
  <c r="AG55" i="9"/>
  <c r="AO6" i="3"/>
  <c r="AG50" i="9"/>
  <c r="AF6" i="3"/>
  <c r="AG33" i="9"/>
  <c r="AG54" i="9"/>
  <c r="AG37" i="9"/>
  <c r="AG23" i="9"/>
  <c r="AG6" i="3"/>
  <c r="R6" i="3"/>
  <c r="AK6" i="3"/>
  <c r="I6" i="3"/>
  <c r="M6" i="3"/>
  <c r="AE6" i="3"/>
  <c r="AR6" i="3"/>
  <c r="N6" i="3"/>
  <c r="AG28" i="9"/>
  <c r="U6" i="3"/>
  <c r="AG52" i="9"/>
  <c r="G6" i="3"/>
  <c r="AG47" i="9"/>
  <c r="Y6" i="3"/>
  <c r="AG53" i="9"/>
  <c r="AD6" i="3"/>
  <c r="AG35" i="9"/>
  <c r="K6" i="3"/>
  <c r="AG59" i="9"/>
  <c r="AV6" i="3"/>
  <c r="AG39" i="9"/>
  <c r="P7" i="9" l="1"/>
  <c r="C17" i="170"/>
  <c r="D18" i="170" s="1"/>
  <c r="C69" i="4"/>
  <c r="B17" i="170"/>
  <c r="C4" i="173"/>
  <c r="C9" i="173" s="1"/>
  <c r="E18" i="170"/>
  <c r="K12" i="4"/>
  <c r="N12" i="4" s="1"/>
  <c r="O12" i="4" s="1"/>
  <c r="B33" i="6"/>
  <c r="X11" i="7"/>
  <c r="B33" i="7"/>
  <c r="K70" i="4"/>
  <c r="O68" i="4"/>
  <c r="E70" i="4"/>
  <c r="H70" i="4"/>
  <c r="G70" i="4" s="1"/>
  <c r="E68" i="4"/>
  <c r="O70" i="4"/>
  <c r="D4" i="173" s="1"/>
  <c r="N70" i="4"/>
  <c r="C71" i="4"/>
  <c r="K68" i="4"/>
  <c r="H68" i="4"/>
  <c r="G68" i="4" s="1"/>
  <c r="N68" i="4"/>
  <c r="W11" i="6"/>
  <c r="V10" i="6"/>
  <c r="W5" i="3"/>
  <c r="L6" i="2"/>
  <c r="U6" i="2"/>
  <c r="K6" i="2"/>
  <c r="T6" i="2"/>
  <c r="J6" i="2"/>
  <c r="F17" i="170" l="1"/>
  <c r="B18" i="170"/>
  <c r="C18" i="170"/>
  <c r="C6" i="173"/>
  <c r="J68" i="4"/>
  <c r="K69" i="4"/>
  <c r="O69" i="4"/>
  <c r="O71" i="4"/>
  <c r="K71" i="4"/>
  <c r="B34" i="6"/>
  <c r="B34" i="7"/>
  <c r="Y11" i="7"/>
  <c r="J70" i="4"/>
  <c r="H69" i="4"/>
  <c r="H71" i="4"/>
  <c r="N69" i="4"/>
  <c r="N71" i="4"/>
  <c r="X11" i="6"/>
  <c r="W10" i="6"/>
  <c r="X5" i="3"/>
  <c r="S6" i="2"/>
  <c r="Y6" i="2"/>
  <c r="P6" i="2"/>
  <c r="B35" i="6" l="1"/>
  <c r="B35" i="7"/>
  <c r="Z11" i="7"/>
  <c r="Y11" i="6"/>
  <c r="X10" i="6"/>
  <c r="Y5" i="3"/>
  <c r="B36" i="6" l="1"/>
  <c r="B36" i="7"/>
  <c r="AA11" i="7"/>
  <c r="Z11" i="6"/>
  <c r="Y10" i="6"/>
  <c r="Z5" i="3"/>
  <c r="B37" i="6" l="1"/>
  <c r="AB11" i="7"/>
  <c r="B37" i="7"/>
  <c r="AA11" i="6"/>
  <c r="Z10" i="6"/>
  <c r="AA5" i="3"/>
  <c r="B38" i="6" l="1"/>
  <c r="AC11" i="7"/>
  <c r="B38" i="7"/>
  <c r="AB11" i="6"/>
  <c r="AA10" i="6"/>
  <c r="AB5" i="3"/>
  <c r="B39" i="6" l="1"/>
  <c r="B39" i="7"/>
  <c r="AD11" i="7"/>
  <c r="AC11" i="6"/>
  <c r="AB10" i="6"/>
  <c r="AC5" i="3"/>
  <c r="B40" i="6" l="1"/>
  <c r="AE11" i="7"/>
  <c r="B40" i="7"/>
  <c r="AD11" i="6"/>
  <c r="AC10" i="6"/>
  <c r="AD5" i="3"/>
  <c r="B41" i="6" l="1"/>
  <c r="B41" i="7"/>
  <c r="AF11" i="7"/>
  <c r="AE11" i="6"/>
  <c r="AD10" i="6"/>
  <c r="AE5" i="3"/>
  <c r="B42" i="6" l="1"/>
  <c r="AG11" i="7"/>
  <c r="B42" i="7"/>
  <c r="AF11" i="6"/>
  <c r="AE10" i="6"/>
  <c r="AF5" i="3"/>
  <c r="B43" i="6" l="1"/>
  <c r="B43" i="7"/>
  <c r="AH11" i="7"/>
  <c r="AG11" i="6"/>
  <c r="AF10" i="6"/>
  <c r="AG5" i="3"/>
  <c r="B44" i="6" l="1"/>
  <c r="AI11" i="7"/>
  <c r="B44" i="7"/>
  <c r="AH11" i="6"/>
  <c r="AG10" i="6"/>
  <c r="AH5" i="3"/>
  <c r="B45" i="6" l="1"/>
  <c r="B45" i="7"/>
  <c r="AJ11" i="7"/>
  <c r="AI11" i="6"/>
  <c r="AH10" i="6"/>
  <c r="AI5" i="3"/>
  <c r="B46" i="6" l="1"/>
  <c r="AK11" i="7"/>
  <c r="B46" i="7"/>
  <c r="AJ11" i="6"/>
  <c r="AI10" i="6"/>
  <c r="AJ5" i="3"/>
  <c r="B47" i="6" l="1"/>
  <c r="B47" i="7"/>
  <c r="AL11" i="7"/>
  <c r="AK11" i="6"/>
  <c r="AJ10" i="6"/>
  <c r="AK5" i="3"/>
  <c r="B48" i="6" l="1"/>
  <c r="AM11" i="7"/>
  <c r="B48" i="7"/>
  <c r="AL11" i="6"/>
  <c r="AK10" i="6"/>
  <c r="AL5" i="3"/>
  <c r="B49" i="6" l="1"/>
  <c r="B49" i="7"/>
  <c r="AN11" i="7"/>
  <c r="AM11" i="6"/>
  <c r="AL10" i="6"/>
  <c r="AM5" i="3"/>
  <c r="B50" i="6" l="1"/>
  <c r="AO11" i="7"/>
  <c r="B50" i="7"/>
  <c r="AN11" i="6"/>
  <c r="AM10" i="6"/>
  <c r="AN5" i="3"/>
  <c r="B51" i="6" l="1"/>
  <c r="B51" i="7"/>
  <c r="AP11" i="7"/>
  <c r="AO11" i="6"/>
  <c r="AN10" i="6"/>
  <c r="AO5" i="3"/>
  <c r="B52" i="6" l="1"/>
  <c r="AQ11" i="7"/>
  <c r="B52" i="7"/>
  <c r="AP11" i="6"/>
  <c r="AO10" i="6"/>
  <c r="AP5" i="3"/>
  <c r="B53" i="6" l="1"/>
  <c r="B53" i="7"/>
  <c r="AR11" i="7"/>
  <c r="AQ11" i="6"/>
  <c r="AP10" i="6"/>
  <c r="AQ5" i="3"/>
  <c r="B54" i="6" l="1"/>
  <c r="AS11" i="7"/>
  <c r="B54" i="7"/>
  <c r="AR11" i="6"/>
  <c r="AQ10" i="6"/>
  <c r="AR5" i="3"/>
  <c r="B55" i="6" l="1"/>
  <c r="B55" i="7"/>
  <c r="AT11" i="7"/>
  <c r="AS11" i="6"/>
  <c r="AR10" i="6"/>
  <c r="AS5" i="3"/>
  <c r="B56" i="6" l="1"/>
  <c r="B56" i="7"/>
  <c r="AU11" i="7"/>
  <c r="AT11" i="6"/>
  <c r="AS10" i="6"/>
  <c r="AT5" i="3"/>
  <c r="B57" i="6" l="1"/>
  <c r="AV11" i="7"/>
  <c r="B57" i="7"/>
  <c r="AU11" i="6"/>
  <c r="AT10" i="6"/>
  <c r="AU5" i="3"/>
  <c r="B58" i="6" l="1"/>
  <c r="B58" i="7"/>
  <c r="AW11" i="7"/>
  <c r="AV11" i="6"/>
  <c r="AU10" i="6"/>
  <c r="AV5" i="3"/>
  <c r="B59" i="6" l="1"/>
  <c r="AX11" i="7"/>
  <c r="B59" i="7"/>
  <c r="AW11" i="6"/>
  <c r="AV10" i="6"/>
  <c r="AW5" i="3"/>
  <c r="AX5" i="3" s="1"/>
  <c r="AY5" i="3" s="1"/>
  <c r="B60" i="6" l="1"/>
  <c r="B60" i="7"/>
  <c r="AY11" i="7"/>
  <c r="AX11" i="6"/>
  <c r="AW10" i="6"/>
  <c r="AZ5" i="3"/>
  <c r="BA5" i="3" s="1"/>
  <c r="BB5" i="3" s="1"/>
  <c r="BC5" i="3" s="1"/>
  <c r="BD5" i="3" s="1"/>
  <c r="BE5" i="3" s="1"/>
  <c r="BF5" i="3" s="1"/>
  <c r="BG5" i="3" s="1"/>
  <c r="BH5" i="3" s="1"/>
  <c r="BI5" i="3" s="1"/>
  <c r="B61" i="6" l="1"/>
  <c r="AZ11" i="7"/>
  <c r="B61" i="7"/>
  <c r="AY11" i="6"/>
  <c r="AX10" i="6"/>
  <c r="B62" i="6" l="1"/>
  <c r="B62" i="7"/>
  <c r="BA11" i="7"/>
  <c r="AZ11" i="6"/>
  <c r="AY10" i="6"/>
  <c r="B63" i="6" l="1"/>
  <c r="BB11" i="7"/>
  <c r="B63" i="7"/>
  <c r="BA11" i="6"/>
  <c r="AZ10" i="6"/>
  <c r="B64" i="6" l="1"/>
  <c r="B64" i="7"/>
  <c r="BC11" i="7"/>
  <c r="BB11" i="6"/>
  <c r="BA10" i="6"/>
  <c r="B65" i="6" l="1"/>
  <c r="BD11" i="7"/>
  <c r="B65" i="7"/>
  <c r="BC11" i="6"/>
  <c r="BB10" i="6"/>
  <c r="B66" i="6" l="1"/>
  <c r="B66" i="7"/>
  <c r="BE11" i="7"/>
  <c r="BD11" i="6"/>
  <c r="BC10" i="6"/>
  <c r="B67" i="6" l="1"/>
  <c r="BF11" i="7"/>
  <c r="B67" i="7"/>
  <c r="BE11" i="6"/>
  <c r="BD10" i="6"/>
  <c r="B68" i="7" l="1"/>
  <c r="B69" i="7" s="1"/>
  <c r="B70" i="7" s="1"/>
  <c r="B71" i="7" s="1"/>
  <c r="B72" i="7" s="1"/>
  <c r="B73" i="7" s="1"/>
  <c r="B74" i="7" s="1"/>
  <c r="B75" i="7" s="1"/>
  <c r="B76" i="7" s="1"/>
  <c r="B77" i="7" s="1"/>
  <c r="BG11" i="7"/>
  <c r="BF11" i="6"/>
  <c r="BE10" i="6"/>
  <c r="BH11" i="7" l="1"/>
  <c r="BG11" i="6"/>
  <c r="BF10" i="6"/>
  <c r="BI11" i="7" l="1"/>
  <c r="BH11" i="6"/>
  <c r="BG10" i="6"/>
  <c r="BJ11" i="7" l="1"/>
  <c r="BI11" i="6"/>
  <c r="BH10" i="6"/>
  <c r="BK11" i="7" l="1"/>
  <c r="BJ11" i="6"/>
  <c r="BI10" i="6"/>
  <c r="BL11" i="7" l="1"/>
  <c r="BK11" i="6"/>
  <c r="BJ10" i="6"/>
  <c r="BM11" i="7" l="1"/>
  <c r="BL11" i="6"/>
  <c r="BK10" i="6"/>
  <c r="BN11" i="7" l="1"/>
  <c r="BM11" i="6"/>
  <c r="BL10" i="6"/>
  <c r="BO11" i="7" l="1"/>
  <c r="BN11" i="6"/>
  <c r="BM10" i="6"/>
  <c r="BP11" i="7" l="1"/>
  <c r="BO11" i="6"/>
  <c r="BN10" i="6"/>
  <c r="BQ11" i="7" l="1"/>
  <c r="BP11" i="6"/>
  <c r="BO10" i="6"/>
  <c r="BR11" i="7" l="1"/>
  <c r="BQ11" i="6"/>
  <c r="BP10" i="6"/>
  <c r="BS11" i="7" l="1"/>
  <c r="BR11" i="6"/>
  <c r="BQ10" i="6"/>
  <c r="BT11" i="7" l="1"/>
  <c r="BS11" i="6"/>
  <c r="BR10" i="6"/>
  <c r="BU11" i="7" l="1"/>
  <c r="BT11" i="6"/>
  <c r="BS10" i="6"/>
  <c r="BV11" i="7" l="1"/>
  <c r="BU11" i="6"/>
  <c r="BT10" i="6"/>
  <c r="BW11" i="7" l="1"/>
  <c r="BV11" i="6"/>
  <c r="BU10" i="6"/>
  <c r="BX11" i="7" l="1"/>
  <c r="BW11" i="6"/>
  <c r="BV10" i="6"/>
  <c r="BY11" i="7" l="1"/>
  <c r="BX11" i="6"/>
  <c r="BW10" i="6"/>
  <c r="BY11" i="6" l="1"/>
  <c r="BY10" i="6" s="1"/>
  <c r="BX10" i="6"/>
  <c r="S31" i="4" l="1"/>
  <c r="S15" i="4"/>
  <c r="S22" i="4"/>
  <c r="S12" i="4"/>
  <c r="S26" i="4"/>
  <c r="S30" i="4"/>
  <c r="S27" i="4"/>
  <c r="S21" i="4"/>
  <c r="R23" i="4"/>
  <c r="S14" i="4"/>
  <c r="S16" i="4"/>
  <c r="S24" i="4"/>
  <c r="S28" i="4"/>
  <c r="R25" i="4" l="1"/>
  <c r="R16" i="4"/>
  <c r="R19" i="4"/>
  <c r="R29" i="4"/>
  <c r="R17" i="4"/>
  <c r="R21" i="4"/>
  <c r="R15" i="4"/>
  <c r="R30" i="4"/>
  <c r="R24" i="4"/>
  <c r="R18" i="4"/>
  <c r="S23" i="4"/>
  <c r="S20" i="4"/>
  <c r="R20" i="4"/>
  <c r="R13" i="4"/>
  <c r="R27" i="4"/>
  <c r="R31" i="4"/>
  <c r="S29" i="4"/>
  <c r="R22" i="4"/>
  <c r="R14" i="4"/>
  <c r="R28" i="4"/>
  <c r="R26" i="4"/>
  <c r="S19" i="4"/>
  <c r="S25" i="4"/>
  <c r="S18" i="4"/>
  <c r="S13" i="4"/>
  <c r="S17" i="4"/>
  <c r="AI34" i="9"/>
  <c r="AM13" i="9"/>
  <c r="AJ40" i="9"/>
  <c r="AN22" i="9"/>
  <c r="AK55" i="9"/>
  <c r="D24" i="4"/>
  <c r="AJ51" i="9"/>
  <c r="AJ53" i="9"/>
  <c r="AM26" i="9"/>
  <c r="AN20" i="9"/>
  <c r="D31" i="4"/>
  <c r="D17" i="4"/>
  <c r="AN19" i="9"/>
  <c r="AK61" i="9"/>
  <c r="AM23" i="9"/>
  <c r="AI66" i="9"/>
  <c r="AK35" i="9"/>
  <c r="AI40" i="9"/>
  <c r="AK15" i="9"/>
  <c r="D66" i="4"/>
  <c r="D29" i="4"/>
  <c r="AK58" i="9"/>
  <c r="D62" i="4"/>
  <c r="AI21" i="9"/>
  <c r="AJ66" i="9"/>
  <c r="AJ48" i="9"/>
  <c r="AJ39" i="9"/>
  <c r="AK42" i="9"/>
  <c r="U10" i="2"/>
  <c r="AJ44" i="9"/>
  <c r="D41" i="4"/>
  <c r="AK13" i="9"/>
  <c r="D48" i="4"/>
  <c r="AJ67" i="9"/>
  <c r="D47" i="4"/>
  <c r="AJ13" i="9"/>
  <c r="AI49" i="9"/>
  <c r="AM30" i="9"/>
  <c r="AJ54" i="9"/>
  <c r="AI18" i="9"/>
  <c r="D18" i="4"/>
  <c r="AI14" i="9"/>
  <c r="AI33" i="9"/>
  <c r="V7" i="2"/>
  <c r="AK44" i="9"/>
  <c r="AK43" i="9"/>
  <c r="AO23" i="9"/>
  <c r="D37" i="4"/>
  <c r="AK56" i="9"/>
  <c r="AI61" i="9"/>
  <c r="AO14" i="9"/>
  <c r="AM22" i="9"/>
  <c r="AI48" i="9"/>
  <c r="AM27" i="9"/>
  <c r="AK51" i="9"/>
  <c r="D19" i="4"/>
  <c r="AJ55" i="9"/>
  <c r="AN26" i="9"/>
  <c r="D34" i="4"/>
  <c r="D36" i="4"/>
  <c r="AJ34" i="9"/>
  <c r="AI47" i="9"/>
  <c r="AJ50" i="9"/>
  <c r="AI28" i="9"/>
  <c r="AK23" i="9"/>
  <c r="AN29" i="9"/>
  <c r="AN16" i="9"/>
  <c r="AI51" i="9"/>
  <c r="D65" i="4"/>
  <c r="V9" i="2"/>
  <c r="D35" i="4"/>
  <c r="AI20" i="9"/>
  <c r="U9" i="2"/>
  <c r="D54" i="4"/>
  <c r="AI46" i="9"/>
  <c r="AI43" i="9"/>
  <c r="AO15" i="9"/>
  <c r="V12" i="2"/>
  <c r="AI65" i="9"/>
  <c r="AK27" i="9"/>
  <c r="AK37" i="9"/>
  <c r="AI41" i="9"/>
  <c r="AO30" i="9"/>
  <c r="D22" i="4"/>
  <c r="AI22" i="9"/>
  <c r="D46" i="4"/>
  <c r="AO17" i="9"/>
  <c r="D27" i="4"/>
  <c r="AK63" i="9"/>
  <c r="AJ59" i="9"/>
  <c r="AO16" i="9"/>
  <c r="AO20" i="9"/>
  <c r="AO13" i="9"/>
  <c r="D43" i="4"/>
  <c r="AK30" i="9"/>
  <c r="AJ46" i="9"/>
  <c r="D56" i="4"/>
  <c r="AK64" i="9"/>
  <c r="AJ64" i="9"/>
  <c r="AK34" i="9"/>
  <c r="D55" i="4"/>
  <c r="AI45" i="9"/>
  <c r="AJ20" i="9"/>
  <c r="AJ61" i="9"/>
  <c r="AJ45" i="9"/>
  <c r="AN15" i="9"/>
  <c r="AJ43" i="9"/>
  <c r="AJ21" i="9"/>
  <c r="AK50" i="9"/>
  <c r="AI23" i="9"/>
  <c r="D58" i="4"/>
  <c r="AK36" i="9"/>
  <c r="AK16" i="9"/>
  <c r="AK65" i="9"/>
  <c r="AM18" i="9"/>
  <c r="AO21" i="9"/>
  <c r="AN28" i="9"/>
  <c r="AK22" i="9"/>
  <c r="D20" i="4"/>
  <c r="AM28" i="9"/>
  <c r="D45" i="4"/>
  <c r="AK40" i="9"/>
  <c r="AK38" i="9"/>
  <c r="AK31" i="9"/>
  <c r="D42" i="4"/>
  <c r="AK28" i="9"/>
  <c r="AN18" i="9"/>
  <c r="AI39" i="9"/>
  <c r="AM24" i="9"/>
  <c r="AJ65" i="9"/>
  <c r="AJ27" i="9"/>
  <c r="AJ38" i="9"/>
  <c r="AM25" i="9"/>
  <c r="D49" i="4"/>
  <c r="AN24" i="9"/>
  <c r="AK54" i="9"/>
  <c r="AN13" i="9"/>
  <c r="AK41" i="9"/>
  <c r="AJ58" i="9"/>
  <c r="V8" i="2"/>
  <c r="AO24" i="9"/>
  <c r="AK29" i="9"/>
  <c r="U7" i="2"/>
  <c r="U8" i="2"/>
  <c r="D39" i="4"/>
  <c r="AJ16" i="9"/>
  <c r="AI17" i="9"/>
  <c r="AK18" i="9"/>
  <c r="V10" i="2"/>
  <c r="AJ49" i="9"/>
  <c r="AJ28" i="9"/>
  <c r="AJ56" i="9"/>
  <c r="D57" i="4"/>
  <c r="AI59" i="9"/>
  <c r="AJ29" i="9"/>
  <c r="AI36" i="9"/>
  <c r="AM16" i="9"/>
  <c r="D32" i="4"/>
  <c r="AI58" i="9"/>
  <c r="D52" i="4"/>
  <c r="AO31" i="9"/>
  <c r="AI56" i="9"/>
  <c r="AK45" i="9"/>
  <c r="AM14" i="9"/>
  <c r="D15" i="4"/>
  <c r="AI31" i="9"/>
  <c r="AJ14" i="9"/>
  <c r="AO28" i="9"/>
  <c r="AK39" i="9"/>
  <c r="AK47" i="9"/>
  <c r="AJ41" i="9"/>
  <c r="AI24" i="9"/>
  <c r="AJ30" i="9"/>
  <c r="AJ36" i="9"/>
  <c r="D30" i="4"/>
  <c r="AO29" i="9"/>
  <c r="D33" i="4"/>
  <c r="D67" i="4"/>
  <c r="AM19" i="9"/>
  <c r="AK20" i="9"/>
  <c r="AJ63" i="9"/>
  <c r="D12" i="4"/>
  <c r="AI60" i="9"/>
  <c r="AK17" i="9"/>
  <c r="D14" i="4"/>
  <c r="D63" i="4"/>
  <c r="AJ18" i="9"/>
  <c r="AO26" i="9"/>
  <c r="AK52" i="9"/>
  <c r="AJ35" i="9"/>
  <c r="D25" i="4"/>
  <c r="AO27" i="9"/>
  <c r="AI54" i="9"/>
  <c r="AN23" i="9"/>
  <c r="AI62" i="9"/>
  <c r="AN25" i="9"/>
  <c r="AI52" i="9"/>
  <c r="AI16" i="9"/>
  <c r="AI63" i="9"/>
  <c r="AI53" i="9"/>
  <c r="AJ57" i="9"/>
  <c r="AI42" i="9"/>
  <c r="AJ15" i="9"/>
  <c r="AK53" i="9"/>
  <c r="AO25" i="9"/>
  <c r="AI29" i="9"/>
  <c r="AI13" i="9"/>
  <c r="AK48" i="9"/>
  <c r="AI67" i="9"/>
  <c r="D53" i="4"/>
  <c r="AJ37" i="9"/>
  <c r="AI26" i="9"/>
  <c r="AK62" i="9"/>
  <c r="AK60" i="9"/>
  <c r="AO18" i="9"/>
  <c r="D16" i="4"/>
  <c r="AJ52" i="9"/>
  <c r="D26" i="4"/>
  <c r="AI44" i="9"/>
  <c r="AK24" i="9"/>
  <c r="AM21" i="9"/>
  <c r="D40" i="4"/>
  <c r="AK14" i="9"/>
  <c r="D44" i="4"/>
  <c r="AI35" i="9"/>
  <c r="AK33" i="9"/>
  <c r="AJ42" i="9"/>
  <c r="AN31" i="9"/>
  <c r="AJ17" i="9"/>
  <c r="D60" i="4"/>
  <c r="AK57" i="9"/>
  <c r="AM20" i="9"/>
  <c r="AK59" i="9"/>
  <c r="AK32" i="9"/>
  <c r="D61" i="4"/>
  <c r="AI15" i="9"/>
  <c r="AK12" i="9"/>
  <c r="V11" i="2"/>
  <c r="AN30" i="9"/>
  <c r="AI64" i="9"/>
  <c r="AJ25" i="9"/>
  <c r="AI38" i="9"/>
  <c r="AI57" i="9"/>
  <c r="D28" i="4"/>
  <c r="AN14" i="9"/>
  <c r="AI32" i="9"/>
  <c r="AO19" i="9"/>
  <c r="AM12" i="9"/>
  <c r="AJ19" i="9"/>
  <c r="D50" i="4"/>
  <c r="AK46" i="9"/>
  <c r="AM17" i="9"/>
  <c r="AN21" i="9"/>
  <c r="AI25" i="9"/>
  <c r="AJ31" i="9"/>
  <c r="AJ32" i="9"/>
  <c r="AK67" i="9"/>
  <c r="AI37" i="9"/>
  <c r="AJ33" i="9"/>
  <c r="AJ24" i="9"/>
  <c r="AI30" i="9"/>
  <c r="AN17" i="9"/>
  <c r="D13" i="4"/>
  <c r="AK19" i="9"/>
  <c r="AK25" i="9"/>
  <c r="D64" i="4"/>
  <c r="AJ62" i="9"/>
  <c r="AK21" i="9"/>
  <c r="D59" i="4"/>
  <c r="AJ60" i="9"/>
  <c r="AJ23" i="9"/>
  <c r="AM15" i="9"/>
  <c r="AJ22" i="9"/>
  <c r="AM29" i="9"/>
  <c r="AJ26" i="9"/>
  <c r="AO22" i="9"/>
  <c r="AK66" i="9"/>
  <c r="AI50" i="9"/>
  <c r="D51" i="4"/>
  <c r="D21" i="4"/>
  <c r="AK49" i="9"/>
  <c r="D38" i="4"/>
  <c r="AJ12" i="9"/>
  <c r="AI55" i="9"/>
  <c r="AM31" i="9"/>
  <c r="AI19" i="9"/>
  <c r="D23" i="4"/>
  <c r="AK26" i="9"/>
  <c r="AJ47" i="9"/>
  <c r="AT28" i="9" l="1"/>
  <c r="AT27" i="9"/>
  <c r="AT31" i="9"/>
  <c r="AT30" i="9"/>
  <c r="AT29" i="9"/>
  <c r="AT15" i="9"/>
  <c r="AT17" i="9"/>
  <c r="AT19" i="9"/>
  <c r="AT18" i="9"/>
  <c r="AT23" i="9"/>
  <c r="AT26" i="9"/>
  <c r="AT21" i="9"/>
  <c r="AT13" i="9"/>
  <c r="AT16" i="9"/>
  <c r="AT20" i="9"/>
  <c r="AT14" i="9"/>
  <c r="AT24" i="9"/>
  <c r="AT12" i="9"/>
  <c r="AT25" i="9"/>
  <c r="AT22" i="9"/>
  <c r="AH16" i="9"/>
  <c r="AH46" i="9"/>
  <c r="AH39" i="9"/>
  <c r="AH30" i="9"/>
  <c r="AH22" i="9"/>
  <c r="AH53" i="9"/>
  <c r="AH35" i="9"/>
  <c r="AH31" i="9"/>
  <c r="AH58" i="9"/>
  <c r="AH29" i="9"/>
  <c r="AH18" i="9"/>
  <c r="AH42" i="9"/>
  <c r="AH20" i="9"/>
  <c r="AH60" i="9"/>
  <c r="AH23" i="9"/>
  <c r="AH14" i="9"/>
  <c r="AH65" i="9"/>
  <c r="AH41" i="9"/>
  <c r="AH21" i="9"/>
  <c r="AH55" i="9"/>
  <c r="AH32" i="9"/>
  <c r="AH40" i="9"/>
  <c r="AH59" i="9"/>
  <c r="AH28" i="9"/>
  <c r="AH19" i="9"/>
  <c r="AH63" i="9"/>
  <c r="AH38" i="9"/>
  <c r="AH61" i="9"/>
  <c r="AH52" i="9"/>
  <c r="U12" i="2"/>
  <c r="AH66" i="9"/>
  <c r="AH24" i="9"/>
  <c r="AH17" i="9"/>
  <c r="AH47" i="9"/>
  <c r="AH26" i="9"/>
  <c r="AH56" i="9"/>
  <c r="AH64" i="9"/>
  <c r="AH34" i="9"/>
  <c r="AH67" i="9"/>
  <c r="AH27" i="9"/>
  <c r="AH49" i="9"/>
  <c r="AH50" i="9"/>
  <c r="AH51" i="9"/>
  <c r="AH54" i="9"/>
  <c r="AH44" i="9"/>
  <c r="AI12" i="9"/>
  <c r="AH13" i="9"/>
  <c r="AH12" i="9"/>
  <c r="AH57" i="9"/>
  <c r="AH37" i="9"/>
  <c r="AH33" i="9"/>
  <c r="AH25" i="9"/>
  <c r="AH36" i="9"/>
  <c r="AH45" i="9"/>
  <c r="AH43" i="9"/>
  <c r="AH15" i="9"/>
  <c r="AH62" i="9"/>
  <c r="AH48" i="9"/>
  <c r="U11" i="2"/>
  <c r="S7" i="9" l="1"/>
  <c r="AS28" i="9"/>
  <c r="AS27" i="9"/>
  <c r="AS29" i="9"/>
  <c r="AS30" i="9"/>
  <c r="AS26" i="9"/>
  <c r="AR52" i="9"/>
  <c r="AR64" i="9"/>
  <c r="AR53" i="9"/>
  <c r="AR61" i="9"/>
  <c r="AR40" i="9"/>
  <c r="AR65" i="9"/>
  <c r="AR54" i="9"/>
  <c r="AR30" i="9"/>
  <c r="AR32" i="9"/>
  <c r="AR62" i="9"/>
  <c r="AR27" i="9"/>
  <c r="AR59" i="9"/>
  <c r="AR41" i="9"/>
  <c r="AR18" i="9"/>
  <c r="AS18" i="9"/>
  <c r="AS16" i="9"/>
  <c r="AR16" i="9"/>
  <c r="AS21" i="9"/>
  <c r="AR21" i="9"/>
  <c r="AR42" i="9"/>
  <c r="AR48" i="9"/>
  <c r="AR23" i="9"/>
  <c r="AS23" i="9"/>
  <c r="AR47" i="9"/>
  <c r="AS20" i="9"/>
  <c r="AR20" i="9"/>
  <c r="AR28" i="9"/>
  <c r="AR56" i="9"/>
  <c r="AR36" i="9"/>
  <c r="AS24" i="9"/>
  <c r="AR24" i="9"/>
  <c r="AR45" i="9"/>
  <c r="AR34" i="9"/>
  <c r="AR58" i="9"/>
  <c r="AR33" i="9"/>
  <c r="AR50" i="9"/>
  <c r="AR31" i="9"/>
  <c r="AR37" i="9"/>
  <c r="AR26" i="9"/>
  <c r="AR29" i="9"/>
  <c r="AR67" i="9"/>
  <c r="AR44" i="9"/>
  <c r="AR66" i="9"/>
  <c r="AS19" i="9"/>
  <c r="AR19" i="9"/>
  <c r="AR55" i="9"/>
  <c r="AR35" i="9"/>
  <c r="AR51" i="9"/>
  <c r="AR14" i="9"/>
  <c r="AS14" i="9"/>
  <c r="AS22" i="9"/>
  <c r="AR22" i="9"/>
  <c r="AR49" i="9"/>
  <c r="AR63" i="9"/>
  <c r="AR15" i="9"/>
  <c r="AS15" i="9"/>
  <c r="AR13" i="9"/>
  <c r="AS13" i="9"/>
  <c r="AR38" i="9"/>
  <c r="AR43" i="9"/>
  <c r="AR39" i="9"/>
  <c r="AR17" i="9"/>
  <c r="AS17" i="9"/>
  <c r="AR46" i="9"/>
  <c r="AR12" i="9"/>
  <c r="AS12" i="9"/>
  <c r="AR60" i="9"/>
  <c r="AR25" i="9"/>
  <c r="AS25" i="9"/>
  <c r="AR57" i="9"/>
  <c r="T9" i="2"/>
  <c r="S10" i="2"/>
  <c r="Y8" i="2"/>
  <c r="S9" i="2"/>
  <c r="T12" i="2"/>
  <c r="Y11" i="2"/>
  <c r="Y12" i="2"/>
  <c r="T11" i="2"/>
  <c r="S11" i="2"/>
  <c r="T8" i="2"/>
  <c r="S12" i="2"/>
  <c r="S8" i="2"/>
  <c r="AI27" i="9"/>
  <c r="Y10" i="2"/>
  <c r="Y9" i="2"/>
  <c r="AN12" i="9"/>
  <c r="S7" i="2"/>
  <c r="T7" i="2"/>
  <c r="Y7" i="2"/>
  <c r="T10" i="2"/>
  <c r="W7" i="9" l="1"/>
  <c r="R7" i="9"/>
  <c r="Q7" i="9"/>
  <c r="D9" i="173"/>
  <c r="C15" i="173"/>
  <c r="D6" i="173"/>
  <c r="C36" i="170"/>
  <c r="D36" i="170"/>
  <c r="B36" i="170"/>
  <c r="B37" i="170" s="1"/>
  <c r="X12" i="2"/>
  <c r="AN27" i="9"/>
  <c r="Z8" i="2"/>
  <c r="Z9" i="2"/>
  <c r="X7" i="2"/>
  <c r="X9" i="2"/>
  <c r="X10" i="2"/>
  <c r="X8" i="2"/>
  <c r="C17" i="173" l="1"/>
  <c r="C20" i="173"/>
  <c r="D55" i="170"/>
  <c r="C37" i="170"/>
  <c r="W9" i="2"/>
  <c r="W8" i="2"/>
  <c r="Z10" i="2"/>
  <c r="X11" i="2"/>
  <c r="W10" i="2"/>
  <c r="Z7" i="2"/>
  <c r="Z12" i="2"/>
  <c r="W12" i="2"/>
  <c r="W7" i="2"/>
  <c r="S37" i="4" l="1"/>
  <c r="R59" i="4"/>
  <c r="S38" i="4"/>
  <c r="S55" i="4"/>
  <c r="R58" i="4"/>
  <c r="R67" i="4"/>
  <c r="S56" i="4"/>
  <c r="S61" i="4"/>
  <c r="R65" i="4"/>
  <c r="R33" i="4"/>
  <c r="R37" i="4"/>
  <c r="R36" i="4"/>
  <c r="R45" i="4"/>
  <c r="S63" i="4"/>
  <c r="R51" i="4"/>
  <c r="R34" i="4"/>
  <c r="S49" i="4"/>
  <c r="R66" i="4"/>
  <c r="S64" i="4"/>
  <c r="R54" i="4"/>
  <c r="R50" i="4"/>
  <c r="R48" i="4"/>
  <c r="R47" i="4"/>
  <c r="S32" i="4"/>
  <c r="S43" i="4"/>
  <c r="S50" i="4"/>
  <c r="R52" i="4"/>
  <c r="S53" i="4"/>
  <c r="S65" i="4"/>
  <c r="S60" i="4"/>
  <c r="R61" i="4"/>
  <c r="S33" i="4"/>
  <c r="S45" i="4"/>
  <c r="S57" i="4"/>
  <c r="R44" i="4"/>
  <c r="R60" i="4"/>
  <c r="S39" i="4"/>
  <c r="S40" i="4"/>
  <c r="R53" i="4"/>
  <c r="R42" i="4"/>
  <c r="R32" i="4"/>
  <c r="S67" i="4"/>
  <c r="S58" i="4"/>
  <c r="R57" i="4"/>
  <c r="R56" i="4"/>
  <c r="S48" i="4"/>
  <c r="R38" i="4"/>
  <c r="S47" i="4"/>
  <c r="R40" i="4"/>
  <c r="R64" i="4"/>
  <c r="S42" i="4"/>
  <c r="S59" i="4"/>
  <c r="S34" i="4"/>
  <c r="R63" i="4"/>
  <c r="R39" i="4"/>
  <c r="S51" i="4"/>
  <c r="S36" i="4"/>
  <c r="R68" i="4"/>
  <c r="R35" i="4"/>
  <c r="R62" i="4"/>
  <c r="S54" i="4"/>
  <c r="S41" i="4"/>
  <c r="S35" i="4"/>
  <c r="R43" i="4"/>
  <c r="S66" i="4"/>
  <c r="R49" i="4"/>
  <c r="R41" i="4"/>
  <c r="R46" i="4"/>
  <c r="S52" i="4"/>
  <c r="R55" i="4"/>
  <c r="S44" i="4"/>
  <c r="R70" i="4"/>
  <c r="S62" i="4"/>
  <c r="S46" i="4"/>
  <c r="Z11" i="2"/>
  <c r="M6" i="2"/>
  <c r="V6" i="2"/>
  <c r="W11" i="2"/>
  <c r="T7" i="9" l="1"/>
  <c r="S70" i="4"/>
  <c r="S68" i="4"/>
  <c r="AN63" i="9"/>
  <c r="AN67" i="9"/>
  <c r="AM49" i="9"/>
  <c r="AM54" i="9"/>
  <c r="AM41" i="9"/>
  <c r="O6" i="2"/>
  <c r="AN56" i="9"/>
  <c r="AN65" i="9"/>
  <c r="AN35" i="9"/>
  <c r="AN57" i="9"/>
  <c r="AN37" i="9"/>
  <c r="AO42" i="9"/>
  <c r="AM67" i="9"/>
  <c r="AO43" i="9"/>
  <c r="AO51" i="9"/>
  <c r="AO35" i="9"/>
  <c r="AO66" i="9"/>
  <c r="AO45" i="9"/>
  <c r="AM42" i="9"/>
  <c r="AM64" i="9"/>
  <c r="AN51" i="9"/>
  <c r="AM59" i="9"/>
  <c r="AO63" i="9"/>
  <c r="AN66" i="9"/>
  <c r="AM36" i="9"/>
  <c r="AM56" i="9"/>
  <c r="AN46" i="9"/>
  <c r="AM48" i="9"/>
  <c r="AM60" i="9"/>
  <c r="AO58" i="9"/>
  <c r="AM55" i="9"/>
  <c r="AM38" i="9"/>
  <c r="AO49" i="9"/>
  <c r="X6" i="2"/>
  <c r="AO32" i="9"/>
  <c r="AN50" i="9"/>
  <c r="AO64" i="9"/>
  <c r="AM45" i="9"/>
  <c r="AO67" i="9"/>
  <c r="AO48" i="9"/>
  <c r="AM39" i="9"/>
  <c r="AN42" i="9"/>
  <c r="AO34" i="9"/>
  <c r="AN45" i="9"/>
  <c r="AN33" i="9"/>
  <c r="AO54" i="9"/>
  <c r="AM61" i="9"/>
  <c r="AN38" i="9"/>
  <c r="AM51" i="9"/>
  <c r="AO46" i="9"/>
  <c r="AM46" i="9"/>
  <c r="AN44" i="9"/>
  <c r="AM34" i="9"/>
  <c r="AN53" i="9"/>
  <c r="AO59" i="9"/>
  <c r="AM65" i="9"/>
  <c r="AO41" i="9"/>
  <c r="AM43" i="9"/>
  <c r="AN58" i="9"/>
  <c r="AN32" i="9"/>
  <c r="AN61" i="9"/>
  <c r="AN39" i="9"/>
  <c r="AM37" i="9"/>
  <c r="AO57" i="9"/>
  <c r="AM40" i="9"/>
  <c r="AO47" i="9"/>
  <c r="AO53" i="9"/>
  <c r="AM32" i="9"/>
  <c r="AO65" i="9"/>
  <c r="AM66" i="9"/>
  <c r="AN49" i="9"/>
  <c r="AN59" i="9"/>
  <c r="AO39" i="9"/>
  <c r="AN41" i="9"/>
  <c r="AN55" i="9"/>
  <c r="AO62" i="9"/>
  <c r="AM53" i="9"/>
  <c r="AN64" i="9"/>
  <c r="AO38" i="9"/>
  <c r="AN47" i="9"/>
  <c r="AN40" i="9"/>
  <c r="AO40" i="9"/>
  <c r="AN34" i="9"/>
  <c r="AN62" i="9"/>
  <c r="AO44" i="9"/>
  <c r="AM50" i="9"/>
  <c r="AN43" i="9"/>
  <c r="AO50" i="9"/>
  <c r="AM35" i="9"/>
  <c r="AO60" i="9"/>
  <c r="AM63" i="9"/>
  <c r="AN52" i="9"/>
  <c r="AO37" i="9"/>
  <c r="AO61" i="9"/>
  <c r="AO52" i="9"/>
  <c r="AN36" i="9"/>
  <c r="AN60" i="9"/>
  <c r="AM44" i="9"/>
  <c r="AM47" i="9"/>
  <c r="AO33" i="9"/>
  <c r="AM57" i="9"/>
  <c r="AM33" i="9"/>
  <c r="AN48" i="9"/>
  <c r="AM58" i="9"/>
  <c r="AN54" i="9"/>
  <c r="AO36" i="9"/>
  <c r="AO56" i="9"/>
  <c r="AM52" i="9"/>
  <c r="AO55" i="9"/>
  <c r="AM62" i="9"/>
  <c r="V7" i="9" l="1"/>
  <c r="C55" i="170"/>
  <c r="Q68" i="4"/>
  <c r="B55" i="170"/>
  <c r="Q70" i="4"/>
  <c r="E4" i="173"/>
  <c r="S71" i="4"/>
  <c r="S69" i="4"/>
  <c r="Q6" i="2"/>
  <c r="W6" i="2"/>
  <c r="N6" i="2"/>
  <c r="Z6" i="2"/>
  <c r="X7" i="9" l="1"/>
  <c r="U7" i="9"/>
  <c r="B56" i="170"/>
  <c r="C56" i="170"/>
  <c r="E9" i="173"/>
  <c r="E15" i="173"/>
  <c r="E6" i="173"/>
  <c r="D15" i="173" l="1"/>
  <c r="E17" i="173"/>
  <c r="E20" i="173"/>
  <c r="D17" i="173" l="1"/>
  <c r="D20" i="173"/>
  <c r="E36" i="170" l="1"/>
  <c r="D37" i="170"/>
  <c r="D56" i="170"/>
  <c r="E55" i="170" l="1"/>
  <c r="F36" i="170"/>
  <c r="F37" i="170"/>
  <c r="E37" i="170"/>
  <c r="F55" i="170" l="1"/>
  <c r="F56" i="170"/>
  <c r="E56" i="170"/>
  <c r="D20" i="177"/>
  <c r="D13" i="177"/>
  <c r="D30" i="177"/>
  <c r="D40" i="177"/>
  <c r="D42" i="177"/>
  <c r="D55" i="177"/>
  <c r="D67" i="177"/>
  <c r="D58" i="176"/>
  <c r="D22" i="177"/>
  <c r="D63" i="177"/>
  <c r="D58" i="177"/>
  <c r="D23" i="177"/>
  <c r="D54" i="177"/>
  <c r="D21" i="177"/>
  <c r="D53" i="177"/>
  <c r="D38" i="177"/>
  <c r="D36" i="177"/>
  <c r="D44" i="177"/>
  <c r="D41" i="177"/>
  <c r="D60" i="177"/>
  <c r="D32" i="176"/>
  <c r="D14" i="177"/>
  <c r="D51" i="177"/>
  <c r="D47" i="177"/>
  <c r="D35" i="177"/>
  <c r="D26" i="177"/>
  <c r="D56" i="177"/>
  <c r="D27" i="177"/>
  <c r="D66" i="177"/>
  <c r="D46" i="177"/>
  <c r="D19" i="177"/>
  <c r="D25" i="177"/>
  <c r="D12" i="177"/>
  <c r="D28" i="177"/>
  <c r="D57" i="177"/>
  <c r="D43" i="177"/>
  <c r="D50" i="177"/>
  <c r="D52" i="177"/>
  <c r="D16" i="177"/>
  <c r="D62" i="177"/>
  <c r="D18" i="177"/>
  <c r="D39" i="177"/>
  <c r="D32" i="177"/>
  <c r="D17" i="177"/>
  <c r="D24" i="177"/>
  <c r="D34" i="177"/>
  <c r="D15" i="177"/>
  <c r="D31" i="177"/>
  <c r="D45" i="177"/>
  <c r="D64" i="177"/>
  <c r="D29" i="177"/>
  <c r="D65" i="177"/>
  <c r="D49" i="177"/>
  <c r="D61" i="177"/>
  <c r="D59" i="177"/>
  <c r="D33" i="177"/>
  <c r="D37" i="177"/>
  <c r="D48" i="1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Christopher Clarke</author>
  </authors>
  <commentList>
    <comment ref="E10" authorId="0" shapeId="0" xr:uid="{DD68C3FE-A1E9-495E-B08E-0883FCC52FC7}">
      <text>
        <r>
          <rPr>
            <sz val="9"/>
            <color indexed="81"/>
            <rFont val="Tahoma"/>
            <family val="2"/>
          </rPr>
          <t>Average costs have been scaled so that for 2025 they are set equal to those for Scenario 2025_C</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<sst xmlns="http://schemas.openxmlformats.org/spreadsheetml/2006/main" count="552" uniqueCount="200">
  <si>
    <t>Scenario outputs</t>
  </si>
  <si>
    <t>Scenario Number</t>
  </si>
  <si>
    <t>Claim to death ratio</t>
  </si>
  <si>
    <t>Inflation</t>
  </si>
  <si>
    <t>Key Assumptions:</t>
  </si>
  <si>
    <t>Claim to death ratio:</t>
  </si>
  <si>
    <t>Mesothelioma Projection - Detailed outputs</t>
  </si>
  <si>
    <t>Calendar Year</t>
  </si>
  <si>
    <t>Male and Female GB &amp; NI Insurance Claims</t>
  </si>
  <si>
    <t>Average cost per claimant</t>
  </si>
  <si>
    <t>Deaths model</t>
  </si>
  <si>
    <t>95+</t>
  </si>
  <si>
    <t>Male GB Deaths</t>
  </si>
  <si>
    <t>Average Age of Male GB Deaths</t>
  </si>
  <si>
    <t>Average Age of Claimants</t>
  </si>
  <si>
    <t>Male GB Insurance Claimants</t>
  </si>
  <si>
    <t>Male GB Insurance Claims</t>
  </si>
  <si>
    <t>Male and Female GB &amp; NI Claimants</t>
  </si>
  <si>
    <t>Inflation scenario:</t>
  </si>
  <si>
    <t>Male deaths model:</t>
  </si>
  <si>
    <t>Scenario</t>
  </si>
  <si>
    <t>Mesothelioma scenario</t>
  </si>
  <si>
    <t>Source:</t>
  </si>
  <si>
    <t>Total</t>
  </si>
  <si>
    <t>Actual Male GB Deaths</t>
  </si>
  <si>
    <t>Insurance Market claims</t>
  </si>
  <si>
    <t>Female : Male ratio</t>
  </si>
  <si>
    <t>NI : GB ratio (Male &amp; Female)</t>
  </si>
  <si>
    <t>Scenario summary</t>
  </si>
  <si>
    <t>Start year selector</t>
  </si>
  <si>
    <t>Mean term</t>
  </si>
  <si>
    <t>Term</t>
  </si>
  <si>
    <t>Undiscounted Total GB &amp; NI Insurance Cost</t>
  </si>
  <si>
    <t>Discounted Total GB &amp; NI Insurance Cost</t>
  </si>
  <si>
    <t>Terms and Conditions</t>
  </si>
  <si>
    <t>UK Asbestos Working Party Disclaimer:</t>
  </si>
  <si>
    <t>Disclaimer: This Model has been prepared by and/or on behalf of the AWP of the Institute and Faculty of Actuaries ("IFoA").  
The IFoA does not accept any responsibility and/or liability whatsoever for the content or use of this Model.
Whilst care has been taken during the development of the Model the IFoA does not: 
(i) warrant its accuracy; or 
(ii) guarantee any outcome or result from the application of this spreadsheet or of any of the IFoA’s work (whether contained in or arising from the application of this Model or otherwise).  
You assume sole responsibility for your use of this Model, and for any and all conclusions drawn from its use.  
The IFoA hereby excludes all warranties, representations, conditions and all other terms of any kind whatsoever implied by statute or common law in relation to this spreadsheet, to the fullest extent permitted by applicable law.  
If you are in any doubt as to using anything produced by the IFoA, please seek independent advice.</t>
  </si>
  <si>
    <r>
      <t>Copyright notice</t>
    </r>
    <r>
      <rPr>
        <sz val="12"/>
        <rFont val="Arial"/>
        <family val="2"/>
        <scheme val="minor"/>
      </rPr>
      <t>: You may reproduce the contents of this Model provided if it is:</t>
    </r>
  </si>
  <si>
    <t>1. reproduced accurately and is unaltered;</t>
  </si>
  <si>
    <t>2. not used in a misleading context; and</t>
  </si>
  <si>
    <t xml:space="preserve">3. correctly referenced and includes both the IFoA’s disclaimer notice set out above and the IFoA’s copyright notice, as follows: </t>
  </si>
  <si>
    <t>© Institute and Faculty of Actuaries' UK Asbestos Working Party</t>
  </si>
  <si>
    <t xml:space="preserve">This Model was developed by the AWP to estimate the cost of mesothelioma insurance claims in the future.
The Model has been developed using data and assumptions from a variety of sources.  The AWP have not sought to establish the reliability of those sources or verified the information so provided, nor has the Model been audited.  
Accordingly no representation or warranty of any kind (whether express or implied) is given by the AWP as to the internal consistency or accuracy of the Model nor any output from it.  Moreover the Model does not absolve any third party from conducting its own audit in order to verify its functionality and/or performance.
The AWP accepts no liability of any kind and disclaims all responsibility for the consequences of any person acting or refraining to act in reliance on the Model and/or its output or for any decisions made or not made which are based upon such Model and/or its output.
</t>
  </si>
  <si>
    <t>Undiscounted Insurance Cost (£m)</t>
  </si>
  <si>
    <t>Discounted Insurance Cost (£m)</t>
  </si>
  <si>
    <t>Settled average cost of claims (ex nils)</t>
  </si>
  <si>
    <t>Incurred average cost of claims (ex nils)</t>
  </si>
  <si>
    <t>Male deaths</t>
  </si>
  <si>
    <t>Male propensity to claim (ex government)</t>
  </si>
  <si>
    <t>Average claimant cost</t>
  </si>
  <si>
    <t>Male GB Insurance &amp; Government Claimants</t>
  </si>
  <si>
    <t>Male Claimants: Government proportion</t>
  </si>
  <si>
    <t>Actual data</t>
  </si>
  <si>
    <t>Checking a scenario</t>
  </si>
  <si>
    <t>Government share of claimants</t>
  </si>
  <si>
    <t>Female claims as a proportion of Male claims</t>
  </si>
  <si>
    <t>Northern Irish claims as a proportion of GB claims (Male and Female combined)</t>
  </si>
  <si>
    <t>Actual - Implied settled</t>
  </si>
  <si>
    <t>Actual - Incurred</t>
  </si>
  <si>
    <t>Sheet</t>
  </si>
  <si>
    <t>Type</t>
  </si>
  <si>
    <t>Function</t>
  </si>
  <si>
    <t>Parameters</t>
  </si>
  <si>
    <t>Input</t>
  </si>
  <si>
    <t>Output</t>
  </si>
  <si>
    <t>Checking key outputs such as GB male deaths, average claimant age, average claimant cost, etc.</t>
  </si>
  <si>
    <t>Other Inputs</t>
  </si>
  <si>
    <t>Results</t>
  </si>
  <si>
    <t>ResultsByYr</t>
  </si>
  <si>
    <t>Sheet name</t>
  </si>
  <si>
    <t>GB male deaths, propensity to claim (inc Government) and Average claimant cost sceanrios</t>
  </si>
  <si>
    <t>Inputs on start year, discount rates and for each scenario on i) Claims to Claimants ratios, ii) Government share of claims, iii) Female claims are a proportion of Males &amp; iv) NI deaths as a proportion of GB deaths</t>
  </si>
  <si>
    <t>Scenario results by year</t>
  </si>
  <si>
    <t>End year selector</t>
  </si>
  <si>
    <t>Age difference Deaths to Claims</t>
  </si>
  <si>
    <t>Insurance claims per claimant</t>
  </si>
  <si>
    <t>Undiscounted mean term</t>
  </si>
  <si>
    <t>Review</t>
  </si>
  <si>
    <t>N</t>
  </si>
  <si>
    <t>%</t>
  </si>
  <si>
    <t>Amount</t>
  </si>
  <si>
    <t>Amount.</t>
  </si>
  <si>
    <t>N.</t>
  </si>
  <si>
    <t>Insurance Market claims (inc nils)</t>
  </si>
  <si>
    <t>Nil %</t>
  </si>
  <si>
    <t>Selected Nil %</t>
  </si>
  <si>
    <t>BT</t>
  </si>
  <si>
    <t>BZ</t>
  </si>
  <si>
    <t>Ages up to</t>
  </si>
  <si>
    <t>Deaths up to age:</t>
  </si>
  <si>
    <t>Age</t>
  </si>
  <si>
    <t>Column</t>
  </si>
  <si>
    <t>Scale</t>
  </si>
  <si>
    <t>Selector</t>
  </si>
  <si>
    <t>Heading</t>
  </si>
  <si>
    <t>Row</t>
  </si>
  <si>
    <t>Actual male GB mesothelioma deaths</t>
  </si>
  <si>
    <t>Death certificates mentioning mesothelioma by year of death and age at death, Great Britain - Data provided by the ONS/HSE</t>
  </si>
  <si>
    <t>www.hse.gov.uk/statistics/tables/meso02.xlsx</t>
  </si>
  <si>
    <t>Age at death</t>
  </si>
  <si>
    <t>Year of death</t>
  </si>
  <si>
    <t>20-95+</t>
  </si>
  <si>
    <t>Age range up to</t>
  </si>
  <si>
    <t>Deaths</t>
  </si>
  <si>
    <t>Inputs on actual mesothelioma insurance claims (ex nils), average costs (ex nils) and average ages - Link to GB Male mesothelioma deaths data.</t>
  </si>
  <si>
    <t>Inputs on actual GB Male mesothelioma deaths by year and age</t>
  </si>
  <si>
    <t xml:space="preserve">Calculations </t>
  </si>
  <si>
    <t>Market share</t>
  </si>
  <si>
    <t>Insurance Survey claims (inc nils)</t>
  </si>
  <si>
    <t>Open %</t>
  </si>
  <si>
    <t>Settlement delay</t>
  </si>
  <si>
    <t>AWP Mesothelioma Projection 2020</t>
  </si>
  <si>
    <t>PTC: Central Estimate</t>
  </si>
  <si>
    <t>Mesothelioma scenarios ("Model")</t>
  </si>
  <si>
    <t>Propensity model</t>
  </si>
  <si>
    <t>Cost model</t>
  </si>
  <si>
    <t>Scenario number</t>
  </si>
  <si>
    <t>Change</t>
  </si>
  <si>
    <t>Government share 2020</t>
  </si>
  <si>
    <t>Female % 2020</t>
  </si>
  <si>
    <t>NI % 2020</t>
  </si>
  <si>
    <t>New Total</t>
  </si>
  <si>
    <t>Insurance claimants</t>
  </si>
  <si>
    <t>Male GB deaths</t>
  </si>
  <si>
    <t>Number of deaths</t>
  </si>
  <si>
    <t>UK Insurance Claimants</t>
  </si>
  <si>
    <t>Total undiscounted insurance cost</t>
  </si>
  <si>
    <t>GB Male: % Insurance Claimants to Deaths Ratio</t>
  </si>
  <si>
    <t>Modelled Deaths (Excluding Background) AWP 2 (2020) - 15% decay post 1989 (Ages 20-94)</t>
  </si>
  <si>
    <t>CRU Average Age - Claimants</t>
  </si>
  <si>
    <t>CRU Average Age - Claims</t>
  </si>
  <si>
    <t>Results Comparison</t>
  </si>
  <si>
    <t>Average cost per claim</t>
  </si>
  <si>
    <t>Age difference Deaths to CRU Claims</t>
  </si>
  <si>
    <t>Average cost</t>
  </si>
  <si>
    <t>Average cost scenario</t>
  </si>
  <si>
    <t>Ratio - Average Costs</t>
  </si>
  <si>
    <t>Ratio - Propensity</t>
  </si>
  <si>
    <t>Additional Assumptions:</t>
  </si>
  <si>
    <t>PTC: Low Estimate</t>
  </si>
  <si>
    <t>PTC: High Estimate</t>
  </si>
  <si>
    <t>Modelled Deaths (including Background) AWP 2 (2020) - 15% decay post 1989 (Ages 20-94)</t>
  </si>
  <si>
    <t>Modelled Deaths (Excluding Background) AWP1 (2020) - replication of HSE July 2019 (20-94)</t>
  </si>
  <si>
    <t>Modelled Deaths (Excluding Background) AWP3 (2020) - 30% decay post 1989 (Ages 20-94)</t>
  </si>
  <si>
    <t>Deaths - AWP1 (High)</t>
  </si>
  <si>
    <t>Deaths - AWP2 (Central)</t>
  </si>
  <si>
    <t>Deaths - AWP2 (Central inc background)</t>
  </si>
  <si>
    <t>Deaths - AWP3 (Low)</t>
  </si>
  <si>
    <t>ACPC - Low</t>
  </si>
  <si>
    <t>ACPC - Central</t>
  </si>
  <si>
    <t>ACPC - High</t>
  </si>
  <si>
    <t>ACPC - Jump</t>
  </si>
  <si>
    <t>PTC - Central</t>
  </si>
  <si>
    <t>Deaths - AWP2 (Cent inc backgd)</t>
  </si>
  <si>
    <t>Propensity to Claim</t>
  </si>
  <si>
    <t>PtC - Low</t>
  </si>
  <si>
    <t>PtC - Central</t>
  </si>
  <si>
    <t>PtC - High</t>
  </si>
  <si>
    <t>Average Cost Claim Low Scenario</t>
  </si>
  <si>
    <t>Average Cost Claim Central Scenario</t>
  </si>
  <si>
    <t>Average Cost Claim High Scenario</t>
  </si>
  <si>
    <t>&lt;20</t>
  </si>
  <si>
    <t>20-24</t>
  </si>
  <si>
    <t>AWP Mesothelioma Projection 2025</t>
  </si>
  <si>
    <t>Institute and Faculty of Actuaries' UK Asbestos Working Party - 2025 ("AWP")</t>
  </si>
  <si>
    <t>0-89</t>
  </si>
  <si>
    <t>Deaths - AWP2025 (ONS 2022 POP)</t>
  </si>
  <si>
    <t>Deaths - AWP2025 (ONS 2022MORT)</t>
  </si>
  <si>
    <t>ACPC - 2025</t>
  </si>
  <si>
    <t>Scenario 5 2020</t>
  </si>
  <si>
    <t>Propensity</t>
  </si>
  <si>
    <t>2020 Scenario 5</t>
  </si>
  <si>
    <t>GB Male deaths
2025-2060</t>
  </si>
  <si>
    <t>Undiscounted Cost
2025-2060 (£bn)</t>
  </si>
  <si>
    <t>UK Insurance Claimants
2025-2060</t>
  </si>
  <si>
    <t>Average Costs
2025-2060 (£)</t>
  </si>
  <si>
    <t>2020_5</t>
  </si>
  <si>
    <t>A) Modelled deaths based on 2022-based population projection unadjusted</t>
  </si>
  <si>
    <t>2025_A</t>
  </si>
  <si>
    <t>B) Modelled deaths based on applying 2022-based mortality assumptions to the 2020 estimated population</t>
  </si>
  <si>
    <t>2025_B</t>
  </si>
  <si>
    <t>Table 1. Impact of updates to the mesothelioma deaths models on central estimate results</t>
  </si>
  <si>
    <t>Table 2. Impact of updates to average cost model on central estimate results</t>
  </si>
  <si>
    <t>C) Revised average cost per claim assumptions</t>
  </si>
  <si>
    <t>D) Revised ACPC through 2025 only</t>
  </si>
  <si>
    <t>2025_C</t>
  </si>
  <si>
    <t>2025_D</t>
  </si>
  <si>
    <t>2025_E</t>
  </si>
  <si>
    <t>2025_F</t>
  </si>
  <si>
    <t>Survey</t>
  </si>
  <si>
    <t>2020_5 - 2025_F</t>
  </si>
  <si>
    <t>Deaths, propensity and average cost scenario inputs</t>
  </si>
  <si>
    <t>Deaths - AWP2 (Central) … ACPC - 2025</t>
  </si>
  <si>
    <t>Figures shaded in bright yellow have been updated based on the latest suvery or CRU data</t>
  </si>
  <si>
    <t>Figures shaded in dark yellow have not been updated since the AWP 2020 analysis</t>
  </si>
  <si>
    <t>Results tables shown in the 2025 update note</t>
  </si>
  <si>
    <t>Compares the results for the selected scenario to the AWP 2020 Scenario 5</t>
  </si>
  <si>
    <t>Set so as to give ACPC in 2025 equal to that of Scenario 2025_C</t>
  </si>
  <si>
    <t>Actual Male Deaths</t>
  </si>
  <si>
    <t>Update Note Comparison Tables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</si>
</sst>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43" formatCode="_-* #,##0.00_-;\-* #,##0.00_-;_-* &quot;-&quot;??_-;_-@_-"/>
    <numFmt numFmtId="164" formatCode="_ * #,##0.00_ ;_ * \-#,##0.00_ ;_ * &quot;-&quot;??_ ;_ @_ "/>
    <numFmt numFmtId="165" formatCode="_-* #,##0_-;\-* #,##0_-;_-* &quot;-&quot;??_-;_-@_-"/>
    <numFmt numFmtId="166" formatCode="#,##0,,"/>
    <numFmt numFmtId="167" formatCode="0.0%"/>
    <numFmt numFmtId="168" formatCode="_-* #,##0.0_-;\-* #,##0.0_-;_-* &quot;-&quot;??_-;_-@_-"/>
    <numFmt numFmtId="169" formatCode="#,##0.0"/>
    <numFmt numFmtId="170" formatCode="&quot;£&quot;#,##0"/>
    <numFmt numFmtId="171" formatCode="#,##0;#,##0;\-"/>
    <numFmt numFmtId="172" formatCode="#,##0.0;#,##0.0;\-"/>
    <numFmt numFmtId="173" formatCode="#,##0.0\ &quot;yrs&quot;"/>
    <numFmt numFmtId="174" formatCode="&quot;£&quot;#,##0.0&quot;m&quot;"/>
    <numFmt numFmtId="175" formatCode="#,##0.0;[Red]\(#,##0.0\);\-"/>
    <numFmt numFmtId="176" formatCode="&quot;£&quot;#,##0&quot;m&quot;"/>
    <numFmt numFmtId="177" formatCode="#,##0.0&quot; yrs&quot;"/>
    <numFmt numFmtId="178" formatCode="#,##0;[Red]\(#,##0\)\ ;\-"/>
    <numFmt numFmtId="179" formatCode="#,##0;\-#,##0;\-"/>
    <numFmt numFmtId="180" formatCode="#,##0.0;\-#,##0.0;\-"/>
    <numFmt numFmtId="181" formatCode="_ * #,##0.0_ ;_ * \-#,##0.0_ ;_ * &quot;-&quot;??_ ;_ @_ "/>
    <numFmt numFmtId="182" formatCode="_ * #,##0_ ;_ * \-#,##0_ ;_ * &quot;-&quot;??_ ;_ @_ "/>
    <numFmt numFmtId="183" formatCode="#,##0.0000"/>
    <numFmt numFmtId="184" formatCode="0.0"/>
    <numFmt numFmtId="185" formatCode="#,##0.000"/>
  </numFmts>
  <fonts count="43" x14ac:knownFonts="1">
    <font>
      <sz val="11"/>
      <color theme="1"/>
      <name val="Arial"/>
      <family val="2"/>
      <scheme val="minor"/>
    </font>
    <font>
      <sz val="10"/>
      <name val="Arial"/>
      <family val="2"/>
    </font>
    <font>
      <b/>
      <sz val="16"/>
      <name val="Arial"/>
      <family val="2"/>
    </font>
    <font>
      <b/>
      <sz val="14"/>
      <name val="Arial"/>
      <family val="2"/>
    </font>
    <font>
      <b/>
      <sz val="10"/>
      <name val="Arial"/>
      <family val="2"/>
    </font>
    <font>
      <sz val="11"/>
      <color theme="1"/>
      <name val="Arial"/>
      <family val="2"/>
      <scheme val="minor"/>
    </font>
    <font>
      <sz val="10"/>
      <color theme="1"/>
      <name val="Arial"/>
      <family val="2"/>
      <scheme val="minor"/>
    </font>
    <font>
      <b/>
      <sz val="10"/>
      <color theme="1"/>
      <name val="Arial"/>
      <family val="2"/>
      <scheme val="minor"/>
    </font>
    <font>
      <sz val="16"/>
      <name val="Arial"/>
      <family val="2"/>
    </font>
    <font>
      <b/>
      <sz val="10"/>
      <name val="Arial"/>
      <family val="2"/>
      <scheme val="minor"/>
    </font>
    <font>
      <sz val="8"/>
      <name val="Arial"/>
      <family val="2"/>
    </font>
    <font>
      <b/>
      <sz val="8"/>
      <name val="Arial"/>
      <family val="2"/>
    </font>
    <font>
      <sz val="10"/>
      <name val="Arial"/>
      <family val="2"/>
      <scheme val="minor"/>
    </font>
    <font>
      <sz val="12"/>
      <name val="Arial"/>
      <family val="2"/>
      <scheme val="minor"/>
    </font>
    <font>
      <b/>
      <sz val="20"/>
      <name val="Arial"/>
      <family val="2"/>
      <scheme val="minor"/>
    </font>
    <font>
      <b/>
      <sz val="12"/>
      <name val="Arial"/>
      <family val="2"/>
      <scheme val="minor"/>
    </font>
    <font>
      <u/>
      <sz val="8.5"/>
      <color indexed="12"/>
      <name val="Arial"/>
      <family val="2"/>
    </font>
    <font>
      <u/>
      <sz val="12"/>
      <color indexed="12"/>
      <name val="Arial"/>
      <family val="2"/>
      <scheme val="minor"/>
    </font>
    <font>
      <b/>
      <u/>
      <sz val="12"/>
      <name val="Arial"/>
      <family val="2"/>
      <scheme val="minor"/>
    </font>
    <font>
      <sz val="10"/>
      <color theme="0"/>
      <name val="Arial"/>
      <family val="2"/>
    </font>
    <font>
      <sz val="9"/>
      <name val="Arial"/>
      <family val="2"/>
    </font>
    <font>
      <b/>
      <sz val="9"/>
      <name val="Arial"/>
      <family val="2"/>
    </font>
    <font>
      <b/>
      <sz val="11"/>
      <color theme="1"/>
      <name val="Arial"/>
      <family val="2"/>
      <scheme val="minor"/>
    </font>
    <font>
      <b/>
      <sz val="12"/>
      <color theme="1"/>
      <name val="Arial"/>
      <family val="2"/>
      <scheme val="minor"/>
    </font>
    <font>
      <b/>
      <sz val="11"/>
      <name val="Arial"/>
      <family val="2"/>
      <scheme val="minor"/>
    </font>
    <font>
      <sz val="8"/>
      <color theme="1"/>
      <name val="Arial"/>
      <family val="2"/>
      <scheme val="minor"/>
    </font>
    <font>
      <b/>
      <sz val="8"/>
      <color theme="1"/>
      <name val="Arial"/>
      <family val="2"/>
      <scheme val="minor"/>
    </font>
    <font>
      <sz val="6"/>
      <color theme="1"/>
      <name val="Arial"/>
      <family val="2"/>
      <scheme val="minor"/>
    </font>
    <font>
      <b/>
      <i/>
      <sz val="12"/>
      <color theme="1"/>
      <name val="Arial"/>
      <family val="2"/>
      <scheme val="minor"/>
    </font>
    <font>
      <b/>
      <sz val="14"/>
      <color theme="1"/>
      <name val="Arial"/>
      <family val="2"/>
      <scheme val="minor"/>
    </font>
    <font>
      <sz val="10"/>
      <color theme="0"/>
      <name val="Arial"/>
      <family val="2"/>
      <scheme val="minor"/>
    </font>
    <font>
      <sz val="9"/>
      <name val="Arial"/>
      <family val="2"/>
      <scheme val="minor"/>
    </font>
    <font>
      <b/>
      <sz val="9"/>
      <name val="Arial"/>
      <family val="2"/>
      <scheme val="minor"/>
    </font>
    <font>
      <sz val="8"/>
      <name val="Arial"/>
      <family val="2"/>
      <scheme val="minor"/>
    </font>
    <font>
      <b/>
      <sz val="14"/>
      <color rgb="FFFF0000"/>
      <name val="Arial"/>
      <family val="2"/>
    </font>
    <font>
      <sz val="10"/>
      <color rgb="FFFF0000"/>
      <name val="Arial"/>
      <family val="2"/>
    </font>
    <font>
      <sz val="9"/>
      <color theme="0"/>
      <name val="Arial"/>
      <family val="2"/>
    </font>
    <font>
      <i/>
      <sz val="10"/>
      <color theme="1"/>
      <name val="Arial"/>
      <family val="2"/>
      <scheme val="minor"/>
    </font>
    <font>
      <sz val="8"/>
      <color theme="0"/>
      <name val="Arial"/>
      <family val="2"/>
      <scheme val="minor"/>
    </font>
    <font>
      <u/>
      <sz val="10"/>
      <color theme="1"/>
      <name val="Arial"/>
      <family val="2"/>
      <scheme val="minor"/>
    </font>
    <font>
      <i/>
      <sz val="10"/>
      <color rgb="FFFF0000"/>
      <name val="Arial"/>
      <family val="2"/>
      <scheme val="minor"/>
    </font>
    <font>
      <sz val="8"/>
      <color rgb="FFFF0000"/>
      <name val="Arial"/>
      <family val="2"/>
    </font>
    <font>
      <sz val="9"/>
      <color indexed="81"/>
      <name val="Tahoma"/>
      <family val="2"/>
    </font>
  </fonts>
  <fills count="7">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66"/>
        <bgColor indexed="64"/>
      </patternFill>
    </fill>
    <fill>
      <patternFill patternType="solid">
        <fgColor rgb="FFA29E00"/>
        <bgColor indexed="64"/>
      </patternFill>
    </fill>
  </fills>
  <borders count="4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top/>
      <bottom style="dashed">
        <color indexed="64"/>
      </bottom>
      <diagonal/>
    </border>
  </borders>
  <cellStyleXfs count="10">
    <xf numFmtId="0" fontId="0"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0" fontId="16" fillId="0" borderId="0" applyNumberFormat="0" applyFill="0" applyBorder="0" applyAlignment="0" applyProtection="0">
      <alignment vertical="top"/>
      <protection locked="0"/>
    </xf>
    <xf numFmtId="0" fontId="1" fillId="0" borderId="0"/>
    <xf numFmtId="0" fontId="1" fillId="0" borderId="0"/>
    <xf numFmtId="0" fontId="20" fillId="0" borderId="0"/>
    <xf numFmtId="164" fontId="5" fillId="0" borderId="0" applyFont="0" applyFill="0" applyBorder="0" applyAlignment="0" applyProtection="0"/>
  </cellStyleXfs>
  <cellXfs count="397">
    <xf numFmtId="0" fontId="0" fillId="0" borderId="0" xfId="0"/>
    <xf numFmtId="0" fontId="2" fillId="0" borderId="0" xfId="1" applyFont="1"/>
    <xf numFmtId="0" fontId="1" fillId="0" borderId="0" xfId="1"/>
    <xf numFmtId="0" fontId="3" fillId="0" borderId="0" xfId="1" applyFont="1"/>
    <xf numFmtId="0" fontId="1" fillId="0" borderId="2" xfId="1" applyBorder="1"/>
    <xf numFmtId="0" fontId="1" fillId="0" borderId="3" xfId="1" applyBorder="1"/>
    <xf numFmtId="0" fontId="1" fillId="0" borderId="7" xfId="1" applyBorder="1" applyAlignment="1">
      <alignment horizontal="center"/>
    </xf>
    <xf numFmtId="0" fontId="1" fillId="0" borderId="8" xfId="1" applyBorder="1"/>
    <xf numFmtId="165" fontId="1" fillId="0" borderId="0" xfId="2" applyNumberFormat="1" applyBorder="1"/>
    <xf numFmtId="0" fontId="1" fillId="0" borderId="1" xfId="1" applyBorder="1" applyAlignment="1">
      <alignment horizontal="center"/>
    </xf>
    <xf numFmtId="0" fontId="1" fillId="0" borderId="5" xfId="1" applyBorder="1"/>
    <xf numFmtId="166" fontId="4" fillId="0" borderId="0" xfId="1" applyNumberFormat="1" applyFont="1"/>
    <xf numFmtId="0" fontId="4" fillId="0" borderId="0" xfId="1" applyFont="1"/>
    <xf numFmtId="0" fontId="4" fillId="0" borderId="0" xfId="1" applyFont="1" applyAlignment="1">
      <alignment horizontal="center"/>
    </xf>
    <xf numFmtId="0" fontId="4" fillId="0" borderId="14" xfId="1" applyFont="1" applyBorder="1" applyAlignment="1">
      <alignment horizontal="center"/>
    </xf>
    <xf numFmtId="0" fontId="4" fillId="0" borderId="9" xfId="1" applyFont="1" applyBorder="1" applyAlignment="1">
      <alignment horizontal="center"/>
    </xf>
    <xf numFmtId="165" fontId="4" fillId="0" borderId="0" xfId="1" applyNumberFormat="1" applyFont="1"/>
    <xf numFmtId="165" fontId="4" fillId="0" borderId="0" xfId="2" applyNumberFormat="1" applyFont="1"/>
    <xf numFmtId="9" fontId="1" fillId="0" borderId="0" xfId="3" applyFont="1"/>
    <xf numFmtId="0" fontId="1" fillId="0" borderId="0" xfId="1" applyAlignment="1">
      <alignment horizontal="left"/>
    </xf>
    <xf numFmtId="0" fontId="1" fillId="0" borderId="5" xfId="1" applyBorder="1" applyAlignment="1">
      <alignment horizontal="left"/>
    </xf>
    <xf numFmtId="0" fontId="4" fillId="0" borderId="9" xfId="1" applyFont="1" applyBorder="1" applyAlignment="1">
      <alignment horizontal="center" vertical="center" wrapText="1"/>
    </xf>
    <xf numFmtId="0" fontId="4" fillId="0" borderId="10" xfId="1" applyFont="1" applyBorder="1" applyAlignment="1">
      <alignment horizontal="center" vertical="center" wrapText="1"/>
    </xf>
    <xf numFmtId="0" fontId="4" fillId="0" borderId="11" xfId="1" applyFont="1" applyBorder="1" applyAlignment="1">
      <alignment horizontal="center" vertical="center" wrapText="1"/>
    </xf>
    <xf numFmtId="0" fontId="6" fillId="0" borderId="0" xfId="0" applyFont="1" applyAlignment="1">
      <alignment horizontal="center"/>
    </xf>
    <xf numFmtId="0" fontId="6" fillId="0" borderId="0" xfId="0" applyFont="1"/>
    <xf numFmtId="165" fontId="1" fillId="0" borderId="0" xfId="2" applyNumberFormat="1" applyFont="1"/>
    <xf numFmtId="0" fontId="8" fillId="0" borderId="0" xfId="1" applyFont="1"/>
    <xf numFmtId="4" fontId="6" fillId="0" borderId="0" xfId="0" applyNumberFormat="1" applyFont="1" applyAlignment="1">
      <alignment horizontal="center"/>
    </xf>
    <xf numFmtId="3" fontId="1" fillId="0" borderId="0" xfId="1" applyNumberFormat="1"/>
    <xf numFmtId="0" fontId="9" fillId="0" borderId="9" xfId="1" applyFont="1" applyBorder="1" applyAlignment="1">
      <alignment horizontal="center" vertical="center" wrapText="1"/>
    </xf>
    <xf numFmtId="0" fontId="9" fillId="0" borderId="10" xfId="1" applyFont="1" applyBorder="1" applyAlignment="1">
      <alignment horizontal="center" vertical="center" wrapText="1"/>
    </xf>
    <xf numFmtId="0" fontId="9" fillId="0" borderId="14" xfId="1" applyFont="1" applyBorder="1" applyAlignment="1">
      <alignment horizontal="center"/>
    </xf>
    <xf numFmtId="0" fontId="9" fillId="0" borderId="12" xfId="1" applyFont="1" applyBorder="1" applyAlignment="1">
      <alignment horizontal="center"/>
    </xf>
    <xf numFmtId="3" fontId="6" fillId="2" borderId="13" xfId="0" applyNumberFormat="1" applyFont="1" applyFill="1" applyBorder="1" applyAlignment="1">
      <alignment horizontal="center"/>
    </xf>
    <xf numFmtId="3" fontId="6" fillId="2" borderId="15" xfId="0" applyNumberFormat="1" applyFont="1" applyFill="1" applyBorder="1" applyAlignment="1">
      <alignment horizontal="center"/>
    </xf>
    <xf numFmtId="169" fontId="6" fillId="2" borderId="15" xfId="0" applyNumberFormat="1" applyFont="1" applyFill="1" applyBorder="1" applyAlignment="1">
      <alignment horizontal="center"/>
    </xf>
    <xf numFmtId="168" fontId="1" fillId="0" borderId="0" xfId="1" applyNumberFormat="1"/>
    <xf numFmtId="168" fontId="4" fillId="0" borderId="11" xfId="1" applyNumberFormat="1" applyFont="1" applyBorder="1" applyAlignment="1">
      <alignment horizontal="center" vertical="center" wrapText="1"/>
    </xf>
    <xf numFmtId="0" fontId="4" fillId="0" borderId="19" xfId="1" applyFont="1" applyBorder="1" applyAlignment="1">
      <alignment horizontal="centerContinuous"/>
    </xf>
    <xf numFmtId="0" fontId="1" fillId="0" borderId="20" xfId="1" applyBorder="1" applyAlignment="1">
      <alignment horizontal="centerContinuous"/>
    </xf>
    <xf numFmtId="0" fontId="4" fillId="0" borderId="20" xfId="1" applyFont="1" applyBorder="1" applyAlignment="1">
      <alignment horizontal="centerContinuous"/>
    </xf>
    <xf numFmtId="168" fontId="4" fillId="0" borderId="21" xfId="1" applyNumberFormat="1" applyFont="1" applyBorder="1"/>
    <xf numFmtId="0" fontId="1" fillId="0" borderId="0" xfId="1" applyAlignment="1">
      <alignment horizontal="center" vertical="center"/>
    </xf>
    <xf numFmtId="0" fontId="1" fillId="0" borderId="0" xfId="1" applyAlignment="1">
      <alignment horizontal="center"/>
    </xf>
    <xf numFmtId="167" fontId="1" fillId="0" borderId="15" xfId="4" applyNumberFormat="1" applyFont="1" applyFill="1" applyBorder="1" applyAlignment="1">
      <alignment horizontal="center"/>
    </xf>
    <xf numFmtId="0" fontId="1" fillId="0" borderId="15" xfId="1" applyBorder="1" applyAlignment="1">
      <alignment horizontal="center"/>
    </xf>
    <xf numFmtId="167" fontId="1" fillId="0" borderId="15" xfId="3" applyNumberFormat="1" applyFont="1" applyBorder="1" applyAlignment="1">
      <alignment horizontal="center"/>
    </xf>
    <xf numFmtId="165" fontId="1" fillId="0" borderId="0" xfId="1" applyNumberFormat="1" applyAlignment="1">
      <alignment horizontal="center"/>
    </xf>
    <xf numFmtId="165" fontId="1" fillId="0" borderId="0" xfId="2" applyNumberFormat="1" applyFont="1" applyAlignment="1">
      <alignment horizontal="center"/>
    </xf>
    <xf numFmtId="165" fontId="4" fillId="0" borderId="10" xfId="1" applyNumberFormat="1" applyFont="1" applyBorder="1" applyAlignment="1">
      <alignment horizontal="center"/>
    </xf>
    <xf numFmtId="167" fontId="4" fillId="0" borderId="10" xfId="4" applyNumberFormat="1" applyFont="1" applyBorder="1" applyAlignment="1">
      <alignment horizontal="center"/>
    </xf>
    <xf numFmtId="0" fontId="4" fillId="0" borderId="10" xfId="1" applyFont="1" applyBorder="1" applyAlignment="1">
      <alignment horizontal="center"/>
    </xf>
    <xf numFmtId="171" fontId="1" fillId="0" borderId="15" xfId="2" applyNumberFormat="1" applyFont="1" applyBorder="1" applyAlignment="1">
      <alignment horizontal="center"/>
    </xf>
    <xf numFmtId="171" fontId="4" fillId="0" borderId="10" xfId="1" applyNumberFormat="1" applyFont="1" applyBorder="1" applyAlignment="1">
      <alignment horizontal="center"/>
    </xf>
    <xf numFmtId="172" fontId="4" fillId="0" borderId="10" xfId="1" applyNumberFormat="1" applyFont="1" applyBorder="1" applyAlignment="1">
      <alignment horizontal="center"/>
    </xf>
    <xf numFmtId="0" fontId="4" fillId="0" borderId="18" xfId="1" applyFont="1" applyBorder="1" applyAlignment="1">
      <alignment horizontal="center" vertical="center" wrapText="1"/>
    </xf>
    <xf numFmtId="171" fontId="1" fillId="0" borderId="16" xfId="2" applyNumberFormat="1" applyFont="1" applyBorder="1" applyAlignment="1">
      <alignment horizontal="center"/>
    </xf>
    <xf numFmtId="171" fontId="4" fillId="0" borderId="18" xfId="1" applyNumberFormat="1" applyFont="1" applyBorder="1" applyAlignment="1">
      <alignment horizontal="center"/>
    </xf>
    <xf numFmtId="172" fontId="1" fillId="0" borderId="17" xfId="2" applyNumberFormat="1" applyFont="1" applyBorder="1" applyAlignment="1">
      <alignment horizontal="center"/>
    </xf>
    <xf numFmtId="172" fontId="4" fillId="0" borderId="11" xfId="1" applyNumberFormat="1" applyFont="1" applyBorder="1" applyAlignment="1">
      <alignment horizontal="center"/>
    </xf>
    <xf numFmtId="173" fontId="4" fillId="0" borderId="10" xfId="1" applyNumberFormat="1" applyFont="1" applyBorder="1" applyAlignment="1">
      <alignment horizontal="center"/>
    </xf>
    <xf numFmtId="173" fontId="4" fillId="0" borderId="10" xfId="3" applyNumberFormat="1" applyFont="1" applyBorder="1" applyAlignment="1">
      <alignment horizontal="center"/>
    </xf>
    <xf numFmtId="173" fontId="4" fillId="0" borderId="10" xfId="4" applyNumberFormat="1" applyFont="1" applyBorder="1" applyAlignment="1">
      <alignment horizontal="center"/>
    </xf>
    <xf numFmtId="173" fontId="4" fillId="0" borderId="18" xfId="1" applyNumberFormat="1" applyFont="1" applyBorder="1" applyAlignment="1">
      <alignment horizontal="center"/>
    </xf>
    <xf numFmtId="173" fontId="4" fillId="0" borderId="9" xfId="1" applyNumberFormat="1" applyFont="1" applyBorder="1" applyAlignment="1">
      <alignment horizontal="center"/>
    </xf>
    <xf numFmtId="173" fontId="4" fillId="0" borderId="11" xfId="1" applyNumberFormat="1" applyFont="1" applyBorder="1" applyAlignment="1">
      <alignment horizontal="center"/>
    </xf>
    <xf numFmtId="0" fontId="9" fillId="0" borderId="22" xfId="1" applyFont="1" applyBorder="1" applyAlignment="1">
      <alignment horizontal="center"/>
    </xf>
    <xf numFmtId="3" fontId="6" fillId="2" borderId="23" xfId="0" applyNumberFormat="1" applyFont="1" applyFill="1" applyBorder="1" applyAlignment="1">
      <alignment horizontal="center"/>
    </xf>
    <xf numFmtId="169" fontId="6" fillId="2" borderId="23" xfId="0" applyNumberFormat="1" applyFont="1" applyFill="1" applyBorder="1" applyAlignment="1">
      <alignment horizontal="center"/>
    </xf>
    <xf numFmtId="172" fontId="1" fillId="0" borderId="16" xfId="2" applyNumberFormat="1" applyFont="1" applyBorder="1" applyAlignment="1">
      <alignment horizontal="center"/>
    </xf>
    <xf numFmtId="172" fontId="4" fillId="0" borderId="18" xfId="1" applyNumberFormat="1" applyFont="1" applyBorder="1" applyAlignment="1">
      <alignment horizontal="center"/>
    </xf>
    <xf numFmtId="0" fontId="9" fillId="0" borderId="25" xfId="1" applyFont="1" applyBorder="1" applyAlignment="1">
      <alignment horizontal="center" vertical="center" wrapText="1"/>
    </xf>
    <xf numFmtId="165" fontId="4" fillId="0" borderId="25" xfId="1" applyNumberFormat="1" applyFont="1" applyBorder="1" applyAlignment="1">
      <alignment horizontal="center"/>
    </xf>
    <xf numFmtId="173" fontId="4" fillId="0" borderId="25" xfId="1" applyNumberFormat="1" applyFont="1" applyBorder="1" applyAlignment="1">
      <alignment horizontal="center"/>
    </xf>
    <xf numFmtId="167" fontId="6" fillId="0" borderId="14" xfId="3" applyNumberFormat="1" applyFont="1" applyBorder="1" applyAlignment="1">
      <alignment horizontal="center"/>
    </xf>
    <xf numFmtId="171" fontId="1" fillId="0" borderId="17" xfId="2" applyNumberFormat="1" applyFont="1" applyBorder="1" applyAlignment="1">
      <alignment horizontal="center"/>
    </xf>
    <xf numFmtId="167" fontId="4" fillId="0" borderId="9" xfId="4" applyNumberFormat="1" applyFont="1" applyBorder="1" applyAlignment="1">
      <alignment horizontal="center"/>
    </xf>
    <xf numFmtId="171" fontId="4" fillId="0" borderId="11" xfId="1" applyNumberFormat="1" applyFont="1" applyBorder="1" applyAlignment="1">
      <alignment horizontal="center"/>
    </xf>
    <xf numFmtId="0" fontId="10" fillId="0" borderId="0" xfId="1" applyFont="1"/>
    <xf numFmtId="0" fontId="11" fillId="0" borderId="0" xfId="1" applyFont="1"/>
    <xf numFmtId="168" fontId="10" fillId="0" borderId="0" xfId="1" applyNumberFormat="1" applyFont="1"/>
    <xf numFmtId="0" fontId="10" fillId="0" borderId="0" xfId="1" applyFont="1" applyAlignment="1">
      <alignment horizontal="left"/>
    </xf>
    <xf numFmtId="9" fontId="10" fillId="0" borderId="0" xfId="4" applyFont="1"/>
    <xf numFmtId="3" fontId="10" fillId="0" borderId="0" xfId="1" applyNumberFormat="1" applyFont="1"/>
    <xf numFmtId="10" fontId="10" fillId="0" borderId="0" xfId="3" applyNumberFormat="1" applyFont="1" applyAlignment="1">
      <alignment horizontal="left"/>
    </xf>
    <xf numFmtId="0" fontId="12" fillId="0" borderId="0" xfId="1" applyFont="1"/>
    <xf numFmtId="0" fontId="13" fillId="0" borderId="0" xfId="1" applyFont="1"/>
    <xf numFmtId="0" fontId="14" fillId="0" borderId="0" xfId="1" applyFont="1"/>
    <xf numFmtId="0" fontId="15" fillId="0" borderId="0" xfId="1" applyFont="1"/>
    <xf numFmtId="0" fontId="17" fillId="0" borderId="0" xfId="5" applyFont="1" applyFill="1" applyAlignment="1" applyProtection="1"/>
    <xf numFmtId="0" fontId="14" fillId="0" borderId="1" xfId="1" applyFont="1" applyBorder="1" applyAlignment="1">
      <alignment horizontal="left"/>
    </xf>
    <xf numFmtId="0" fontId="15" fillId="0" borderId="2" xfId="1" applyFont="1" applyBorder="1" applyAlignment="1">
      <alignment horizontal="left"/>
    </xf>
    <xf numFmtId="0" fontId="13" fillId="0" borderId="2" xfId="1" applyFont="1" applyBorder="1" applyAlignment="1">
      <alignment horizontal="left"/>
    </xf>
    <xf numFmtId="0" fontId="17" fillId="0" borderId="2" xfId="5" applyFont="1" applyFill="1" applyBorder="1" applyAlignment="1" applyProtection="1">
      <alignment horizontal="left"/>
    </xf>
    <xf numFmtId="0" fontId="13" fillId="0" borderId="3" xfId="1" applyFont="1" applyBorder="1" applyAlignment="1">
      <alignment horizontal="left"/>
    </xf>
    <xf numFmtId="0" fontId="18" fillId="0" borderId="7" xfId="6" applyFont="1" applyBorder="1" applyAlignment="1">
      <alignment horizontal="left" vertical="center"/>
    </xf>
    <xf numFmtId="0" fontId="12" fillId="0" borderId="0" xfId="0" applyFont="1" applyAlignment="1">
      <alignment horizontal="left" vertical="center"/>
    </xf>
    <xf numFmtId="0" fontId="12" fillId="0" borderId="8" xfId="0" applyFont="1" applyBorder="1" applyAlignment="1">
      <alignment horizontal="left" vertical="center"/>
    </xf>
    <xf numFmtId="0" fontId="15" fillId="0" borderId="7" xfId="6" applyFont="1" applyBorder="1" applyAlignment="1">
      <alignment horizontal="left" vertical="center"/>
    </xf>
    <xf numFmtId="0" fontId="13" fillId="0" borderId="0" xfId="1" applyFont="1" applyAlignment="1">
      <alignment horizontal="left" vertical="top" wrapText="1"/>
    </xf>
    <xf numFmtId="0" fontId="13" fillId="0" borderId="8" xfId="1" applyFont="1" applyBorder="1" applyAlignment="1">
      <alignment horizontal="left" vertical="top" wrapText="1"/>
    </xf>
    <xf numFmtId="0" fontId="13" fillId="0" borderId="7" xfId="6" applyFont="1" applyBorder="1" applyAlignment="1">
      <alignment horizontal="left" vertical="center"/>
    </xf>
    <xf numFmtId="0" fontId="13" fillId="0" borderId="4" xfId="1" applyFont="1" applyBorder="1" applyAlignment="1">
      <alignment horizontal="left" vertical="top" wrapText="1"/>
    </xf>
    <xf numFmtId="0" fontId="13" fillId="0" borderId="5" xfId="1" applyFont="1" applyBorder="1" applyAlignment="1">
      <alignment horizontal="left" vertical="top" wrapText="1"/>
    </xf>
    <xf numFmtId="0" fontId="13" fillId="0" borderId="6" xfId="1" applyFont="1" applyBorder="1" applyAlignment="1">
      <alignment horizontal="left" vertical="top" wrapText="1"/>
    </xf>
    <xf numFmtId="0" fontId="19" fillId="0" borderId="0" xfId="1" applyFont="1"/>
    <xf numFmtId="0" fontId="4" fillId="0" borderId="19" xfId="1" applyFont="1" applyBorder="1" applyAlignment="1">
      <alignment horizontal="center" vertical="center" wrapText="1"/>
    </xf>
    <xf numFmtId="0" fontId="4" fillId="0" borderId="20" xfId="1" applyFont="1" applyBorder="1" applyAlignment="1">
      <alignment horizontal="left" vertical="center" wrapText="1"/>
    </xf>
    <xf numFmtId="0" fontId="4" fillId="0" borderId="21" xfId="1" applyFont="1" applyBorder="1" applyAlignment="1">
      <alignment horizontal="left" vertical="center" wrapText="1"/>
    </xf>
    <xf numFmtId="0" fontId="4" fillId="0" borderId="27" xfId="1" applyFont="1" applyBorder="1" applyAlignment="1">
      <alignment horizontal="center" vertical="center"/>
    </xf>
    <xf numFmtId="0" fontId="4" fillId="0" borderId="1" xfId="1" applyFont="1" applyBorder="1" applyAlignment="1">
      <alignment horizontal="center" vertical="center"/>
    </xf>
    <xf numFmtId="0" fontId="4" fillId="0" borderId="2" xfId="1" applyFont="1" applyBorder="1" applyAlignment="1">
      <alignment horizontal="center" vertical="center"/>
    </xf>
    <xf numFmtId="0" fontId="9" fillId="0" borderId="0" xfId="1" applyFont="1"/>
    <xf numFmtId="169" fontId="6" fillId="0" borderId="0" xfId="0" applyNumberFormat="1" applyFont="1" applyAlignment="1">
      <alignment horizontal="center"/>
    </xf>
    <xf numFmtId="0" fontId="6" fillId="0" borderId="2" xfId="0" applyFont="1" applyBorder="1"/>
    <xf numFmtId="0" fontId="6" fillId="0" borderId="2" xfId="0" applyFont="1" applyBorder="1" applyAlignment="1">
      <alignment horizontal="center"/>
    </xf>
    <xf numFmtId="0" fontId="6" fillId="0" borderId="3" xfId="0" applyFont="1" applyBorder="1" applyAlignment="1">
      <alignment horizontal="center"/>
    </xf>
    <xf numFmtId="0" fontId="6" fillId="0" borderId="8" xfId="0"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0" fontId="6" fillId="0" borderId="5" xfId="0" applyFont="1" applyBorder="1"/>
    <xf numFmtId="9" fontId="1" fillId="0" borderId="0" xfId="4" applyFont="1"/>
    <xf numFmtId="9" fontId="11" fillId="0" borderId="0" xfId="4" applyFont="1"/>
    <xf numFmtId="9" fontId="4" fillId="0" borderId="20" xfId="4" applyFont="1" applyBorder="1" applyAlignment="1">
      <alignment horizontal="centerContinuous"/>
    </xf>
    <xf numFmtId="9" fontId="4" fillId="0" borderId="10" xfId="4" applyFont="1" applyBorder="1" applyAlignment="1">
      <alignment horizontal="center" vertical="center" wrapText="1"/>
    </xf>
    <xf numFmtId="9" fontId="4" fillId="0" borderId="10" xfId="4" applyFont="1" applyBorder="1" applyAlignment="1">
      <alignment horizontal="center"/>
    </xf>
    <xf numFmtId="10" fontId="6" fillId="2" borderId="13" xfId="4" applyNumberFormat="1" applyFont="1" applyFill="1" applyBorder="1" applyAlignment="1">
      <alignment horizontal="center"/>
    </xf>
    <xf numFmtId="10" fontId="6" fillId="2" borderId="24" xfId="4" applyNumberFormat="1" applyFont="1" applyFill="1" applyBorder="1" applyAlignment="1">
      <alignment horizontal="center"/>
    </xf>
    <xf numFmtId="4" fontId="6" fillId="2" borderId="13" xfId="0" applyNumberFormat="1" applyFont="1" applyFill="1" applyBorder="1" applyAlignment="1">
      <alignment horizontal="center"/>
    </xf>
    <xf numFmtId="4" fontId="6" fillId="2" borderId="15" xfId="0" applyNumberFormat="1" applyFont="1" applyFill="1" applyBorder="1" applyAlignment="1">
      <alignment horizontal="center"/>
    </xf>
    <xf numFmtId="4" fontId="6" fillId="2" borderId="24" xfId="0" applyNumberFormat="1" applyFont="1" applyFill="1" applyBorder="1" applyAlignment="1">
      <alignment horizontal="center"/>
    </xf>
    <xf numFmtId="0" fontId="20" fillId="0" borderId="0" xfId="1" applyFont="1" applyAlignment="1">
      <alignment vertical="center" wrapText="1"/>
    </xf>
    <xf numFmtId="0" fontId="21" fillId="0" borderId="4" xfId="1" applyFont="1" applyBorder="1" applyAlignment="1">
      <alignment horizontal="center" vertical="center" wrapText="1"/>
    </xf>
    <xf numFmtId="0" fontId="21" fillId="0" borderId="5" xfId="1" applyFont="1" applyBorder="1" applyAlignment="1">
      <alignment horizontal="left" vertical="center" wrapText="1"/>
    </xf>
    <xf numFmtId="0" fontId="21" fillId="0" borderId="6" xfId="1" applyFont="1" applyBorder="1" applyAlignment="1">
      <alignment horizontal="left" vertical="center" wrapText="1"/>
    </xf>
    <xf numFmtId="0" fontId="21" fillId="0" borderId="5" xfId="1" applyFont="1" applyBorder="1" applyAlignment="1">
      <alignment horizontal="center" vertical="center" wrapText="1"/>
    </xf>
    <xf numFmtId="0" fontId="21" fillId="0" borderId="6" xfId="1" applyFont="1" applyBorder="1" applyAlignment="1">
      <alignment horizontal="center" vertical="center" wrapText="1"/>
    </xf>
    <xf numFmtId="0" fontId="20" fillId="0" borderId="0" xfId="1" applyFont="1"/>
    <xf numFmtId="0" fontId="20" fillId="0" borderId="0" xfId="1" applyFont="1" applyAlignment="1">
      <alignment horizontal="left"/>
    </xf>
    <xf numFmtId="0" fontId="21" fillId="0" borderId="0" xfId="1" applyFont="1"/>
    <xf numFmtId="0" fontId="20" fillId="0" borderId="1" xfId="1" applyFont="1" applyBorder="1"/>
    <xf numFmtId="0" fontId="20" fillId="0" borderId="2" xfId="1" applyFont="1" applyBorder="1" applyAlignment="1">
      <alignment horizontal="left"/>
    </xf>
    <xf numFmtId="0" fontId="20" fillId="0" borderId="3" xfId="1" applyFont="1" applyBorder="1" applyAlignment="1">
      <alignment horizontal="left"/>
    </xf>
    <xf numFmtId="0" fontId="21" fillId="0" borderId="1" xfId="1" applyFont="1" applyBorder="1" applyAlignment="1">
      <alignment horizontal="centerContinuous"/>
    </xf>
    <xf numFmtId="0" fontId="20" fillId="0" borderId="2" xfId="1" applyFont="1" applyBorder="1" applyAlignment="1">
      <alignment horizontal="centerContinuous"/>
    </xf>
    <xf numFmtId="0" fontId="20" fillId="0" borderId="3" xfId="1" applyFont="1" applyBorder="1" applyAlignment="1">
      <alignment horizontal="centerContinuous"/>
    </xf>
    <xf numFmtId="0" fontId="20" fillId="0" borderId="7" xfId="1" applyFont="1" applyBorder="1" applyAlignment="1">
      <alignment horizontal="center"/>
    </xf>
    <xf numFmtId="3" fontId="20" fillId="0" borderId="7" xfId="2" applyNumberFormat="1" applyFont="1" applyBorder="1" applyAlignment="1">
      <alignment horizontal="center" vertical="center"/>
    </xf>
    <xf numFmtId="3" fontId="20" fillId="0" borderId="0" xfId="2" applyNumberFormat="1" applyFont="1" applyBorder="1" applyAlignment="1">
      <alignment horizontal="center" vertical="center"/>
    </xf>
    <xf numFmtId="167" fontId="20" fillId="0" borderId="0" xfId="4" applyNumberFormat="1" applyFont="1" applyBorder="1" applyAlignment="1">
      <alignment horizontal="center" vertical="center"/>
    </xf>
    <xf numFmtId="165" fontId="20" fillId="0" borderId="0" xfId="2" applyNumberFormat="1" applyFont="1"/>
    <xf numFmtId="165" fontId="20" fillId="0" borderId="0" xfId="2" applyNumberFormat="1" applyFont="1" applyBorder="1"/>
    <xf numFmtId="0" fontId="4" fillId="0" borderId="2" xfId="1" applyFont="1" applyBorder="1" applyAlignment="1">
      <alignment horizontal="right" vertical="center"/>
    </xf>
    <xf numFmtId="0" fontId="4" fillId="0" borderId="5" xfId="1" applyFont="1" applyBorder="1" applyAlignment="1">
      <alignment horizontal="right" vertical="center"/>
    </xf>
    <xf numFmtId="0" fontId="7" fillId="0" borderId="1" xfId="0" applyFont="1" applyBorder="1" applyAlignment="1">
      <alignment horizontal="left"/>
    </xf>
    <xf numFmtId="0" fontId="7" fillId="0" borderId="4" xfId="0" applyFont="1" applyBorder="1" applyAlignment="1">
      <alignment horizontal="left"/>
    </xf>
    <xf numFmtId="0" fontId="23" fillId="0" borderId="0" xfId="0" applyFont="1" applyAlignment="1">
      <alignment horizontal="left"/>
    </xf>
    <xf numFmtId="3" fontId="9" fillId="0" borderId="10" xfId="1" applyNumberFormat="1" applyFont="1" applyBorder="1" applyAlignment="1">
      <alignment horizontal="center" vertical="center" wrapText="1"/>
    </xf>
    <xf numFmtId="167" fontId="6" fillId="2" borderId="13" xfId="4" applyNumberFormat="1" applyFont="1" applyFill="1" applyBorder="1" applyAlignment="1">
      <alignment horizontal="center"/>
    </xf>
    <xf numFmtId="167" fontId="6" fillId="2" borderId="24" xfId="4" applyNumberFormat="1" applyFont="1" applyFill="1" applyBorder="1" applyAlignment="1">
      <alignment horizontal="center"/>
    </xf>
    <xf numFmtId="0" fontId="22" fillId="0" borderId="0" xfId="0" applyFont="1"/>
    <xf numFmtId="4" fontId="24" fillId="0" borderId="0" xfId="1" applyNumberFormat="1" applyFont="1" applyAlignment="1">
      <alignment horizontal="left" vertical="center"/>
    </xf>
    <xf numFmtId="167" fontId="1" fillId="0" borderId="16" xfId="4" applyNumberFormat="1" applyFont="1" applyBorder="1" applyAlignment="1">
      <alignment horizontal="center"/>
    </xf>
    <xf numFmtId="0" fontId="25" fillId="0" borderId="0" xfId="0" applyFont="1" applyAlignment="1">
      <alignment horizontal="center"/>
    </xf>
    <xf numFmtId="0" fontId="26" fillId="0" borderId="0" xfId="0" applyFont="1" applyAlignment="1">
      <alignment horizontal="center"/>
    </xf>
    <xf numFmtId="0" fontId="25" fillId="0" borderId="0" xfId="0" applyFont="1" applyAlignment="1">
      <alignment horizontal="center" vertical="center"/>
    </xf>
    <xf numFmtId="4" fontId="25" fillId="2" borderId="0" xfId="0" applyNumberFormat="1" applyFont="1" applyFill="1" applyAlignment="1">
      <alignment horizontal="center"/>
    </xf>
    <xf numFmtId="3" fontId="26" fillId="0" borderId="0" xfId="0" applyNumberFormat="1" applyFont="1"/>
    <xf numFmtId="169" fontId="25" fillId="0" borderId="0" xfId="0" applyNumberFormat="1" applyFont="1"/>
    <xf numFmtId="0" fontId="25" fillId="0" borderId="0" xfId="0" applyFont="1"/>
    <xf numFmtId="170" fontId="25" fillId="2" borderId="0" xfId="0" applyNumberFormat="1" applyFont="1" applyFill="1"/>
    <xf numFmtId="167" fontId="6" fillId="0" borderId="0" xfId="0" applyNumberFormat="1" applyFont="1" applyAlignment="1">
      <alignment horizontal="center" vertical="center"/>
    </xf>
    <xf numFmtId="167" fontId="6" fillId="0" borderId="0" xfId="4" applyNumberFormat="1" applyFont="1" applyAlignment="1">
      <alignment horizontal="center" vertical="center"/>
    </xf>
    <xf numFmtId="167" fontId="25" fillId="2" borderId="0" xfId="0" applyNumberFormat="1" applyFont="1" applyFill="1" applyAlignment="1">
      <alignment horizontal="center" vertical="center"/>
    </xf>
    <xf numFmtId="176" fontId="20" fillId="0" borderId="0" xfId="2" applyNumberFormat="1" applyFont="1" applyBorder="1" applyAlignment="1">
      <alignment horizontal="center" vertical="center"/>
    </xf>
    <xf numFmtId="0" fontId="20" fillId="0" borderId="0" xfId="1" applyFont="1" applyAlignment="1">
      <alignment horizontal="center"/>
    </xf>
    <xf numFmtId="170" fontId="20" fillId="0" borderId="0" xfId="2" applyNumberFormat="1" applyFont="1" applyBorder="1" applyAlignment="1">
      <alignment horizontal="center" vertical="center"/>
    </xf>
    <xf numFmtId="0" fontId="20" fillId="2" borderId="0" xfId="1" applyFont="1" applyFill="1" applyAlignment="1">
      <alignment horizontal="left"/>
    </xf>
    <xf numFmtId="10" fontId="20" fillId="2" borderId="8" xfId="1" applyNumberFormat="1" applyFont="1" applyFill="1" applyBorder="1" applyAlignment="1">
      <alignment horizontal="left"/>
    </xf>
    <xf numFmtId="0" fontId="27" fillId="0" borderId="0" xfId="0" applyFont="1" applyAlignment="1">
      <alignment horizontal="center" vertical="center"/>
    </xf>
    <xf numFmtId="0" fontId="27" fillId="0" borderId="0" xfId="0" applyFont="1"/>
    <xf numFmtId="0" fontId="27" fillId="0" borderId="0" xfId="0" applyFont="1" applyAlignment="1">
      <alignment horizontal="center"/>
    </xf>
    <xf numFmtId="0" fontId="15" fillId="0" borderId="37" xfId="1" applyFont="1" applyBorder="1"/>
    <xf numFmtId="0" fontId="9" fillId="0" borderId="37" xfId="1" applyFont="1" applyBorder="1"/>
    <xf numFmtId="0" fontId="28" fillId="0" borderId="0" xfId="0" applyFont="1"/>
    <xf numFmtId="0" fontId="12" fillId="0" borderId="0" xfId="1" applyFont="1" applyAlignment="1">
      <alignment vertical="center"/>
    </xf>
    <xf numFmtId="0" fontId="6" fillId="0" borderId="0" xfId="0" applyFont="1" applyAlignment="1">
      <alignment vertical="center"/>
    </xf>
    <xf numFmtId="0" fontId="7" fillId="0" borderId="7" xfId="0" applyFont="1" applyBorder="1" applyAlignment="1">
      <alignment horizontal="left"/>
    </xf>
    <xf numFmtId="0" fontId="4" fillId="0" borderId="0" xfId="1" applyFont="1" applyAlignment="1">
      <alignment horizontal="right" vertical="center"/>
    </xf>
    <xf numFmtId="0" fontId="9" fillId="0" borderId="38" xfId="1" applyFont="1" applyBorder="1" applyAlignment="1">
      <alignment horizontal="center"/>
    </xf>
    <xf numFmtId="169" fontId="20" fillId="0" borderId="0" xfId="2" applyNumberFormat="1" applyFont="1" applyBorder="1" applyAlignment="1">
      <alignment horizontal="center" vertical="center"/>
    </xf>
    <xf numFmtId="173" fontId="20" fillId="0" borderId="0" xfId="1" applyNumberFormat="1" applyFont="1" applyAlignment="1">
      <alignment horizontal="center"/>
    </xf>
    <xf numFmtId="0" fontId="30" fillId="0" borderId="0" xfId="0" applyFont="1" applyAlignment="1">
      <alignment horizontal="center"/>
    </xf>
    <xf numFmtId="0" fontId="7" fillId="0" borderId="0" xfId="0" applyFont="1"/>
    <xf numFmtId="6" fontId="1" fillId="0" borderId="0" xfId="1" applyNumberFormat="1"/>
    <xf numFmtId="3" fontId="6" fillId="0" borderId="13" xfId="0" applyNumberFormat="1" applyFont="1" applyBorder="1" applyAlignment="1">
      <alignment horizontal="center"/>
    </xf>
    <xf numFmtId="3" fontId="6" fillId="0" borderId="23" xfId="0" applyNumberFormat="1" applyFont="1" applyBorder="1" applyAlignment="1">
      <alignment horizontal="center"/>
    </xf>
    <xf numFmtId="9" fontId="6" fillId="0" borderId="0" xfId="4" applyFont="1" applyAlignment="1">
      <alignment horizontal="center"/>
    </xf>
    <xf numFmtId="9" fontId="6" fillId="2" borderId="13" xfId="4" applyFont="1" applyFill="1" applyBorder="1" applyAlignment="1">
      <alignment horizontal="center"/>
    </xf>
    <xf numFmtId="9" fontId="6" fillId="2" borderId="15" xfId="4" applyFont="1" applyFill="1" applyBorder="1" applyAlignment="1">
      <alignment horizontal="center"/>
    </xf>
    <xf numFmtId="9" fontId="6" fillId="2" borderId="23" xfId="4" applyFont="1" applyFill="1" applyBorder="1" applyAlignment="1">
      <alignment horizontal="center"/>
    </xf>
    <xf numFmtId="0" fontId="4" fillId="0" borderId="0" xfId="1" applyFont="1" applyAlignment="1">
      <alignment horizontal="left"/>
    </xf>
    <xf numFmtId="169" fontId="6" fillId="0" borderId="13" xfId="0" applyNumberFormat="1" applyFont="1" applyBorder="1" applyAlignment="1">
      <alignment horizontal="center"/>
    </xf>
    <xf numFmtId="3" fontId="6" fillId="0" borderId="15" xfId="0" applyNumberFormat="1" applyFont="1" applyBorder="1" applyAlignment="1">
      <alignment horizontal="center"/>
    </xf>
    <xf numFmtId="169" fontId="6" fillId="0" borderId="15" xfId="0" applyNumberFormat="1" applyFont="1" applyBorder="1" applyAlignment="1">
      <alignment horizontal="center"/>
    </xf>
    <xf numFmtId="169" fontId="6" fillId="0" borderId="23" xfId="0" applyNumberFormat="1" applyFont="1" applyBorder="1" applyAlignment="1">
      <alignment horizontal="center"/>
    </xf>
    <xf numFmtId="0" fontId="31" fillId="0" borderId="0" xfId="8" applyFont="1"/>
    <xf numFmtId="0" fontId="32" fillId="0" borderId="0" xfId="8" applyFont="1" applyAlignment="1">
      <alignment horizontal="center"/>
    </xf>
    <xf numFmtId="0" fontId="15" fillId="0" borderId="0" xfId="8" applyFont="1"/>
    <xf numFmtId="0" fontId="16" fillId="0" borderId="0" xfId="5" applyAlignment="1" applyProtection="1"/>
    <xf numFmtId="178" fontId="31" fillId="0" borderId="0" xfId="8" applyNumberFormat="1" applyFont="1"/>
    <xf numFmtId="0" fontId="32" fillId="0" borderId="0" xfId="8" applyFont="1"/>
    <xf numFmtId="0" fontId="32" fillId="0" borderId="0" xfId="8" applyFont="1" applyAlignment="1">
      <alignment horizontal="left"/>
    </xf>
    <xf numFmtId="179" fontId="31" fillId="2" borderId="0" xfId="8" applyNumberFormat="1" applyFont="1" applyFill="1"/>
    <xf numFmtId="0" fontId="31" fillId="2" borderId="0" xfId="8" applyFont="1" applyFill="1"/>
    <xf numFmtId="0" fontId="31" fillId="0" borderId="0" xfId="8" applyFont="1" applyAlignment="1">
      <alignment horizontal="center"/>
    </xf>
    <xf numFmtId="179" fontId="0" fillId="0" borderId="0" xfId="0" applyNumberFormat="1"/>
    <xf numFmtId="169" fontId="1" fillId="0" borderId="15" xfId="2" applyNumberFormat="1" applyFill="1" applyBorder="1" applyAlignment="1">
      <alignment horizontal="center"/>
    </xf>
    <xf numFmtId="3" fontId="1" fillId="0" borderId="15" xfId="2" applyNumberFormat="1" applyFill="1" applyBorder="1" applyAlignment="1">
      <alignment horizontal="center"/>
    </xf>
    <xf numFmtId="174" fontId="1" fillId="0" borderId="15" xfId="2" applyNumberFormat="1" applyFill="1" applyBorder="1" applyAlignment="1">
      <alignment horizontal="center"/>
    </xf>
    <xf numFmtId="169" fontId="1" fillId="0" borderId="23" xfId="2" applyNumberFormat="1" applyFill="1" applyBorder="1" applyAlignment="1">
      <alignment horizontal="center"/>
    </xf>
    <xf numFmtId="3" fontId="1" fillId="0" borderId="23" xfId="2" applyNumberFormat="1" applyFill="1" applyBorder="1" applyAlignment="1">
      <alignment horizontal="center"/>
    </xf>
    <xf numFmtId="174" fontId="1" fillId="0" borderId="23" xfId="2" applyNumberFormat="1" applyFill="1" applyBorder="1" applyAlignment="1">
      <alignment horizontal="center"/>
    </xf>
    <xf numFmtId="167" fontId="1" fillId="0" borderId="23" xfId="4" applyNumberFormat="1" applyFont="1" applyFill="1" applyBorder="1" applyAlignment="1">
      <alignment horizontal="center"/>
    </xf>
    <xf numFmtId="175" fontId="6" fillId="0" borderId="15" xfId="0" applyNumberFormat="1" applyFont="1" applyBorder="1" applyAlignment="1">
      <alignment horizontal="center"/>
    </xf>
    <xf numFmtId="175" fontId="6" fillId="0" borderId="17" xfId="0" applyNumberFormat="1" applyFont="1" applyBorder="1" applyAlignment="1">
      <alignment horizontal="center"/>
    </xf>
    <xf numFmtId="175" fontId="6" fillId="0" borderId="23" xfId="0" applyNumberFormat="1" applyFont="1" applyBorder="1" applyAlignment="1">
      <alignment horizontal="center"/>
    </xf>
    <xf numFmtId="175" fontId="6" fillId="0" borderId="34" xfId="0" applyNumberFormat="1" applyFont="1" applyBorder="1" applyAlignment="1">
      <alignment horizontal="center"/>
    </xf>
    <xf numFmtId="174" fontId="1" fillId="0" borderId="16" xfId="2" applyNumberFormat="1" applyFill="1" applyBorder="1" applyAlignment="1">
      <alignment horizontal="center"/>
    </xf>
    <xf numFmtId="174" fontId="1" fillId="0" borderId="35" xfId="2" applyNumberFormat="1" applyFill="1" applyBorder="1" applyAlignment="1">
      <alignment horizontal="center"/>
    </xf>
    <xf numFmtId="9" fontId="1" fillId="0" borderId="15" xfId="4" applyFont="1" applyFill="1" applyBorder="1" applyAlignment="1">
      <alignment horizontal="center"/>
    </xf>
    <xf numFmtId="9" fontId="1" fillId="0" borderId="23" xfId="4" applyFont="1" applyFill="1" applyBorder="1" applyAlignment="1">
      <alignment horizontal="center"/>
    </xf>
    <xf numFmtId="0" fontId="6" fillId="0" borderId="14" xfId="0" applyFont="1" applyBorder="1" applyAlignment="1">
      <alignment horizontal="center"/>
    </xf>
    <xf numFmtId="3" fontId="1" fillId="0" borderId="26" xfId="2" applyNumberFormat="1" applyFill="1" applyBorder="1" applyAlignment="1">
      <alignment horizontal="center"/>
    </xf>
    <xf numFmtId="0" fontId="6" fillId="0" borderId="22" xfId="0" applyFont="1" applyBorder="1" applyAlignment="1">
      <alignment horizontal="center"/>
    </xf>
    <xf numFmtId="0" fontId="29" fillId="0" borderId="0" xfId="0" applyFont="1" applyAlignment="1">
      <alignment horizontal="left"/>
    </xf>
    <xf numFmtId="3" fontId="20" fillId="0" borderId="5" xfId="2" applyNumberFormat="1" applyFont="1" applyFill="1" applyBorder="1" applyAlignment="1">
      <alignment horizontal="center" vertical="center"/>
    </xf>
    <xf numFmtId="167" fontId="20" fillId="0" borderId="5" xfId="4" applyNumberFormat="1" applyFont="1" applyFill="1" applyBorder="1" applyAlignment="1">
      <alignment horizontal="center" vertical="center"/>
    </xf>
    <xf numFmtId="170" fontId="20" fillId="0" borderId="5" xfId="2" applyNumberFormat="1" applyFont="1" applyFill="1" applyBorder="1" applyAlignment="1">
      <alignment horizontal="center" vertical="center"/>
    </xf>
    <xf numFmtId="176" fontId="20" fillId="0" borderId="5" xfId="2" applyNumberFormat="1" applyFont="1" applyFill="1" applyBorder="1" applyAlignment="1">
      <alignment horizontal="center" vertical="center"/>
    </xf>
    <xf numFmtId="177" fontId="20" fillId="0" borderId="5" xfId="2" applyNumberFormat="1" applyFont="1" applyFill="1" applyBorder="1" applyAlignment="1">
      <alignment horizontal="center" vertical="center"/>
    </xf>
    <xf numFmtId="3" fontId="20" fillId="0" borderId="4" xfId="2" applyNumberFormat="1" applyFont="1" applyFill="1" applyBorder="1" applyAlignment="1">
      <alignment horizontal="center" vertical="center"/>
    </xf>
    <xf numFmtId="0" fontId="7" fillId="0" borderId="1" xfId="0" applyFont="1" applyBorder="1"/>
    <xf numFmtId="0" fontId="7" fillId="0" borderId="7" xfId="0" applyFont="1" applyBorder="1"/>
    <xf numFmtId="0" fontId="7" fillId="0" borderId="4" xfId="0" applyFont="1" applyBorder="1"/>
    <xf numFmtId="0" fontId="7" fillId="0" borderId="19" xfId="0" applyFont="1" applyBorder="1" applyAlignment="1">
      <alignment horizontal="center" vertical="center"/>
    </xf>
    <xf numFmtId="0" fontId="7" fillId="2" borderId="21" xfId="0" applyFont="1" applyFill="1" applyBorder="1" applyAlignment="1" applyProtection="1">
      <alignment horizontal="center" vertical="center"/>
      <protection locked="0"/>
    </xf>
    <xf numFmtId="0" fontId="6" fillId="0" borderId="0" xfId="0" applyFont="1" applyAlignment="1">
      <alignment horizontal="left"/>
    </xf>
    <xf numFmtId="0" fontId="33" fillId="0" borderId="0" xfId="8" applyFont="1" applyAlignment="1">
      <alignment horizontal="center" vertical="center"/>
    </xf>
    <xf numFmtId="180" fontId="0" fillId="0" borderId="0" xfId="0" applyNumberFormat="1"/>
    <xf numFmtId="0" fontId="6" fillId="0" borderId="0" xfId="0" quotePrefix="1" applyFont="1"/>
    <xf numFmtId="0" fontId="7" fillId="0" borderId="9" xfId="0" applyFont="1" applyBorder="1" applyAlignment="1">
      <alignment horizontal="center"/>
    </xf>
    <xf numFmtId="9" fontId="7" fillId="2" borderId="11" xfId="0" applyNumberFormat="1" applyFont="1" applyFill="1" applyBorder="1" applyAlignment="1">
      <alignment horizontal="center"/>
    </xf>
    <xf numFmtId="3" fontId="7" fillId="2" borderId="11" xfId="0" applyNumberFormat="1" applyFont="1" applyFill="1" applyBorder="1" applyAlignment="1">
      <alignment horizontal="center"/>
    </xf>
    <xf numFmtId="167" fontId="25" fillId="0" borderId="0" xfId="0" applyNumberFormat="1" applyFont="1" applyAlignment="1">
      <alignment horizontal="center" vertical="center"/>
    </xf>
    <xf numFmtId="0" fontId="20" fillId="0" borderId="28" xfId="1" applyFont="1" applyBorder="1" applyAlignment="1">
      <alignment horizontal="left"/>
    </xf>
    <xf numFmtId="0" fontId="21" fillId="0" borderId="30" xfId="1" applyFont="1" applyBorder="1" applyAlignment="1">
      <alignment horizontal="left" vertical="center" wrapText="1"/>
    </xf>
    <xf numFmtId="3" fontId="20" fillId="2" borderId="29" xfId="1" applyNumberFormat="1" applyFont="1" applyFill="1" applyBorder="1" applyAlignment="1">
      <alignment horizontal="center"/>
    </xf>
    <xf numFmtId="3" fontId="20" fillId="0" borderId="0" xfId="1" applyNumberFormat="1" applyFont="1" applyAlignment="1">
      <alignment horizontal="center"/>
    </xf>
    <xf numFmtId="167" fontId="20" fillId="0" borderId="0" xfId="2" applyNumberFormat="1" applyFont="1" applyBorder="1" applyAlignment="1">
      <alignment horizontal="center" vertical="center"/>
    </xf>
    <xf numFmtId="3" fontId="1" fillId="0" borderId="0" xfId="2" applyNumberFormat="1" applyFill="1" applyBorder="1" applyAlignment="1">
      <alignment horizontal="center"/>
    </xf>
    <xf numFmtId="169" fontId="1" fillId="0" borderId="0" xfId="2" applyNumberFormat="1" applyFill="1" applyBorder="1" applyAlignment="1">
      <alignment horizontal="center"/>
    </xf>
    <xf numFmtId="9" fontId="1" fillId="0" borderId="0" xfId="4" applyFont="1" applyFill="1" applyBorder="1" applyAlignment="1">
      <alignment horizontal="center"/>
    </xf>
    <xf numFmtId="174" fontId="1" fillId="0" borderId="0" xfId="2" applyNumberFormat="1" applyFill="1" applyBorder="1" applyAlignment="1">
      <alignment horizontal="center"/>
    </xf>
    <xf numFmtId="167" fontId="1" fillId="0" borderId="0" xfId="4" applyNumberFormat="1" applyFont="1" applyFill="1" applyBorder="1" applyAlignment="1">
      <alignment horizontal="center"/>
    </xf>
    <xf numFmtId="175" fontId="6" fillId="0" borderId="0" xfId="0" applyNumberFormat="1" applyFont="1" applyAlignment="1">
      <alignment horizontal="center"/>
    </xf>
    <xf numFmtId="0" fontId="6" fillId="0" borderId="39" xfId="0" applyFont="1" applyBorder="1" applyAlignment="1">
      <alignment horizontal="center"/>
    </xf>
    <xf numFmtId="0" fontId="4" fillId="0" borderId="40" xfId="1" applyFont="1" applyBorder="1" applyAlignment="1">
      <alignment horizontal="center" vertical="center" wrapText="1"/>
    </xf>
    <xf numFmtId="169" fontId="4" fillId="0" borderId="40" xfId="1" applyNumberFormat="1" applyFont="1" applyBorder="1" applyAlignment="1">
      <alignment horizontal="center" vertical="center" wrapText="1"/>
    </xf>
    <xf numFmtId="169" fontId="9" fillId="0" borderId="40" xfId="1" applyNumberFormat="1" applyFont="1" applyBorder="1" applyAlignment="1">
      <alignment horizontal="center" vertical="center" wrapText="1"/>
    </xf>
    <xf numFmtId="0" fontId="4" fillId="0" borderId="41" xfId="1" applyFont="1" applyBorder="1" applyAlignment="1">
      <alignment horizontal="center" vertical="center" wrapText="1"/>
    </xf>
    <xf numFmtId="0" fontId="4" fillId="0" borderId="42" xfId="1" applyFont="1" applyBorder="1" applyAlignment="1">
      <alignment horizontal="center" vertical="center" wrapText="1"/>
    </xf>
    <xf numFmtId="0" fontId="6" fillId="0" borderId="31" xfId="0" applyFont="1" applyBorder="1" applyAlignment="1">
      <alignment horizontal="center"/>
    </xf>
    <xf numFmtId="3" fontId="1" fillId="0" borderId="32" xfId="2" applyNumberFormat="1" applyFill="1" applyBorder="1" applyAlignment="1">
      <alignment horizontal="center"/>
    </xf>
    <xf numFmtId="169" fontId="1" fillId="0" borderId="32" xfId="2" applyNumberFormat="1" applyFill="1" applyBorder="1" applyAlignment="1">
      <alignment horizontal="center"/>
    </xf>
    <xf numFmtId="9" fontId="1" fillId="0" borderId="32" xfId="4" applyFont="1" applyFill="1" applyBorder="1" applyAlignment="1">
      <alignment horizontal="center"/>
    </xf>
    <xf numFmtId="174" fontId="1" fillId="0" borderId="32" xfId="2" applyNumberFormat="1" applyFill="1" applyBorder="1" applyAlignment="1">
      <alignment horizontal="center"/>
    </xf>
    <xf numFmtId="167" fontId="1" fillId="0" borderId="32" xfId="4" applyNumberFormat="1" applyFont="1" applyBorder="1" applyAlignment="1">
      <alignment horizontal="center"/>
    </xf>
    <xf numFmtId="174" fontId="1" fillId="0" borderId="36" xfId="2" applyNumberFormat="1" applyFill="1" applyBorder="1" applyAlignment="1">
      <alignment horizontal="center"/>
    </xf>
    <xf numFmtId="175" fontId="6" fillId="0" borderId="32" xfId="0" applyNumberFormat="1" applyFont="1" applyBorder="1" applyAlignment="1">
      <alignment horizontal="center"/>
    </xf>
    <xf numFmtId="175" fontId="6" fillId="0" borderId="33" xfId="0" applyNumberFormat="1" applyFont="1" applyBorder="1" applyAlignment="1">
      <alignment horizontal="center"/>
    </xf>
    <xf numFmtId="3" fontId="9" fillId="0" borderId="18" xfId="1" applyNumberFormat="1" applyFont="1" applyBorder="1" applyAlignment="1">
      <alignment horizontal="center" vertical="center" wrapText="1"/>
    </xf>
    <xf numFmtId="181" fontId="0" fillId="0" borderId="2" xfId="9" applyNumberFormat="1" applyFont="1" applyBorder="1" applyAlignment="1">
      <alignment horizontal="center"/>
    </xf>
    <xf numFmtId="181" fontId="0" fillId="0" borderId="28" xfId="9" applyNumberFormat="1" applyFont="1" applyBorder="1" applyAlignment="1">
      <alignment horizontal="center" vertical="center"/>
    </xf>
    <xf numFmtId="181" fontId="0" fillId="0" borderId="7" xfId="9" applyNumberFormat="1" applyFont="1" applyBorder="1" applyAlignment="1">
      <alignment horizontal="center"/>
    </xf>
    <xf numFmtId="181" fontId="0" fillId="0" borderId="0" xfId="9" applyNumberFormat="1" applyFont="1" applyBorder="1" applyAlignment="1">
      <alignment horizontal="center"/>
    </xf>
    <xf numFmtId="181" fontId="0" fillId="0" borderId="29" xfId="9" applyNumberFormat="1" applyFont="1" applyBorder="1" applyAlignment="1">
      <alignment horizontal="center" vertical="center"/>
    </xf>
    <xf numFmtId="169" fontId="20" fillId="0" borderId="0" xfId="1" applyNumberFormat="1" applyFont="1" applyAlignment="1">
      <alignment horizontal="center"/>
    </xf>
    <xf numFmtId="4" fontId="20" fillId="0" borderId="0" xfId="1" applyNumberFormat="1" applyFont="1" applyAlignment="1">
      <alignment horizontal="center"/>
    </xf>
    <xf numFmtId="0" fontId="34" fillId="0" borderId="0" xfId="1" applyFont="1"/>
    <xf numFmtId="0" fontId="35" fillId="0" borderId="0" xfId="1" applyFont="1"/>
    <xf numFmtId="0" fontId="35" fillId="0" borderId="0" xfId="1" applyFont="1" applyAlignment="1">
      <alignment horizontal="left"/>
    </xf>
    <xf numFmtId="0" fontId="36" fillId="0" borderId="0" xfId="1" applyFont="1"/>
    <xf numFmtId="0" fontId="6" fillId="4" borderId="0" xfId="0" applyFont="1" applyFill="1"/>
    <xf numFmtId="0" fontId="6" fillId="4" borderId="0" xfId="0" applyFont="1" applyFill="1" applyAlignment="1">
      <alignment vertical="center"/>
    </xf>
    <xf numFmtId="0" fontId="30" fillId="4" borderId="0" xfId="0" applyFont="1" applyFill="1"/>
    <xf numFmtId="0" fontId="7" fillId="4" borderId="0" xfId="0" applyFont="1" applyFill="1"/>
    <xf numFmtId="0" fontId="25" fillId="4" borderId="0" xfId="0" applyFont="1" applyFill="1"/>
    <xf numFmtId="0" fontId="25" fillId="4" borderId="0" xfId="0" applyFont="1" applyFill="1" applyAlignment="1">
      <alignment horizontal="center"/>
    </xf>
    <xf numFmtId="3" fontId="30" fillId="4" borderId="0" xfId="0" applyNumberFormat="1" applyFont="1" applyFill="1"/>
    <xf numFmtId="0" fontId="7" fillId="4" borderId="0" xfId="0" applyFont="1" applyFill="1" applyAlignment="1">
      <alignment horizontal="right"/>
    </xf>
    <xf numFmtId="0" fontId="6" fillId="3" borderId="0" xfId="0" applyFont="1" applyFill="1"/>
    <xf numFmtId="0" fontId="30" fillId="3" borderId="0" xfId="0" applyFont="1" applyFill="1"/>
    <xf numFmtId="0" fontId="22" fillId="3" borderId="0" xfId="0" applyFont="1" applyFill="1"/>
    <xf numFmtId="0" fontId="37" fillId="4" borderId="0" xfId="0" applyFont="1" applyFill="1" applyAlignment="1">
      <alignment horizontal="right"/>
    </xf>
    <xf numFmtId="0" fontId="7" fillId="4" borderId="43" xfId="0" applyFont="1" applyFill="1" applyBorder="1" applyAlignment="1">
      <alignment horizontal="center" vertical="center"/>
    </xf>
    <xf numFmtId="0" fontId="7" fillId="4" borderId="43" xfId="0" applyFont="1" applyFill="1" applyBorder="1" applyAlignment="1">
      <alignment horizontal="center" vertical="center" wrapText="1"/>
    </xf>
    <xf numFmtId="0" fontId="30" fillId="4" borderId="43" xfId="0" applyFont="1" applyFill="1" applyBorder="1" applyAlignment="1">
      <alignment vertical="center"/>
    </xf>
    <xf numFmtId="3" fontId="25" fillId="4" borderId="0" xfId="0" applyNumberFormat="1" applyFont="1" applyFill="1" applyAlignment="1">
      <alignment horizontal="center"/>
    </xf>
    <xf numFmtId="167" fontId="33" fillId="4" borderId="0" xfId="4" applyNumberFormat="1" applyFont="1" applyFill="1"/>
    <xf numFmtId="3" fontId="38" fillId="4" borderId="0" xfId="0" applyNumberFormat="1" applyFont="1" applyFill="1" applyAlignment="1">
      <alignment horizontal="center"/>
    </xf>
    <xf numFmtId="176" fontId="10" fillId="4" borderId="0" xfId="2" applyNumberFormat="1" applyFont="1" applyFill="1" applyBorder="1" applyAlignment="1">
      <alignment horizontal="center" vertical="center"/>
    </xf>
    <xf numFmtId="176" fontId="25" fillId="4" borderId="0" xfId="0" applyNumberFormat="1" applyFont="1" applyFill="1" applyAlignment="1">
      <alignment horizontal="center"/>
    </xf>
    <xf numFmtId="176" fontId="38" fillId="4" borderId="0" xfId="0" applyNumberFormat="1" applyFont="1" applyFill="1" applyAlignment="1">
      <alignment horizontal="center"/>
    </xf>
    <xf numFmtId="0" fontId="19" fillId="0" borderId="0" xfId="1" applyFont="1" applyAlignment="1">
      <alignment horizontal="left"/>
    </xf>
    <xf numFmtId="167" fontId="25" fillId="4" borderId="0" xfId="4" applyNumberFormat="1" applyFont="1" applyFill="1" applyAlignment="1">
      <alignment horizontal="center"/>
    </xf>
    <xf numFmtId="10" fontId="25" fillId="4" borderId="0" xfId="4" applyNumberFormat="1" applyFont="1" applyFill="1" applyAlignment="1">
      <alignment horizontal="center"/>
    </xf>
    <xf numFmtId="0" fontId="26" fillId="5" borderId="0" xfId="0" applyFont="1" applyFill="1" applyAlignment="1">
      <alignment horizontal="center"/>
    </xf>
    <xf numFmtId="182" fontId="1" fillId="0" borderId="0" xfId="9" applyNumberFormat="1" applyFont="1" applyAlignment="1">
      <alignment horizontal="center"/>
    </xf>
    <xf numFmtId="183" fontId="6" fillId="0" borderId="0" xfId="0" applyNumberFormat="1" applyFont="1" applyAlignment="1">
      <alignment horizontal="center"/>
    </xf>
    <xf numFmtId="0" fontId="6" fillId="0" borderId="0" xfId="0" applyFont="1" applyAlignment="1">
      <alignment horizontal="right"/>
    </xf>
    <xf numFmtId="9" fontId="6" fillId="0" borderId="0" xfId="0" applyNumberFormat="1" applyFont="1"/>
    <xf numFmtId="9" fontId="6" fillId="0" borderId="0" xfId="0" applyNumberFormat="1" applyFont="1" applyAlignment="1">
      <alignment horizontal="center"/>
    </xf>
    <xf numFmtId="0" fontId="4" fillId="0" borderId="0" xfId="1" applyFont="1" applyAlignment="1">
      <alignment horizontal="center" vertical="center" wrapText="1"/>
    </xf>
    <xf numFmtId="173" fontId="20" fillId="0" borderId="8" xfId="1" applyNumberFormat="1" applyFont="1" applyBorder="1" applyAlignment="1">
      <alignment horizontal="center"/>
    </xf>
    <xf numFmtId="0" fontId="39" fillId="0" borderId="0" xfId="0" applyFont="1"/>
    <xf numFmtId="0" fontId="20" fillId="0" borderId="1" xfId="1" applyFont="1" applyBorder="1" applyAlignment="1">
      <alignment horizontal="left"/>
    </xf>
    <xf numFmtId="9" fontId="20" fillId="2" borderId="29" xfId="1" applyNumberFormat="1" applyFont="1" applyFill="1" applyBorder="1" applyAlignment="1">
      <alignment horizontal="center"/>
    </xf>
    <xf numFmtId="9" fontId="20" fillId="0" borderId="0" xfId="1" applyNumberFormat="1" applyFont="1" applyAlignment="1">
      <alignment horizontal="left"/>
    </xf>
    <xf numFmtId="9" fontId="1" fillId="0" borderId="0" xfId="1" applyNumberFormat="1" applyAlignment="1">
      <alignment horizontal="left"/>
    </xf>
    <xf numFmtId="9" fontId="10" fillId="0" borderId="0" xfId="1" applyNumberFormat="1" applyFont="1"/>
    <xf numFmtId="4" fontId="6" fillId="0" borderId="0" xfId="0" applyNumberFormat="1" applyFont="1"/>
    <xf numFmtId="183" fontId="6" fillId="0" borderId="0" xfId="0" quotePrefix="1" applyNumberFormat="1" applyFont="1" applyAlignment="1">
      <alignment horizontal="center"/>
    </xf>
    <xf numFmtId="9" fontId="20" fillId="0" borderId="0" xfId="4" applyFont="1" applyBorder="1"/>
    <xf numFmtId="167" fontId="20" fillId="0" borderId="0" xfId="4" applyNumberFormat="1" applyFont="1" applyBorder="1"/>
    <xf numFmtId="0" fontId="0" fillId="4" borderId="0" xfId="0" applyFill="1"/>
    <xf numFmtId="0" fontId="7" fillId="4" borderId="0" xfId="0" applyFont="1" applyFill="1" applyAlignment="1">
      <alignment vertical="center" wrapText="1"/>
    </xf>
    <xf numFmtId="0" fontId="7" fillId="4" borderId="0" xfId="0" applyFont="1" applyFill="1" applyAlignment="1">
      <alignment horizontal="center" vertical="center" wrapText="1"/>
    </xf>
    <xf numFmtId="3" fontId="6" fillId="4" borderId="0" xfId="0" applyNumberFormat="1" applyFont="1" applyFill="1" applyAlignment="1">
      <alignment horizontal="center"/>
    </xf>
    <xf numFmtId="0" fontId="40" fillId="4" borderId="0" xfId="0" applyFont="1" applyFill="1"/>
    <xf numFmtId="167" fontId="40" fillId="4" borderId="0" xfId="4" applyNumberFormat="1" applyFont="1" applyFill="1" applyAlignment="1">
      <alignment horizontal="center"/>
    </xf>
    <xf numFmtId="176" fontId="6" fillId="0" borderId="0" xfId="0" applyNumberFormat="1" applyFont="1"/>
    <xf numFmtId="0" fontId="6" fillId="4" borderId="44" xfId="0" applyFont="1" applyFill="1" applyBorder="1"/>
    <xf numFmtId="3" fontId="6" fillId="4" borderId="44" xfId="0" applyNumberFormat="1" applyFont="1" applyFill="1" applyBorder="1" applyAlignment="1">
      <alignment horizontal="center"/>
    </xf>
    <xf numFmtId="184" fontId="1" fillId="0" borderId="16" xfId="4" applyNumberFormat="1" applyFont="1" applyBorder="1" applyAlignment="1">
      <alignment horizontal="center"/>
    </xf>
    <xf numFmtId="9" fontId="10" fillId="2" borderId="0" xfId="1" applyNumberFormat="1" applyFont="1" applyFill="1"/>
    <xf numFmtId="0" fontId="41" fillId="0" borderId="0" xfId="1" applyFont="1"/>
    <xf numFmtId="184" fontId="20" fillId="0" borderId="6" xfId="4" applyNumberFormat="1" applyFont="1" applyFill="1" applyBorder="1" applyAlignment="1">
      <alignment horizontal="center" vertical="center"/>
    </xf>
    <xf numFmtId="185" fontId="6" fillId="4" borderId="44" xfId="0" applyNumberFormat="1" applyFont="1" applyFill="1" applyBorder="1" applyAlignment="1">
      <alignment horizontal="center"/>
    </xf>
    <xf numFmtId="185" fontId="6" fillId="4" borderId="0" xfId="0" applyNumberFormat="1" applyFont="1" applyFill="1" applyAlignment="1">
      <alignment horizontal="center"/>
    </xf>
    <xf numFmtId="0" fontId="6" fillId="4" borderId="0" xfId="0" applyFont="1" applyFill="1" applyAlignment="1">
      <alignment wrapText="1"/>
    </xf>
    <xf numFmtId="3" fontId="0" fillId="4" borderId="0" xfId="0" applyNumberFormat="1" applyFill="1"/>
    <xf numFmtId="0" fontId="22" fillId="4" borderId="0" xfId="0" applyFont="1" applyFill="1"/>
    <xf numFmtId="0" fontId="6" fillId="4" borderId="0" xfId="0" applyFont="1" applyFill="1" applyAlignment="1">
      <alignment horizontal="center"/>
    </xf>
    <xf numFmtId="9" fontId="6" fillId="4" borderId="0" xfId="4" applyFont="1" applyFill="1" applyAlignment="1">
      <alignment horizontal="center"/>
    </xf>
    <xf numFmtId="0" fontId="7" fillId="4" borderId="9" xfId="0" applyFont="1" applyFill="1" applyBorder="1" applyAlignment="1">
      <alignment horizontal="center"/>
    </xf>
    <xf numFmtId="0" fontId="30" fillId="4" borderId="0" xfId="0" applyFont="1" applyFill="1" applyAlignment="1">
      <alignment horizontal="center"/>
    </xf>
    <xf numFmtId="0" fontId="9" fillId="4" borderId="10" xfId="1" applyFont="1" applyFill="1" applyBorder="1" applyAlignment="1">
      <alignment horizontal="center" vertical="center" wrapText="1"/>
    </xf>
    <xf numFmtId="9" fontId="9" fillId="4" borderId="10" xfId="4" applyFont="1" applyFill="1" applyBorder="1" applyAlignment="1">
      <alignment horizontal="center" vertical="center" wrapText="1"/>
    </xf>
    <xf numFmtId="3" fontId="6" fillId="4" borderId="13" xfId="0" applyNumberFormat="1" applyFont="1" applyFill="1" applyBorder="1" applyAlignment="1">
      <alignment horizontal="center"/>
    </xf>
    <xf numFmtId="169" fontId="6" fillId="4" borderId="13" xfId="0" applyNumberFormat="1" applyFont="1" applyFill="1" applyBorder="1" applyAlignment="1">
      <alignment horizontal="center"/>
    </xf>
    <xf numFmtId="3" fontId="6" fillId="4" borderId="15" xfId="0" applyNumberFormat="1" applyFont="1" applyFill="1" applyBorder="1" applyAlignment="1">
      <alignment horizontal="center"/>
    </xf>
    <xf numFmtId="169" fontId="6" fillId="4" borderId="15" xfId="0" applyNumberFormat="1" applyFont="1" applyFill="1" applyBorder="1" applyAlignment="1">
      <alignment horizontal="center"/>
    </xf>
    <xf numFmtId="3" fontId="6" fillId="4" borderId="23" xfId="0" applyNumberFormat="1" applyFont="1" applyFill="1" applyBorder="1" applyAlignment="1">
      <alignment horizontal="center"/>
    </xf>
    <xf numFmtId="169" fontId="6" fillId="4" borderId="23" xfId="0" applyNumberFormat="1" applyFont="1" applyFill="1" applyBorder="1" applyAlignment="1">
      <alignment horizontal="center"/>
    </xf>
    <xf numFmtId="169" fontId="6" fillId="2" borderId="13" xfId="0" applyNumberFormat="1" applyFont="1" applyFill="1" applyBorder="1" applyAlignment="1">
      <alignment horizontal="center"/>
    </xf>
    <xf numFmtId="3" fontId="6" fillId="6" borderId="13" xfId="0" applyNumberFormat="1" applyFont="1" applyFill="1" applyBorder="1" applyAlignment="1">
      <alignment horizontal="center"/>
    </xf>
    <xf numFmtId="9" fontId="6" fillId="6" borderId="13" xfId="4" applyFont="1" applyFill="1" applyBorder="1" applyAlignment="1">
      <alignment horizontal="center"/>
    </xf>
    <xf numFmtId="3" fontId="6" fillId="6" borderId="15" xfId="0" applyNumberFormat="1" applyFont="1" applyFill="1" applyBorder="1" applyAlignment="1">
      <alignment horizontal="center"/>
    </xf>
    <xf numFmtId="169" fontId="6" fillId="6" borderId="13" xfId="0" applyNumberFormat="1" applyFont="1" applyFill="1" applyBorder="1" applyAlignment="1">
      <alignment horizontal="center"/>
    </xf>
    <xf numFmtId="169" fontId="6" fillId="6" borderId="15" xfId="0" applyNumberFormat="1" applyFont="1" applyFill="1" applyBorder="1" applyAlignment="1">
      <alignment horizontal="center"/>
    </xf>
    <xf numFmtId="0" fontId="6" fillId="6" borderId="0" xfId="0" applyFont="1" applyFill="1" applyAlignment="1">
      <alignment horizontal="center"/>
    </xf>
    <xf numFmtId="0" fontId="6" fillId="4" borderId="0" xfId="0" applyFont="1" applyFill="1" applyAlignment="1">
      <alignment horizontal="left"/>
    </xf>
    <xf numFmtId="0" fontId="6" fillId="2" borderId="0" xfId="0" applyFont="1" applyFill="1" applyAlignment="1">
      <alignment horizontal="center"/>
    </xf>
    <xf numFmtId="0" fontId="13" fillId="0" borderId="7" xfId="1" applyFont="1" applyBorder="1" applyAlignment="1">
      <alignment horizontal="left" vertical="top" wrapText="1"/>
    </xf>
    <xf numFmtId="0" fontId="13" fillId="0" borderId="0" xfId="1" applyFont="1" applyAlignment="1">
      <alignment horizontal="left" vertical="top" wrapText="1"/>
    </xf>
    <xf numFmtId="0" fontId="13" fillId="0" borderId="8" xfId="1" applyFont="1" applyBorder="1" applyAlignment="1">
      <alignment horizontal="left" vertical="top" wrapText="1"/>
    </xf>
    <xf numFmtId="0" fontId="13" fillId="0" borderId="7" xfId="6" applyFont="1" applyBorder="1" applyAlignment="1">
      <alignment horizontal="left" vertical="top" wrapText="1"/>
    </xf>
    <xf numFmtId="0" fontId="13" fillId="0" borderId="0" xfId="6" applyFont="1" applyAlignment="1">
      <alignment horizontal="left" vertical="top" wrapText="1"/>
    </xf>
    <xf numFmtId="0" fontId="13" fillId="0" borderId="8" xfId="6" applyFont="1" applyBorder="1" applyAlignment="1">
      <alignment horizontal="left" vertical="top" wrapText="1"/>
    </xf>
    <xf numFmtId="0" fontId="6" fillId="0" borderId="0" xfId="0" applyFont="1" applyAlignment="1">
      <alignment horizontal="left" vertical="center" wrapText="1"/>
    </xf>
    <xf numFmtId="0" fontId="21" fillId="0" borderId="1" xfId="1" applyFont="1" applyBorder="1" applyAlignment="1">
      <alignment horizontal="center"/>
    </xf>
    <xf numFmtId="0" fontId="21" fillId="0" borderId="2" xfId="1" applyFont="1" applyBorder="1" applyAlignment="1">
      <alignment horizontal="center"/>
    </xf>
    <xf numFmtId="0" fontId="21" fillId="0" borderId="3" xfId="1" applyFont="1" applyBorder="1" applyAlignment="1">
      <alignment horizontal="center"/>
    </xf>
    <xf numFmtId="0" fontId="10" fillId="0" borderId="0" xfId="1" applyFont="1" applyAlignment="1">
      <alignment horizontal="center" vertical="center" wrapText="1"/>
    </xf>
    <xf numFmtId="0" fontId="10" fillId="0" borderId="8" xfId="1" applyFont="1" applyBorder="1" applyAlignment="1">
      <alignment horizontal="center" vertical="center" wrapText="1"/>
    </xf>
    <xf numFmtId="0" fontId="10" fillId="0" borderId="7" xfId="1" applyFont="1" applyBorder="1" applyAlignment="1">
      <alignment horizontal="center" vertical="center" wrapText="1"/>
    </xf>
    <xf numFmtId="167" fontId="4" fillId="2" borderId="2" xfId="4" applyNumberFormat="1" applyFont="1" applyFill="1" applyBorder="1" applyAlignment="1">
      <alignment horizontal="center" vertical="center"/>
    </xf>
    <xf numFmtId="167" fontId="4" fillId="2" borderId="3" xfId="4" applyNumberFormat="1" applyFont="1" applyFill="1" applyBorder="1" applyAlignment="1">
      <alignment horizontal="center" vertical="center"/>
    </xf>
    <xf numFmtId="0" fontId="4" fillId="2" borderId="0" xfId="1" applyFont="1" applyFill="1" applyAlignment="1">
      <alignment horizontal="center" vertical="center"/>
    </xf>
    <xf numFmtId="0" fontId="4" fillId="2" borderId="8" xfId="1" applyFont="1" applyFill="1" applyBorder="1" applyAlignment="1">
      <alignment horizontal="center" vertical="center"/>
    </xf>
    <xf numFmtId="0" fontId="4" fillId="2" borderId="5" xfId="1" applyFont="1" applyFill="1" applyBorder="1" applyAlignment="1">
      <alignment horizontal="center" vertical="center"/>
    </xf>
    <xf numFmtId="0" fontId="4" fillId="2" borderId="6" xfId="1" applyFont="1" applyFill="1" applyBorder="1" applyAlignment="1">
      <alignment horizontal="center" vertical="center"/>
    </xf>
    <xf numFmtId="0" fontId="4" fillId="2" borderId="19" xfId="1" applyFont="1" applyFill="1" applyBorder="1" applyAlignment="1">
      <alignment horizontal="left" vertical="center"/>
    </xf>
    <xf numFmtId="0" fontId="4" fillId="2" borderId="20" xfId="1" applyFont="1" applyFill="1" applyBorder="1" applyAlignment="1">
      <alignment horizontal="left" vertical="center"/>
    </xf>
    <xf numFmtId="0" fontId="4" fillId="2" borderId="21" xfId="1" applyFont="1" applyFill="1" applyBorder="1" applyAlignment="1">
      <alignment horizontal="left" vertical="center"/>
    </xf>
  </cellXfs>
  <cellStyles count="10">
    <cellStyle name="Comma" xfId="9" builtinId="3"/>
    <cellStyle name="Comma 2" xfId="2" xr:uid="{00000000-0005-0000-0000-000001000000}"/>
    <cellStyle name="Hyperlink" xfId="5" builtinId="8"/>
    <cellStyle name="Normal" xfId="0" builtinId="0"/>
    <cellStyle name="Normal 12 2" xfId="6" xr:uid="{00000000-0005-0000-0000-000004000000}"/>
    <cellStyle name="Normal 2" xfId="1" xr:uid="{00000000-0005-0000-0000-000005000000}"/>
    <cellStyle name="Normal 3" xfId="8" xr:uid="{00000000-0005-0000-0000-000006000000}"/>
    <cellStyle name="Normal 4" xfId="7" xr:uid="{00000000-0005-0000-0000-000007000000}"/>
    <cellStyle name="Percent" xfId="4" builtinId="5"/>
    <cellStyle name="Percent 2" xfId="3" xr:uid="{00000000-0005-0000-0000-000009000000}"/>
  </cellStyles>
  <dxfs count="3">
    <dxf>
      <numFmt numFmtId="186" formatCode="&quot;£&quot;#,##0.0"/>
    </dxf>
    <dxf>
      <numFmt numFmtId="167" formatCode="0.0%"/>
    </dxf>
    <dxf>
      <numFmt numFmtId="170" formatCode="&quot;£&quot;#,##0"/>
    </dxf>
  </dxfs>
  <tableStyles count="0" defaultTableStyle="TableStyleMedium2" defaultPivotStyle="PivotStyleLight16"/>
  <colors>
    <mruColors>
      <color rgb="FFA29E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Ex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Ex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Number</a:t>
            </a:r>
            <a:r>
              <a:rPr lang="en-GB" baseline="0"/>
              <a:t> of m</a:t>
            </a:r>
            <a:r>
              <a:rPr lang="en-GB"/>
              <a:t>ale GB deaths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Actual</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extLst>
                <c:ext xmlns:c15="http://schemas.microsoft.com/office/drawing/2012/chart" uri="{02D57815-91ED-43cb-92C2-25804820EDAC}">
                  <c15:fullRef>
                    <c15:sqref>Survey!$B$12:$B$77</c15:sqref>
                  </c15:fullRef>
                </c:ext>
              </c:extLst>
              <c:f>Survey!$B$12:$B$68</c:f>
              <c:numCache>
                <c:formatCode>General</c:formatCode>
                <c:ptCount val="5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numCache>
            </c:numRef>
          </c:cat>
          <c:val>
            <c:numRef>
              <c:extLst>
                <c:ext xmlns:c15="http://schemas.microsoft.com/office/drawing/2012/chart" uri="{02D57815-91ED-43cb-92C2-25804820EDAC}">
                  <c15:fullRef>
                    <c15:sqref>Survey!$C$12:$C$77</c15:sqref>
                  </c15:fullRef>
                </c:ext>
              </c:extLst>
              <c:f>Survey!$C$12:$C$68</c:f>
              <c:numCache>
                <c:formatCode>#,##0</c:formatCode>
                <c:ptCount val="57"/>
                <c:pt idx="0">
                  <c:v>1759</c:v>
                </c:pt>
                <c:pt idx="1">
                  <c:v>1744</c:v>
                </c:pt>
                <c:pt idx="2">
                  <c:v>1830</c:v>
                </c:pt>
                <c:pt idx="3">
                  <c:v>1879</c:v>
                </c:pt>
                <c:pt idx="4">
                  <c:v>1945</c:v>
                </c:pt>
                <c:pt idx="5">
                  <c:v>1954</c:v>
                </c:pt>
                <c:pt idx="6">
                  <c:v>1944</c:v>
                </c:pt>
                <c:pt idx="7">
                  <c:v>2138</c:v>
                </c:pt>
                <c:pt idx="8">
                  <c:v>2140</c:v>
                </c:pt>
                <c:pt idx="9">
                  <c:v>2107</c:v>
                </c:pt>
                <c:pt idx="10">
                  <c:v>2139</c:v>
                </c:pt>
                <c:pt idx="11">
                  <c:v>2205</c:v>
                </c:pt>
                <c:pt idx="12">
                  <c:v>2099</c:v>
                </c:pt>
                <c:pt idx="13">
                  <c:v>2054</c:v>
                </c:pt>
                <c:pt idx="14">
                  <c:v>1975</c:v>
                </c:pt>
                <c:pt idx="15">
                  <c:v>2107</c:v>
                </c:pt>
                <c:pt idx="16">
                  <c:v>1887</c:v>
                </c:pt>
                <c:pt idx="17">
                  <c:v>1856</c:v>
                </c:pt>
                <c:pt idx="18">
                  <c:v>1802</c:v>
                </c:pt>
              </c:numCache>
            </c:numRef>
          </c:val>
          <c:smooth val="0"/>
          <c:extLst>
            <c:ext xmlns:c16="http://schemas.microsoft.com/office/drawing/2014/chart" uri="{C3380CC4-5D6E-409C-BE32-E72D297353CC}">
              <c16:uniqueId val="{00000000-EAC3-4AB2-8198-B4BCA9E4353B}"/>
            </c:ext>
          </c:extLst>
        </c:ser>
        <c:ser>
          <c:idx val="1"/>
          <c:order val="1"/>
          <c:tx>
            <c:strRef>
              <c:f>Review!$C$2</c:f>
              <c:strCache>
                <c:ptCount val="1"/>
                <c:pt idx="0">
                  <c:v>2020_5</c:v>
                </c:pt>
              </c:strCache>
            </c:strRef>
          </c:tx>
          <c:spPr>
            <a:ln w="28575" cap="rnd">
              <a:solidFill>
                <a:schemeClr val="tx1"/>
              </a:solidFill>
              <a:prstDash val="sysDot"/>
              <a:round/>
            </a:ln>
            <a:effectLst/>
          </c:spPr>
          <c:marker>
            <c:symbol val="none"/>
          </c:marker>
          <c:cat>
            <c:numRef>
              <c:extLst>
                <c:ext xmlns:c15="http://schemas.microsoft.com/office/drawing/2012/chart" uri="{02D57815-91ED-43cb-92C2-25804820EDAC}">
                  <c15:fullRef>
                    <c15:sqref>Survey!$B$12:$B$77</c15:sqref>
                  </c15:fullRef>
                </c:ext>
              </c:extLst>
              <c:f>Survey!$B$12:$B$68</c:f>
              <c:numCache>
                <c:formatCode>General</c:formatCode>
                <c:ptCount val="5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numCache>
            </c:numRef>
          </c:cat>
          <c:val>
            <c:numRef>
              <c:extLst>
                <c:ext xmlns:c15="http://schemas.microsoft.com/office/drawing/2012/chart" uri="{02D57815-91ED-43cb-92C2-25804820EDAC}">
                  <c15:fullRef>
                    <c15:sqref>Review!$AG$12:$AG$77</c15:sqref>
                  </c15:fullRef>
                </c:ext>
              </c:extLst>
              <c:f>Review!$AG$12:$AG$68</c:f>
              <c:numCache>
                <c:formatCode>#,##0</c:formatCode>
                <c:ptCount val="57"/>
                <c:pt idx="0">
                  <c:v>1703.5514465912763</c:v>
                </c:pt>
                <c:pt idx="1">
                  <c:v>1760.2227555920622</c:v>
                </c:pt>
                <c:pt idx="2">
                  <c:v>1815.1028593554061</c:v>
                </c:pt>
                <c:pt idx="3">
                  <c:v>1870.3880005380945</c:v>
                </c:pt>
                <c:pt idx="4">
                  <c:v>1917.1605487448805</c:v>
                </c:pt>
                <c:pt idx="5">
                  <c:v>1961.6075620932152</c:v>
                </c:pt>
                <c:pt idx="6">
                  <c:v>1999.280677811922</c:v>
                </c:pt>
                <c:pt idx="7">
                  <c:v>2031.1636065806729</c:v>
                </c:pt>
                <c:pt idx="8">
                  <c:v>2054.3089804027577</c:v>
                </c:pt>
                <c:pt idx="9">
                  <c:v>2073.8414595316267</c:v>
                </c:pt>
                <c:pt idx="10">
                  <c:v>2076.7304763952457</c:v>
                </c:pt>
                <c:pt idx="11">
                  <c:v>2071.8522571086201</c:v>
                </c:pt>
                <c:pt idx="12">
                  <c:v>2054.2857441109577</c:v>
                </c:pt>
                <c:pt idx="13">
                  <c:v>2030.4452031525436</c:v>
                </c:pt>
                <c:pt idx="14">
                  <c:v>1996.0978568572507</c:v>
                </c:pt>
                <c:pt idx="15">
                  <c:v>1951.7136934133066</c:v>
                </c:pt>
                <c:pt idx="16">
                  <c:v>1898.3052520883261</c:v>
                </c:pt>
                <c:pt idx="17">
                  <c:v>1837.3691061786162</c:v>
                </c:pt>
                <c:pt idx="18">
                  <c:v>1770.7747217842241</c:v>
                </c:pt>
                <c:pt idx="19">
                  <c:v>1698.1921715154458</c:v>
                </c:pt>
                <c:pt idx="20">
                  <c:v>1619.2227774696587</c:v>
                </c:pt>
                <c:pt idx="21">
                  <c:v>1536.1527468491633</c:v>
                </c:pt>
                <c:pt idx="22">
                  <c:v>1449.7435248893353</c:v>
                </c:pt>
                <c:pt idx="23">
                  <c:v>1360.7918850948172</c:v>
                </c:pt>
                <c:pt idx="24">
                  <c:v>1271.7579967492004</c:v>
                </c:pt>
                <c:pt idx="25">
                  <c:v>1184.2209673187913</c:v>
                </c:pt>
                <c:pt idx="26">
                  <c:v>1101.1647360497248</c:v>
                </c:pt>
                <c:pt idx="27">
                  <c:v>1016.0530379722017</c:v>
                </c:pt>
                <c:pt idx="28">
                  <c:v>929.65856278910735</c:v>
                </c:pt>
                <c:pt idx="29">
                  <c:v>844.94201074758485</c:v>
                </c:pt>
                <c:pt idx="30">
                  <c:v>766.56029282096586</c:v>
                </c:pt>
                <c:pt idx="31">
                  <c:v>692.81499534665386</c:v>
                </c:pt>
                <c:pt idx="32">
                  <c:v>612.64024198979462</c:v>
                </c:pt>
                <c:pt idx="33">
                  <c:v>544.99709836282932</c:v>
                </c:pt>
                <c:pt idx="34">
                  <c:v>486.57671503175777</c:v>
                </c:pt>
                <c:pt idx="35">
                  <c:v>435.22774432703966</c:v>
                </c:pt>
                <c:pt idx="36">
                  <c:v>389.73401209614468</c:v>
                </c:pt>
                <c:pt idx="37">
                  <c:v>349.09570193533824</c:v>
                </c:pt>
                <c:pt idx="38">
                  <c:v>311.89656926726207</c:v>
                </c:pt>
                <c:pt idx="39">
                  <c:v>278.49796584184577</c:v>
                </c:pt>
                <c:pt idx="40">
                  <c:v>248.78350131146181</c:v>
                </c:pt>
                <c:pt idx="41">
                  <c:v>221.6454495271046</c:v>
                </c:pt>
                <c:pt idx="42">
                  <c:v>196.98046553470087</c:v>
                </c:pt>
                <c:pt idx="43">
                  <c:v>174.57694381897667</c:v>
                </c:pt>
                <c:pt idx="44">
                  <c:v>154.44722639254223</c:v>
                </c:pt>
                <c:pt idx="45">
                  <c:v>135.95650262418894</c:v>
                </c:pt>
                <c:pt idx="46">
                  <c:v>119.13922912369172</c:v>
                </c:pt>
                <c:pt idx="47">
                  <c:v>103.9184245980012</c:v>
                </c:pt>
                <c:pt idx="48">
                  <c:v>90.289224517947574</c:v>
                </c:pt>
                <c:pt idx="49">
                  <c:v>78.076679601519089</c:v>
                </c:pt>
                <c:pt idx="50">
                  <c:v>67.231643147167148</c:v>
                </c:pt>
                <c:pt idx="51">
                  <c:v>57.732614553814777</c:v>
                </c:pt>
                <c:pt idx="52">
                  <c:v>49.356232323298599</c:v>
                </c:pt>
                <c:pt idx="53">
                  <c:v>42.140089430586293</c:v>
                </c:pt>
                <c:pt idx="54">
                  <c:v>35.879199975527662</c:v>
                </c:pt>
                <c:pt idx="55">
                  <c:v>30.587361704077217</c:v>
                </c:pt>
              </c:numCache>
            </c:numRef>
          </c:val>
          <c:smooth val="0"/>
          <c:extLst>
            <c:ext xmlns:c16="http://schemas.microsoft.com/office/drawing/2014/chart" uri="{C3380CC4-5D6E-409C-BE32-E72D297353CC}">
              <c16:uniqueId val="{00000001-EAC3-4AB2-8198-B4BCA9E4353B}"/>
            </c:ext>
          </c:extLst>
        </c:ser>
        <c:dLbls>
          <c:showLegendKey val="0"/>
          <c:showVal val="0"/>
          <c:showCatName val="0"/>
          <c:showSerName val="0"/>
          <c:showPercent val="0"/>
          <c:showBubbleSize val="0"/>
        </c:dLbls>
        <c:marker val="1"/>
        <c:smooth val="0"/>
        <c:axId val="853370976"/>
        <c:axId val="853371368"/>
      </c:lineChart>
      <c:catAx>
        <c:axId val="853370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3371368"/>
        <c:crosses val="autoZero"/>
        <c:auto val="1"/>
        <c:lblAlgn val="ctr"/>
        <c:lblOffset val="100"/>
        <c:noMultiLvlLbl val="0"/>
      </c:catAx>
      <c:valAx>
        <c:axId val="853371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337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a:t>
            </a:r>
            <a:r>
              <a:rPr lang="en-GB" baseline="0"/>
              <a:t> age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1"/>
          <c:order val="0"/>
          <c:tx>
            <c:v>Actual insurance claims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Survey!$B$12:$B$27</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Survey!$N$12:$N$27</c:f>
              <c:numCache>
                <c:formatCode>#,##0.0</c:formatCode>
                <c:ptCount val="16"/>
                <c:pt idx="0">
                  <c:v>69.819999999999993</c:v>
                </c:pt>
                <c:pt idx="1">
                  <c:v>70.040000000000006</c:v>
                </c:pt>
                <c:pt idx="2">
                  <c:v>70.41</c:v>
                </c:pt>
                <c:pt idx="3">
                  <c:v>71.349999999999994</c:v>
                </c:pt>
                <c:pt idx="4">
                  <c:v>72.08</c:v>
                </c:pt>
                <c:pt idx="5">
                  <c:v>72.510000000000005</c:v>
                </c:pt>
                <c:pt idx="6">
                  <c:v>72.59</c:v>
                </c:pt>
                <c:pt idx="7">
                  <c:v>73.65251939041238</c:v>
                </c:pt>
                <c:pt idx="8">
                  <c:v>73.844657490771326</c:v>
                </c:pt>
                <c:pt idx="9">
                  <c:v>74.436702161997914</c:v>
                </c:pt>
                <c:pt idx="10">
                  <c:v>74.849671535702043</c:v>
                </c:pt>
                <c:pt idx="11">
                  <c:v>75.504881645449501</c:v>
                </c:pt>
                <c:pt idx="12">
                  <c:v>75.310038451928463</c:v>
                </c:pt>
                <c:pt idx="13">
                  <c:v>76.561296722639071</c:v>
                </c:pt>
                <c:pt idx="14">
                  <c:v>76.540627506630202</c:v>
                </c:pt>
                <c:pt idx="15">
                  <c:v>76.81828584952369</c:v>
                </c:pt>
              </c:numCache>
            </c:numRef>
          </c:val>
          <c:smooth val="0"/>
          <c:extLst>
            <c:ext xmlns:c16="http://schemas.microsoft.com/office/drawing/2014/chart" uri="{C3380CC4-5D6E-409C-BE32-E72D297353CC}">
              <c16:uniqueId val="{00000000-1D48-4C61-8105-ABC47C36D3DC}"/>
            </c:ext>
          </c:extLst>
        </c:ser>
        <c:ser>
          <c:idx val="0"/>
          <c:order val="1"/>
          <c:tx>
            <c:v>Actual GB Male deaths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Survey!$B$12:$B$27</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Survey!$D$12:$D$27</c:f>
              <c:numCache>
                <c:formatCode>#,##0.0</c:formatCode>
                <c:ptCount val="16"/>
                <c:pt idx="0">
                  <c:v>70.826037521318938</c:v>
                </c:pt>
                <c:pt idx="1">
                  <c:v>71.821961009174316</c:v>
                </c:pt>
                <c:pt idx="2">
                  <c:v>72.355464480874318</c:v>
                </c:pt>
                <c:pt idx="3">
                  <c:v>72.684938797232576</c:v>
                </c:pt>
                <c:pt idx="4">
                  <c:v>73.357840616966584</c:v>
                </c:pt>
                <c:pt idx="5">
                  <c:v>73.46392016376663</c:v>
                </c:pt>
                <c:pt idx="6">
                  <c:v>73.995884773662553</c:v>
                </c:pt>
                <c:pt idx="7">
                  <c:v>74.568755846585589</c:v>
                </c:pt>
                <c:pt idx="8">
                  <c:v>74.727570093457942</c:v>
                </c:pt>
                <c:pt idx="9">
                  <c:v>75.148552444233502</c:v>
                </c:pt>
                <c:pt idx="10">
                  <c:v>75.454885460495561</c:v>
                </c:pt>
                <c:pt idx="11">
                  <c:v>76.001587301587307</c:v>
                </c:pt>
                <c:pt idx="12">
                  <c:v>76.24535493091949</c:v>
                </c:pt>
                <c:pt idx="13">
                  <c:v>76.92307692307692</c:v>
                </c:pt>
                <c:pt idx="14">
                  <c:v>77.020506329113928</c:v>
                </c:pt>
                <c:pt idx="15">
                  <c:v>77.224015187470343</c:v>
                </c:pt>
              </c:numCache>
            </c:numRef>
          </c:val>
          <c:smooth val="0"/>
          <c:extLst>
            <c:ext xmlns:c16="http://schemas.microsoft.com/office/drawing/2014/chart" uri="{C3380CC4-5D6E-409C-BE32-E72D297353CC}">
              <c16:uniqueId val="{00000001-1D48-4C61-8105-ABC47C36D3DC}"/>
            </c:ext>
          </c:extLst>
        </c:ser>
        <c:ser>
          <c:idx val="2"/>
          <c:order val="2"/>
          <c:tx>
            <c:v>Scenario claims</c:v>
          </c:tx>
          <c:spPr>
            <a:ln w="28575" cap="rnd">
              <a:solidFill>
                <a:schemeClr val="accent2">
                  <a:lumMod val="75000"/>
                </a:schemeClr>
              </a:solidFill>
              <a:prstDash val="sysDot"/>
              <a:round/>
            </a:ln>
            <a:effectLst/>
          </c:spPr>
          <c:marker>
            <c:symbol val="none"/>
          </c:marker>
          <c:val>
            <c:numRef>
              <c:f>Review!$AJ$12:$AJ$27</c:f>
              <c:numCache>
                <c:formatCode>#,##0.0</c:formatCode>
                <c:ptCount val="16"/>
                <c:pt idx="0">
                  <c:v>67.397829008742818</c:v>
                </c:pt>
                <c:pt idx="1">
                  <c:v>68.630822905760553</c:v>
                </c:pt>
                <c:pt idx="2">
                  <c:v>69.703556982746093</c:v>
                </c:pt>
                <c:pt idx="3">
                  <c:v>70.624239117152356</c:v>
                </c:pt>
                <c:pt idx="4">
                  <c:v>71.267006930346255</c:v>
                </c:pt>
                <c:pt idx="5">
                  <c:v>71.817199409941125</c:v>
                </c:pt>
                <c:pt idx="6">
                  <c:v>72.360712640537869</c:v>
                </c:pt>
                <c:pt idx="7">
                  <c:v>72.806268801589681</c:v>
                </c:pt>
                <c:pt idx="8">
                  <c:v>73.24275957765856</c:v>
                </c:pt>
                <c:pt idx="9">
                  <c:v>73.684821985358113</c:v>
                </c:pt>
                <c:pt idx="10">
                  <c:v>74.092015091114263</c:v>
                </c:pt>
                <c:pt idx="11">
                  <c:v>74.532521931372131</c:v>
                </c:pt>
                <c:pt idx="12">
                  <c:v>74.959606446914563</c:v>
                </c:pt>
                <c:pt idx="13">
                  <c:v>75.350044926106548</c:v>
                </c:pt>
                <c:pt idx="14">
                  <c:v>75.762473409982462</c:v>
                </c:pt>
                <c:pt idx="15">
                  <c:v>76.16260117254258</c:v>
                </c:pt>
              </c:numCache>
            </c:numRef>
          </c:val>
          <c:smooth val="0"/>
          <c:extLst>
            <c:ext xmlns:c16="http://schemas.microsoft.com/office/drawing/2014/chart" uri="{C3380CC4-5D6E-409C-BE32-E72D297353CC}">
              <c16:uniqueId val="{00000002-1D48-4C61-8105-ABC47C36D3DC}"/>
            </c:ext>
          </c:extLst>
        </c:ser>
        <c:ser>
          <c:idx val="3"/>
          <c:order val="3"/>
          <c:tx>
            <c:v>Scenario deaths</c:v>
          </c:tx>
          <c:spPr>
            <a:ln w="28575" cap="rnd">
              <a:solidFill>
                <a:schemeClr val="accent1">
                  <a:lumMod val="50000"/>
                </a:schemeClr>
              </a:solidFill>
              <a:prstDash val="dash"/>
              <a:round/>
            </a:ln>
            <a:effectLst/>
          </c:spPr>
          <c:marker>
            <c:symbol val="none"/>
          </c:marker>
          <c:val>
            <c:numRef>
              <c:f>Review!$AH$12:$AH$27</c:f>
              <c:numCache>
                <c:formatCode>#,##0.0</c:formatCode>
                <c:ptCount val="16"/>
                <c:pt idx="0">
                  <c:v>71.176627199695147</c:v>
                </c:pt>
                <c:pt idx="1">
                  <c:v>71.680802665544263</c:v>
                </c:pt>
                <c:pt idx="2">
                  <c:v>72.197084927177158</c:v>
                </c:pt>
                <c:pt idx="3">
                  <c:v>72.715236038552646</c:v>
                </c:pt>
                <c:pt idx="4">
                  <c:v>73.191244639298233</c:v>
                </c:pt>
                <c:pt idx="5">
                  <c:v>73.664604942357869</c:v>
                </c:pt>
                <c:pt idx="6">
                  <c:v>74.136969759469906</c:v>
                </c:pt>
                <c:pt idx="7">
                  <c:v>74.60333121207627</c:v>
                </c:pt>
                <c:pt idx="8">
                  <c:v>75.060648120043453</c:v>
                </c:pt>
                <c:pt idx="9">
                  <c:v>75.524314087912899</c:v>
                </c:pt>
                <c:pt idx="10">
                  <c:v>75.950083583185958</c:v>
                </c:pt>
                <c:pt idx="11">
                  <c:v>76.376263180041946</c:v>
                </c:pt>
                <c:pt idx="12">
                  <c:v>76.78720278050568</c:v>
                </c:pt>
                <c:pt idx="13">
                  <c:v>77.0373034792227</c:v>
                </c:pt>
                <c:pt idx="14">
                  <c:v>77.427262327460582</c:v>
                </c:pt>
                <c:pt idx="15">
                  <c:v>77.803780643215561</c:v>
                </c:pt>
              </c:numCache>
            </c:numRef>
          </c:val>
          <c:smooth val="0"/>
          <c:extLst>
            <c:ext xmlns:c16="http://schemas.microsoft.com/office/drawing/2014/chart" uri="{C3380CC4-5D6E-409C-BE32-E72D297353CC}">
              <c16:uniqueId val="{00000003-1D48-4C61-8105-ABC47C36D3DC}"/>
            </c:ext>
          </c:extLst>
        </c:ser>
        <c:ser>
          <c:idx val="4"/>
          <c:order val="4"/>
          <c:tx>
            <c:v>CRU claims</c:v>
          </c:tx>
          <c:spPr>
            <a:ln w="28575" cap="rnd">
              <a:solidFill>
                <a:schemeClr val="accent5"/>
              </a:solidFill>
              <a:round/>
            </a:ln>
            <a:effectLst/>
          </c:spPr>
          <c:marker>
            <c:symbol val="circle"/>
            <c:size val="5"/>
            <c:spPr>
              <a:solidFill>
                <a:schemeClr val="accent5"/>
              </a:solidFill>
              <a:ln w="9525">
                <a:solidFill>
                  <a:schemeClr val="accent5"/>
                </a:solidFill>
              </a:ln>
              <a:effectLst/>
            </c:spPr>
          </c:marker>
          <c:val>
            <c:numRef>
              <c:f>Survey!$Q$12:$Q$27</c:f>
              <c:numCache>
                <c:formatCode>#,##0.0</c:formatCode>
                <c:ptCount val="16"/>
                <c:pt idx="4">
                  <c:v>71.517583408476099</c:v>
                </c:pt>
                <c:pt idx="5">
                  <c:v>72.075943996605858</c:v>
                </c:pt>
                <c:pt idx="6">
                  <c:v>72.312653061224495</c:v>
                </c:pt>
                <c:pt idx="7">
                  <c:v>72.803866290777279</c:v>
                </c:pt>
                <c:pt idx="8">
                  <c:v>72.985038414880705</c:v>
                </c:pt>
                <c:pt idx="9">
                  <c:v>73.33021702838063</c:v>
                </c:pt>
                <c:pt idx="10">
                  <c:v>73.91612503868771</c:v>
                </c:pt>
                <c:pt idx="11">
                  <c:v>74.064538514920201</c:v>
                </c:pt>
                <c:pt idx="12">
                  <c:v>74.802884615384613</c:v>
                </c:pt>
                <c:pt idx="13">
                  <c:v>74.933817903596022</c:v>
                </c:pt>
                <c:pt idx="14">
                  <c:v>75.361720067453632</c:v>
                </c:pt>
                <c:pt idx="15">
                  <c:v>76.04558404558405</c:v>
                </c:pt>
              </c:numCache>
            </c:numRef>
          </c:val>
          <c:smooth val="0"/>
          <c:extLst>
            <c:ext xmlns:c16="http://schemas.microsoft.com/office/drawing/2014/chart" uri="{C3380CC4-5D6E-409C-BE32-E72D297353CC}">
              <c16:uniqueId val="{00000001-41F0-45CB-ABBA-DC4A90E2D798}"/>
            </c:ext>
          </c:extLst>
        </c:ser>
        <c:dLbls>
          <c:showLegendKey val="0"/>
          <c:showVal val="0"/>
          <c:showCatName val="0"/>
          <c:showSerName val="0"/>
          <c:showPercent val="0"/>
          <c:showBubbleSize val="0"/>
        </c:dLbls>
        <c:marker val="1"/>
        <c:smooth val="0"/>
        <c:axId val="856817224"/>
        <c:axId val="856817616"/>
      </c:lineChart>
      <c:catAx>
        <c:axId val="85681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17616"/>
        <c:crosses val="autoZero"/>
        <c:auto val="1"/>
        <c:lblAlgn val="ctr"/>
        <c:lblOffset val="100"/>
        <c:noMultiLvlLbl val="0"/>
      </c:catAx>
      <c:valAx>
        <c:axId val="856817616"/>
        <c:scaling>
          <c:orientation val="minMax"/>
          <c:min val="6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17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age difference (Deaths</a:t>
            </a:r>
            <a:r>
              <a:rPr lang="en-GB" baseline="0"/>
              <a:t> - Claims)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manualLayout>
          <c:layoutTarget val="inner"/>
          <c:xMode val="edge"/>
          <c:yMode val="edge"/>
          <c:x val="5.3694728102908637E-2"/>
          <c:y val="0.14802985542607008"/>
          <c:w val="0.93054172754482334"/>
          <c:h val="0.64089949571763705"/>
        </c:manualLayout>
      </c:layout>
      <c:lineChart>
        <c:grouping val="standard"/>
        <c:varyColors val="0"/>
        <c:ser>
          <c:idx val="0"/>
          <c:order val="0"/>
          <c:tx>
            <c:v>Actual (Survey)</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Review!$AF$12:$AF$27</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Survey!$O$12:$O$27</c:f>
              <c:numCache>
                <c:formatCode>#,##0.0</c:formatCode>
                <c:ptCount val="16"/>
                <c:pt idx="0">
                  <c:v>1.0060375213189445</c:v>
                </c:pt>
                <c:pt idx="1">
                  <c:v>1.7819610091743101</c:v>
                </c:pt>
                <c:pt idx="2">
                  <c:v>1.9454644808743211</c:v>
                </c:pt>
                <c:pt idx="3">
                  <c:v>1.3349387972325815</c:v>
                </c:pt>
                <c:pt idx="4">
                  <c:v>1.2778406169665857</c:v>
                </c:pt>
                <c:pt idx="5">
                  <c:v>0.95392016376662525</c:v>
                </c:pt>
                <c:pt idx="6">
                  <c:v>1.4058847736625495</c:v>
                </c:pt>
                <c:pt idx="7">
                  <c:v>0.91623645617320904</c:v>
                </c:pt>
                <c:pt idx="8">
                  <c:v>0.88291260268661631</c:v>
                </c:pt>
                <c:pt idx="9">
                  <c:v>0.71185028223558788</c:v>
                </c:pt>
                <c:pt idx="10">
                  <c:v>0.60521392479351732</c:v>
                </c:pt>
                <c:pt idx="11">
                  <c:v>0.49670565613780582</c:v>
                </c:pt>
                <c:pt idx="12">
                  <c:v>0.93531647899102666</c:v>
                </c:pt>
                <c:pt idx="13">
                  <c:v>0.36178020043784898</c:v>
                </c:pt>
                <c:pt idx="14">
                  <c:v>0.47987882248372671</c:v>
                </c:pt>
                <c:pt idx="15">
                  <c:v>0.40572933794665289</c:v>
                </c:pt>
              </c:numCache>
            </c:numRef>
          </c:val>
          <c:smooth val="0"/>
          <c:extLst>
            <c:ext xmlns:c16="http://schemas.microsoft.com/office/drawing/2014/chart" uri="{C3380CC4-5D6E-409C-BE32-E72D297353CC}">
              <c16:uniqueId val="{00000000-2A7F-4D57-8CE2-3A2CAEE67B40}"/>
            </c:ext>
          </c:extLst>
        </c:ser>
        <c:ser>
          <c:idx val="1"/>
          <c:order val="1"/>
          <c:tx>
            <c:strRef>
              <c:f>Review!$C$2</c:f>
              <c:strCache>
                <c:ptCount val="1"/>
                <c:pt idx="0">
                  <c:v>2020_5</c:v>
                </c:pt>
              </c:strCache>
            </c:strRef>
          </c:tx>
          <c:spPr>
            <a:ln w="28575" cap="rnd">
              <a:solidFill>
                <a:schemeClr val="tx1"/>
              </a:solidFill>
              <a:prstDash val="sysDot"/>
              <a:round/>
            </a:ln>
            <a:effectLst/>
          </c:spPr>
          <c:marker>
            <c:symbol val="none"/>
          </c:marker>
          <c:cat>
            <c:numRef>
              <c:f>Review!$AF$12:$AF$27</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Review!$AR$12:$AR$30</c:f>
              <c:numCache>
                <c:formatCode>#,##0.0;[Red]\(#,##0.0\);\-</c:formatCode>
                <c:ptCount val="19"/>
                <c:pt idx="0">
                  <c:v>3.7787981909523296</c:v>
                </c:pt>
                <c:pt idx="1">
                  <c:v>3.0499797597837102</c:v>
                </c:pt>
                <c:pt idx="2">
                  <c:v>2.4935279444310652</c:v>
                </c:pt>
                <c:pt idx="3">
                  <c:v>2.0909969214002899</c:v>
                </c:pt>
                <c:pt idx="4">
                  <c:v>1.9242377089519778</c:v>
                </c:pt>
                <c:pt idx="5">
                  <c:v>1.8474055324167438</c:v>
                </c:pt>
                <c:pt idx="6">
                  <c:v>1.7762571189320369</c:v>
                </c:pt>
                <c:pt idx="7">
                  <c:v>1.7970624104865891</c:v>
                </c:pt>
                <c:pt idx="8">
                  <c:v>1.8178885423848925</c:v>
                </c:pt>
                <c:pt idx="9">
                  <c:v>1.8394921025547859</c:v>
                </c:pt>
                <c:pt idx="10">
                  <c:v>1.8580684920716948</c:v>
                </c:pt>
                <c:pt idx="11">
                  <c:v>1.843741248669815</c:v>
                </c:pt>
                <c:pt idx="12">
                  <c:v>1.8275963335911172</c:v>
                </c:pt>
                <c:pt idx="13">
                  <c:v>1.6872585531161519</c:v>
                </c:pt>
                <c:pt idx="14">
                  <c:v>1.6647889174781199</c:v>
                </c:pt>
                <c:pt idx="15">
                  <c:v>1.6411794706729808</c:v>
                </c:pt>
                <c:pt idx="16">
                  <c:v>1.6177019612190406</c:v>
                </c:pt>
                <c:pt idx="17">
                  <c:v>1.5962104806856701</c:v>
                </c:pt>
                <c:pt idx="18">
                  <c:v>1.5790098725245514</c:v>
                </c:pt>
              </c:numCache>
            </c:numRef>
          </c:val>
          <c:smooth val="0"/>
          <c:extLst>
            <c:ext xmlns:c16="http://schemas.microsoft.com/office/drawing/2014/chart" uri="{C3380CC4-5D6E-409C-BE32-E72D297353CC}">
              <c16:uniqueId val="{00000001-2A7F-4D57-8CE2-3A2CAEE67B40}"/>
            </c:ext>
          </c:extLst>
        </c:ser>
        <c:ser>
          <c:idx val="2"/>
          <c:order val="2"/>
          <c:tx>
            <c:v>Actual Deaths - CRU</c:v>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Survey!$R$12:$R$25</c:f>
              <c:numCache>
                <c:formatCode>#,##0.0</c:formatCode>
                <c:ptCount val="14"/>
                <c:pt idx="4">
                  <c:v>1.8402572084904847</c:v>
                </c:pt>
                <c:pt idx="5">
                  <c:v>1.3879761671607724</c:v>
                </c:pt>
                <c:pt idx="6">
                  <c:v>1.683231712438058</c:v>
                </c:pt>
                <c:pt idx="7">
                  <c:v>1.7648895558083098</c:v>
                </c:pt>
                <c:pt idx="8">
                  <c:v>1.7425316785772367</c:v>
                </c:pt>
                <c:pt idx="9">
                  <c:v>1.8183354158528715</c:v>
                </c:pt>
                <c:pt idx="10">
                  <c:v>1.5387604218078508</c:v>
                </c:pt>
                <c:pt idx="11">
                  <c:v>1.9370487866671056</c:v>
                </c:pt>
                <c:pt idx="12">
                  <c:v>1.4424703155348766</c:v>
                </c:pt>
                <c:pt idx="13">
                  <c:v>1.9892590194808975</c:v>
                </c:pt>
              </c:numCache>
            </c:numRef>
          </c:val>
          <c:smooth val="0"/>
          <c:extLst>
            <c:ext xmlns:c16="http://schemas.microsoft.com/office/drawing/2014/chart" uri="{C3380CC4-5D6E-409C-BE32-E72D297353CC}">
              <c16:uniqueId val="{00000001-5684-44C4-8792-E16E2823D76D}"/>
            </c:ext>
          </c:extLst>
        </c:ser>
        <c:dLbls>
          <c:showLegendKey val="0"/>
          <c:showVal val="0"/>
          <c:showCatName val="0"/>
          <c:showSerName val="0"/>
          <c:showPercent val="0"/>
          <c:showBubbleSize val="0"/>
        </c:dLbls>
        <c:marker val="1"/>
        <c:smooth val="0"/>
        <c:axId val="853372152"/>
        <c:axId val="856815264"/>
      </c:lineChart>
      <c:catAx>
        <c:axId val="853372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15264"/>
        <c:crosses val="autoZero"/>
        <c:auto val="1"/>
        <c:lblAlgn val="ctr"/>
        <c:lblOffset val="100"/>
        <c:noMultiLvlLbl val="0"/>
      </c:catAx>
      <c:valAx>
        <c:axId val="8568152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3372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cost</a:t>
            </a:r>
            <a:r>
              <a:rPr lang="en-GB" baseline="0"/>
              <a:t> of insurance claims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v>Settled ACPC (SY)</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Survey!$B$12:$B$29</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Survey!$K$12:$K$29</c:f>
              <c:numCache>
                <c:formatCode>#,##0</c:formatCode>
                <c:ptCount val="18"/>
                <c:pt idx="0">
                  <c:v>63799.303020667714</c:v>
                </c:pt>
                <c:pt idx="1">
                  <c:v>73860.711557862029</c:v>
                </c:pt>
                <c:pt idx="2">
                  <c:v>77642.215942477735</c:v>
                </c:pt>
                <c:pt idx="3">
                  <c:v>78736.091727898762</c:v>
                </c:pt>
                <c:pt idx="4">
                  <c:v>85698.300275961286</c:v>
                </c:pt>
                <c:pt idx="5">
                  <c:v>88598.610924940323</c:v>
                </c:pt>
                <c:pt idx="6">
                  <c:v>83496.865509162963</c:v>
                </c:pt>
                <c:pt idx="7">
                  <c:v>92366.900786222061</c:v>
                </c:pt>
                <c:pt idx="8">
                  <c:v>90779.087232142861</c:v>
                </c:pt>
                <c:pt idx="9">
                  <c:v>90320.937700444891</c:v>
                </c:pt>
                <c:pt idx="10">
                  <c:v>89570.119258373205</c:v>
                </c:pt>
                <c:pt idx="11">
                  <c:v>94983.718448365355</c:v>
                </c:pt>
                <c:pt idx="12">
                  <c:v>100305.06696347089</c:v>
                </c:pt>
                <c:pt idx="13">
                  <c:v>94999.324628820963</c:v>
                </c:pt>
                <c:pt idx="14">
                  <c:v>108360.54352673495</c:v>
                </c:pt>
                <c:pt idx="15">
                  <c:v>118913.15654109586</c:v>
                </c:pt>
                <c:pt idx="16">
                  <c:v>118256.792485</c:v>
                </c:pt>
                <c:pt idx="17">
                  <c:v>124951.13799293264</c:v>
                </c:pt>
              </c:numCache>
            </c:numRef>
          </c:val>
          <c:smooth val="0"/>
          <c:extLst>
            <c:ext xmlns:c16="http://schemas.microsoft.com/office/drawing/2014/chart" uri="{C3380CC4-5D6E-409C-BE32-E72D297353CC}">
              <c16:uniqueId val="{00000000-230C-4181-B0D9-56AE570230CD}"/>
            </c:ext>
          </c:extLst>
        </c:ser>
        <c:ser>
          <c:idx val="2"/>
          <c:order val="1"/>
          <c:tx>
            <c:v>Incurred ACPC (NY)</c:v>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Survey!$B$12:$B$29</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Survey!$L$12:$L$29</c:f>
              <c:numCache>
                <c:formatCode>#,##0</c:formatCode>
                <c:ptCount val="18"/>
                <c:pt idx="0">
                  <c:v>87272.320878661092</c:v>
                </c:pt>
                <c:pt idx="1">
                  <c:v>88458.215627105397</c:v>
                </c:pt>
                <c:pt idx="2">
                  <c:v>94704.466007433046</c:v>
                </c:pt>
                <c:pt idx="3">
                  <c:v>92666.384979945098</c:v>
                </c:pt>
                <c:pt idx="4">
                  <c:v>92646.624547044572</c:v>
                </c:pt>
                <c:pt idx="5">
                  <c:v>98722.62940243863</c:v>
                </c:pt>
                <c:pt idx="6">
                  <c:v>97079.43044751852</c:v>
                </c:pt>
                <c:pt idx="7">
                  <c:v>97449.295570400805</c:v>
                </c:pt>
                <c:pt idx="8">
                  <c:v>97744.047159032445</c:v>
                </c:pt>
                <c:pt idx="9">
                  <c:v>97815.651441478054</c:v>
                </c:pt>
                <c:pt idx="10">
                  <c:v>102529.74385170918</c:v>
                </c:pt>
                <c:pt idx="11">
                  <c:v>107666.56086618258</c:v>
                </c:pt>
                <c:pt idx="12">
                  <c:v>113971.02328617798</c:v>
                </c:pt>
                <c:pt idx="13">
                  <c:v>126070.50885088192</c:v>
                </c:pt>
                <c:pt idx="14">
                  <c:v>129494.36837844658</c:v>
                </c:pt>
                <c:pt idx="15">
                  <c:v>132120.03531767958</c:v>
                </c:pt>
                <c:pt idx="16">
                  <c:v>138611.30461738</c:v>
                </c:pt>
                <c:pt idx="17">
                  <c:v>154010.32410591471</c:v>
                </c:pt>
              </c:numCache>
            </c:numRef>
          </c:val>
          <c:smooth val="0"/>
          <c:extLst>
            <c:ext xmlns:c16="http://schemas.microsoft.com/office/drawing/2014/chart" uri="{C3380CC4-5D6E-409C-BE32-E72D297353CC}">
              <c16:uniqueId val="{00000001-230C-4181-B0D9-56AE570230CD}"/>
            </c:ext>
          </c:extLst>
        </c:ser>
        <c:ser>
          <c:idx val="1"/>
          <c:order val="2"/>
          <c:tx>
            <c:strRef>
              <c:f>Review!$C$2</c:f>
              <c:strCache>
                <c:ptCount val="1"/>
                <c:pt idx="0">
                  <c:v>2020_5</c:v>
                </c:pt>
              </c:strCache>
            </c:strRef>
          </c:tx>
          <c:spPr>
            <a:ln w="28575" cap="rnd">
              <a:solidFill>
                <a:schemeClr val="tx1"/>
              </a:solidFill>
              <a:prstDash val="sysDot"/>
              <a:round/>
            </a:ln>
            <a:effectLst/>
          </c:spPr>
          <c:marker>
            <c:symbol val="none"/>
          </c:marker>
          <c:cat>
            <c:numRef>
              <c:f>Survey!$B$12:$B$29</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Review!$AM$12:$AM$29</c:f>
              <c:numCache>
                <c:formatCode>#,##0</c:formatCode>
                <c:ptCount val="18"/>
                <c:pt idx="0">
                  <c:v>89934.9016661856</c:v>
                </c:pt>
                <c:pt idx="1">
                  <c:v>87632.499417240324</c:v>
                </c:pt>
                <c:pt idx="2">
                  <c:v>85641.668251885116</c:v>
                </c:pt>
                <c:pt idx="3">
                  <c:v>87900.561757964519</c:v>
                </c:pt>
                <c:pt idx="4">
                  <c:v>90963.339681066034</c:v>
                </c:pt>
                <c:pt idx="5">
                  <c:v>94468.941763280047</c:v>
                </c:pt>
                <c:pt idx="6">
                  <c:v>97495.746951810128</c:v>
                </c:pt>
                <c:pt idx="7">
                  <c:v>99649.55664272522</c:v>
                </c:pt>
                <c:pt idx="8">
                  <c:v>101900.18269587608</c:v>
                </c:pt>
                <c:pt idx="9">
                  <c:v>104804.81697874122</c:v>
                </c:pt>
                <c:pt idx="10">
                  <c:v>108722.53445132007</c:v>
                </c:pt>
                <c:pt idx="11">
                  <c:v>112732.8822099916</c:v>
                </c:pt>
                <c:pt idx="12">
                  <c:v>115095.98402222265</c:v>
                </c:pt>
                <c:pt idx="13">
                  <c:v>115770.30257318974</c:v>
                </c:pt>
                <c:pt idx="14">
                  <c:v>116710.42492913769</c:v>
                </c:pt>
                <c:pt idx="15">
                  <c:v>118318.67027466036</c:v>
                </c:pt>
                <c:pt idx="16">
                  <c:v>120380.66860021169</c:v>
                </c:pt>
                <c:pt idx="17">
                  <c:v>122582.19462819344</c:v>
                </c:pt>
              </c:numCache>
            </c:numRef>
          </c:val>
          <c:smooth val="0"/>
          <c:extLst>
            <c:ext xmlns:c16="http://schemas.microsoft.com/office/drawing/2014/chart" uri="{C3380CC4-5D6E-409C-BE32-E72D297353CC}">
              <c16:uniqueId val="{00000002-230C-4181-B0D9-56AE570230CD}"/>
            </c:ext>
          </c:extLst>
        </c:ser>
        <c:ser>
          <c:idx val="3"/>
          <c:order val="3"/>
          <c:tx>
            <c:v>Settled ACPC (SY-2)</c:v>
          </c:tx>
          <c:spPr>
            <a:ln w="28575" cap="rnd">
              <a:solidFill>
                <a:schemeClr val="accent4"/>
              </a:solidFill>
              <a:round/>
            </a:ln>
            <a:effectLst/>
          </c:spPr>
          <c:marker>
            <c:symbol val="circle"/>
            <c:size val="5"/>
            <c:spPr>
              <a:solidFill>
                <a:schemeClr val="accent4"/>
              </a:solidFill>
              <a:ln w="9525">
                <a:solidFill>
                  <a:schemeClr val="accent6"/>
                </a:solidFill>
                <a:prstDash val="dash"/>
              </a:ln>
              <a:effectLst/>
            </c:spPr>
          </c:marker>
          <c:cat>
            <c:numRef>
              <c:f>Survey!$B$12:$B$29</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Survey!$K$14:$K$28</c:f>
              <c:numCache>
                <c:formatCode>#,##0</c:formatCode>
                <c:ptCount val="15"/>
                <c:pt idx="0">
                  <c:v>77642.215942477735</c:v>
                </c:pt>
                <c:pt idx="1">
                  <c:v>78736.091727898762</c:v>
                </c:pt>
                <c:pt idx="2">
                  <c:v>85698.300275961286</c:v>
                </c:pt>
                <c:pt idx="3">
                  <c:v>88598.610924940323</c:v>
                </c:pt>
                <c:pt idx="4">
                  <c:v>83496.865509162963</c:v>
                </c:pt>
                <c:pt idx="5">
                  <c:v>92366.900786222061</c:v>
                </c:pt>
                <c:pt idx="6">
                  <c:v>90779.087232142861</c:v>
                </c:pt>
                <c:pt idx="7">
                  <c:v>90320.937700444891</c:v>
                </c:pt>
                <c:pt idx="8">
                  <c:v>89570.119258373205</c:v>
                </c:pt>
                <c:pt idx="9">
                  <c:v>94983.718448365355</c:v>
                </c:pt>
                <c:pt idx="10">
                  <c:v>100305.06696347089</c:v>
                </c:pt>
                <c:pt idx="11">
                  <c:v>94999.324628820963</c:v>
                </c:pt>
                <c:pt idx="12">
                  <c:v>108360.54352673495</c:v>
                </c:pt>
                <c:pt idx="13">
                  <c:v>118913.15654109586</c:v>
                </c:pt>
                <c:pt idx="14">
                  <c:v>118256.792485</c:v>
                </c:pt>
              </c:numCache>
            </c:numRef>
          </c:val>
          <c:smooth val="0"/>
          <c:extLst>
            <c:ext xmlns:c16="http://schemas.microsoft.com/office/drawing/2014/chart" uri="{C3380CC4-5D6E-409C-BE32-E72D297353CC}">
              <c16:uniqueId val="{00000000-BF3C-405E-A734-6D9572EF8E23}"/>
            </c:ext>
          </c:extLst>
        </c:ser>
        <c:dLbls>
          <c:showLegendKey val="0"/>
          <c:showVal val="0"/>
          <c:showCatName val="0"/>
          <c:showSerName val="0"/>
          <c:showPercent val="0"/>
          <c:showBubbleSize val="0"/>
        </c:dLbls>
        <c:marker val="1"/>
        <c:smooth val="0"/>
        <c:axId val="856818400"/>
        <c:axId val="856818792"/>
      </c:lineChart>
      <c:catAx>
        <c:axId val="856818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18792"/>
        <c:crosses val="autoZero"/>
        <c:auto val="1"/>
        <c:lblAlgn val="ctr"/>
        <c:lblOffset val="100"/>
        <c:noMultiLvlLbl val="0"/>
      </c:catAx>
      <c:valAx>
        <c:axId val="856818792"/>
        <c:scaling>
          <c:orientation val="minMax"/>
          <c:max val="145000"/>
          <c:min val="600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18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age</a:t>
            </a:r>
            <a:r>
              <a:rPr lang="en-GB" baseline="0"/>
              <a:t> of insurance claims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v>Actual (Survey)</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Survey!$B$12:$B$77</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Survey!$N$12:$N$77</c:f>
              <c:numCache>
                <c:formatCode>#,##0.0</c:formatCode>
                <c:ptCount val="66"/>
                <c:pt idx="0">
                  <c:v>69.819999999999993</c:v>
                </c:pt>
                <c:pt idx="1">
                  <c:v>70.040000000000006</c:v>
                </c:pt>
                <c:pt idx="2">
                  <c:v>70.41</c:v>
                </c:pt>
                <c:pt idx="3">
                  <c:v>71.349999999999994</c:v>
                </c:pt>
                <c:pt idx="4">
                  <c:v>72.08</c:v>
                </c:pt>
                <c:pt idx="5">
                  <c:v>72.510000000000005</c:v>
                </c:pt>
                <c:pt idx="6">
                  <c:v>72.59</c:v>
                </c:pt>
                <c:pt idx="7">
                  <c:v>73.65251939041238</c:v>
                </c:pt>
                <c:pt idx="8">
                  <c:v>73.844657490771326</c:v>
                </c:pt>
                <c:pt idx="9">
                  <c:v>74.436702161997914</c:v>
                </c:pt>
                <c:pt idx="10">
                  <c:v>74.849671535702043</c:v>
                </c:pt>
                <c:pt idx="11">
                  <c:v>75.504881645449501</c:v>
                </c:pt>
                <c:pt idx="12">
                  <c:v>75.310038451928463</c:v>
                </c:pt>
                <c:pt idx="13">
                  <c:v>76.561296722639071</c:v>
                </c:pt>
                <c:pt idx="14">
                  <c:v>76.540627506630202</c:v>
                </c:pt>
                <c:pt idx="15">
                  <c:v>76.81828584952369</c:v>
                </c:pt>
                <c:pt idx="16">
                  <c:v>77.485907401139642</c:v>
                </c:pt>
                <c:pt idx="17">
                  <c:v>77.737596426310333</c:v>
                </c:pt>
                <c:pt idx="18">
                  <c:v>78.486315278280173</c:v>
                </c:pt>
                <c:pt idx="19">
                  <c:v>79.354444715065299</c:v>
                </c:pt>
              </c:numCache>
            </c:numRef>
          </c:val>
          <c:smooth val="0"/>
          <c:extLst>
            <c:ext xmlns:c16="http://schemas.microsoft.com/office/drawing/2014/chart" uri="{C3380CC4-5D6E-409C-BE32-E72D297353CC}">
              <c16:uniqueId val="{00000000-8F60-4EC5-8AE7-25971F18D5D4}"/>
            </c:ext>
          </c:extLst>
        </c:ser>
        <c:ser>
          <c:idx val="1"/>
          <c:order val="1"/>
          <c:tx>
            <c:strRef>
              <c:f>Review!$C$2</c:f>
              <c:strCache>
                <c:ptCount val="1"/>
                <c:pt idx="0">
                  <c:v>2020_5</c:v>
                </c:pt>
              </c:strCache>
            </c:strRef>
          </c:tx>
          <c:spPr>
            <a:ln w="28575" cap="rnd">
              <a:solidFill>
                <a:schemeClr val="tx1"/>
              </a:solidFill>
              <a:prstDash val="sysDot"/>
              <a:round/>
            </a:ln>
            <a:effectLst/>
          </c:spPr>
          <c:marker>
            <c:symbol val="none"/>
          </c:marker>
          <c:cat>
            <c:numRef>
              <c:f>Survey!$B$12:$B$77</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Review!$AJ$12:$AJ$77</c:f>
              <c:numCache>
                <c:formatCode>#,##0.0</c:formatCode>
                <c:ptCount val="66"/>
                <c:pt idx="0">
                  <c:v>67.397829008742818</c:v>
                </c:pt>
                <c:pt idx="1">
                  <c:v>68.630822905760553</c:v>
                </c:pt>
                <c:pt idx="2">
                  <c:v>69.703556982746093</c:v>
                </c:pt>
                <c:pt idx="3">
                  <c:v>70.624239117152356</c:v>
                </c:pt>
                <c:pt idx="4">
                  <c:v>71.267006930346255</c:v>
                </c:pt>
                <c:pt idx="5">
                  <c:v>71.817199409941125</c:v>
                </c:pt>
                <c:pt idx="6">
                  <c:v>72.360712640537869</c:v>
                </c:pt>
                <c:pt idx="7">
                  <c:v>72.806268801589681</c:v>
                </c:pt>
                <c:pt idx="8">
                  <c:v>73.24275957765856</c:v>
                </c:pt>
                <c:pt idx="9">
                  <c:v>73.684821985358113</c:v>
                </c:pt>
                <c:pt idx="10">
                  <c:v>74.092015091114263</c:v>
                </c:pt>
                <c:pt idx="11">
                  <c:v>74.532521931372131</c:v>
                </c:pt>
                <c:pt idx="12">
                  <c:v>74.959606446914563</c:v>
                </c:pt>
                <c:pt idx="13">
                  <c:v>75.350044926106548</c:v>
                </c:pt>
                <c:pt idx="14">
                  <c:v>75.762473409982462</c:v>
                </c:pt>
                <c:pt idx="15">
                  <c:v>76.16260117254258</c:v>
                </c:pt>
                <c:pt idx="16">
                  <c:v>76.552205515318761</c:v>
                </c:pt>
                <c:pt idx="17">
                  <c:v>76.934416120548434</c:v>
                </c:pt>
                <c:pt idx="18">
                  <c:v>77.313873104023173</c:v>
                </c:pt>
                <c:pt idx="19">
                  <c:v>77.683309141475206</c:v>
                </c:pt>
                <c:pt idx="20">
                  <c:v>78.034562535097081</c:v>
                </c:pt>
                <c:pt idx="21">
                  <c:v>78.373066975313606</c:v>
                </c:pt>
                <c:pt idx="22">
                  <c:v>78.696214884772701</c:v>
                </c:pt>
                <c:pt idx="23">
                  <c:v>79.001022944324092</c:v>
                </c:pt>
                <c:pt idx="24">
                  <c:v>79.294560398172052</c:v>
                </c:pt>
                <c:pt idx="25">
                  <c:v>79.580346043486259</c:v>
                </c:pt>
                <c:pt idx="26">
                  <c:v>79.873754730889914</c:v>
                </c:pt>
                <c:pt idx="27">
                  <c:v>80.123677587129748</c:v>
                </c:pt>
                <c:pt idx="28">
                  <c:v>80.323622599953282</c:v>
                </c:pt>
                <c:pt idx="29">
                  <c:v>80.485585321927061</c:v>
                </c:pt>
                <c:pt idx="30">
                  <c:v>80.644135261429639</c:v>
                </c:pt>
                <c:pt idx="31">
                  <c:v>80.784164679177266</c:v>
                </c:pt>
                <c:pt idx="32">
                  <c:v>80.773981416109734</c:v>
                </c:pt>
                <c:pt idx="33">
                  <c:v>80.809998315181033</c:v>
                </c:pt>
                <c:pt idx="34">
                  <c:v>80.877875118083253</c:v>
                </c:pt>
                <c:pt idx="35">
                  <c:v>80.968784650968885</c:v>
                </c:pt>
                <c:pt idx="36">
                  <c:v>81.079989774954782</c:v>
                </c:pt>
                <c:pt idx="37">
                  <c:v>81.205431858603546</c:v>
                </c:pt>
                <c:pt idx="38">
                  <c:v>81.330104542755308</c:v>
                </c:pt>
                <c:pt idx="39">
                  <c:v>81.467519631799078</c:v>
                </c:pt>
                <c:pt idx="40">
                  <c:v>81.624584069644968</c:v>
                </c:pt>
                <c:pt idx="41">
                  <c:v>81.780344301129176</c:v>
                </c:pt>
                <c:pt idx="42">
                  <c:v>81.935706760082809</c:v>
                </c:pt>
                <c:pt idx="43">
                  <c:v>82.087705259206558</c:v>
                </c:pt>
                <c:pt idx="44">
                  <c:v>82.242587150556801</c:v>
                </c:pt>
                <c:pt idx="45">
                  <c:v>82.378133793839496</c:v>
                </c:pt>
                <c:pt idx="46">
                  <c:v>82.497777889301119</c:v>
                </c:pt>
                <c:pt idx="47">
                  <c:v>82.599669630286613</c:v>
                </c:pt>
                <c:pt idx="48">
                  <c:v>82.686928834254772</c:v>
                </c:pt>
                <c:pt idx="49">
                  <c:v>82.753093806322312</c:v>
                </c:pt>
                <c:pt idx="50">
                  <c:v>82.799148809756645</c:v>
                </c:pt>
                <c:pt idx="51">
                  <c:v>82.83115472625343</c:v>
                </c:pt>
                <c:pt idx="52">
                  <c:v>82.837106587920502</c:v>
                </c:pt>
                <c:pt idx="53">
                  <c:v>82.833545470407188</c:v>
                </c:pt>
                <c:pt idx="54">
                  <c:v>82.810099636553517</c:v>
                </c:pt>
                <c:pt idx="55">
                  <c:v>82.789586677066922</c:v>
                </c:pt>
              </c:numCache>
            </c:numRef>
          </c:val>
          <c:smooth val="0"/>
          <c:extLst>
            <c:ext xmlns:c16="http://schemas.microsoft.com/office/drawing/2014/chart" uri="{C3380CC4-5D6E-409C-BE32-E72D297353CC}">
              <c16:uniqueId val="{00000001-8F60-4EC5-8AE7-25971F18D5D4}"/>
            </c:ext>
          </c:extLst>
        </c:ser>
        <c:ser>
          <c:idx val="2"/>
          <c:order val="2"/>
          <c:tx>
            <c:v>Actual (CRU)</c:v>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Survey!$Q$12:$Q$77</c:f>
              <c:numCache>
                <c:formatCode>#,##0.0</c:formatCode>
                <c:ptCount val="66"/>
                <c:pt idx="4">
                  <c:v>71.517583408476099</c:v>
                </c:pt>
                <c:pt idx="5">
                  <c:v>72.075943996605858</c:v>
                </c:pt>
                <c:pt idx="6">
                  <c:v>72.312653061224495</c:v>
                </c:pt>
                <c:pt idx="7">
                  <c:v>72.803866290777279</c:v>
                </c:pt>
                <c:pt idx="8">
                  <c:v>72.985038414880705</c:v>
                </c:pt>
                <c:pt idx="9">
                  <c:v>73.33021702838063</c:v>
                </c:pt>
                <c:pt idx="10">
                  <c:v>73.91612503868771</c:v>
                </c:pt>
                <c:pt idx="11">
                  <c:v>74.064538514920201</c:v>
                </c:pt>
                <c:pt idx="12">
                  <c:v>74.802884615384613</c:v>
                </c:pt>
                <c:pt idx="13">
                  <c:v>74.933817903596022</c:v>
                </c:pt>
                <c:pt idx="14">
                  <c:v>75.361720067453632</c:v>
                </c:pt>
                <c:pt idx="15">
                  <c:v>76.04558404558405</c:v>
                </c:pt>
                <c:pt idx="16">
                  <c:v>76.620999999999995</c:v>
                </c:pt>
                <c:pt idx="17">
                  <c:v>76.843648208469062</c:v>
                </c:pt>
                <c:pt idx="18">
                  <c:v>77.65584415584415</c:v>
                </c:pt>
                <c:pt idx="19">
                  <c:v>78.277419354838713</c:v>
                </c:pt>
              </c:numCache>
            </c:numRef>
          </c:val>
          <c:smooth val="0"/>
          <c:extLst>
            <c:ext xmlns:c16="http://schemas.microsoft.com/office/drawing/2014/chart" uri="{C3380CC4-5D6E-409C-BE32-E72D297353CC}">
              <c16:uniqueId val="{00000001-3299-4A13-B7EE-24C3149A7BEB}"/>
            </c:ext>
          </c:extLst>
        </c:ser>
        <c:dLbls>
          <c:showLegendKey val="0"/>
          <c:showVal val="0"/>
          <c:showCatName val="0"/>
          <c:showSerName val="0"/>
          <c:showPercent val="0"/>
          <c:showBubbleSize val="0"/>
        </c:dLbls>
        <c:marker val="1"/>
        <c:smooth val="0"/>
        <c:axId val="853372152"/>
        <c:axId val="856815264"/>
      </c:lineChart>
      <c:catAx>
        <c:axId val="853372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15264"/>
        <c:crosses val="autoZero"/>
        <c:auto val="1"/>
        <c:lblAlgn val="ctr"/>
        <c:lblOffset val="100"/>
        <c:noMultiLvlLbl val="0"/>
      </c:catAx>
      <c:valAx>
        <c:axId val="856815264"/>
        <c:scaling>
          <c:orientation val="minMax"/>
          <c:min val="6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3372152"/>
        <c:crosses val="autoZero"/>
        <c:crossBetween val="between"/>
        <c:majorUnit val="4"/>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Number</a:t>
            </a:r>
            <a:r>
              <a:rPr lang="en-GB" baseline="0"/>
              <a:t> of insurance market claims (ex Government)</a:t>
            </a:r>
            <a:endParaRPr lang="en-GB"/>
          </a:p>
        </c:rich>
      </c:tx>
      <c:layout>
        <c:manualLayout>
          <c:xMode val="edge"/>
          <c:yMode val="edge"/>
          <c:x val="0.168030291778825"/>
          <c:y val="2.8412139073007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v>Actual</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extLst>
                <c:ext xmlns:c15="http://schemas.microsoft.com/office/drawing/2012/chart" uri="{02D57815-91ED-43cb-92C2-25804820EDAC}">
                  <c15:fullRef>
                    <c15:sqref>Survey!$B$12:$B$77</c15:sqref>
                  </c15:fullRef>
                </c:ext>
              </c:extLst>
              <c:f>Survey!$B$12:$B$67</c:f>
              <c:numCache>
                <c:formatCode>General</c:formatCode>
                <c:ptCount val="5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numCache>
            </c:numRef>
          </c:cat>
          <c:val>
            <c:numRef>
              <c:extLst>
                <c:ext xmlns:c15="http://schemas.microsoft.com/office/drawing/2012/chart" uri="{02D57815-91ED-43cb-92C2-25804820EDAC}">
                  <c15:fullRef>
                    <c15:sqref>Survey!$J$12:$J$77</c15:sqref>
                  </c15:fullRef>
                </c:ext>
              </c:extLst>
              <c:f>Survey!$J$12:$J$67</c:f>
              <c:numCache>
                <c:formatCode>#,##0</c:formatCode>
                <c:ptCount val="56"/>
                <c:pt idx="0">
                  <c:v>1292.9319875030039</c:v>
                </c:pt>
                <c:pt idx="1">
                  <c:v>1753.1959728400841</c:v>
                </c:pt>
                <c:pt idx="2">
                  <c:v>1884.1079952267303</c:v>
                </c:pt>
                <c:pt idx="3">
                  <c:v>2271.106858727097</c:v>
                </c:pt>
                <c:pt idx="4">
                  <c:v>2329.443928488507</c:v>
                </c:pt>
                <c:pt idx="5">
                  <c:v>2361.5451014242553</c:v>
                </c:pt>
                <c:pt idx="6">
                  <c:v>2569.9949382954105</c:v>
                </c:pt>
                <c:pt idx="7">
                  <c:v>2456.0081900081896</c:v>
                </c:pt>
                <c:pt idx="8">
                  <c:v>2444.8344370860927</c:v>
                </c:pt>
                <c:pt idx="9">
                  <c:v>2480.3535251215558</c:v>
                </c:pt>
                <c:pt idx="10">
                  <c:v>2605.0750647458722</c:v>
                </c:pt>
                <c:pt idx="11">
                  <c:v>2416.4982922883337</c:v>
                </c:pt>
                <c:pt idx="12">
                  <c:v>2258.1054171385431</c:v>
                </c:pt>
                <c:pt idx="13">
                  <c:v>2347.9977263740607</c:v>
                </c:pt>
                <c:pt idx="14">
                  <c:v>2221.4377058709551</c:v>
                </c:pt>
                <c:pt idx="15">
                  <c:v>1812.156302120562</c:v>
                </c:pt>
                <c:pt idx="16">
                  <c:v>1825.3236128764415</c:v>
                </c:pt>
                <c:pt idx="17">
                  <c:v>1745.3890647297294</c:v>
                </c:pt>
                <c:pt idx="18">
                  <c:v>1703.6560233788648</c:v>
                </c:pt>
                <c:pt idx="19">
                  <c:v>1844.6477779514323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numCache>
            </c:numRef>
          </c:val>
          <c:smooth val="0"/>
          <c:extLst>
            <c:ext xmlns:c16="http://schemas.microsoft.com/office/drawing/2014/chart" uri="{C3380CC4-5D6E-409C-BE32-E72D297353CC}">
              <c16:uniqueId val="{00000000-2D19-4B1E-B792-CA775590F600}"/>
            </c:ext>
          </c:extLst>
        </c:ser>
        <c:ser>
          <c:idx val="1"/>
          <c:order val="1"/>
          <c:tx>
            <c:strRef>
              <c:f>Review!$C$2</c:f>
              <c:strCache>
                <c:ptCount val="1"/>
                <c:pt idx="0">
                  <c:v>2020_5</c:v>
                </c:pt>
              </c:strCache>
            </c:strRef>
          </c:tx>
          <c:spPr>
            <a:ln w="28575" cap="rnd">
              <a:solidFill>
                <a:schemeClr val="tx1"/>
              </a:solidFill>
              <a:prstDash val="sysDot"/>
              <a:round/>
            </a:ln>
            <a:effectLst/>
          </c:spPr>
          <c:marker>
            <c:symbol val="none"/>
          </c:marker>
          <c:cat>
            <c:numRef>
              <c:extLst>
                <c:ext xmlns:c15="http://schemas.microsoft.com/office/drawing/2012/chart" uri="{02D57815-91ED-43cb-92C2-25804820EDAC}">
                  <c15:fullRef>
                    <c15:sqref>Survey!$B$12:$B$77</c15:sqref>
                  </c15:fullRef>
                </c:ext>
              </c:extLst>
              <c:f>Survey!$B$12:$B$67</c:f>
              <c:numCache>
                <c:formatCode>General</c:formatCode>
                <c:ptCount val="5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numCache>
            </c:numRef>
          </c:cat>
          <c:val>
            <c:numRef>
              <c:extLst>
                <c:ext xmlns:c15="http://schemas.microsoft.com/office/drawing/2012/chart" uri="{02D57815-91ED-43cb-92C2-25804820EDAC}">
                  <c15:fullRef>
                    <c15:sqref>Review!$AI$12:$AI$77</c15:sqref>
                  </c15:fullRef>
                </c:ext>
              </c:extLst>
              <c:f>Review!$AI$12:$AI$67</c:f>
              <c:numCache>
                <c:formatCode>#,##0</c:formatCode>
                <c:ptCount val="56"/>
                <c:pt idx="0">
                  <c:v>1540.8341425331125</c:v>
                </c:pt>
                <c:pt idx="1">
                  <c:v>1799.8572913274568</c:v>
                </c:pt>
                <c:pt idx="2">
                  <c:v>2049.0849367203077</c:v>
                </c:pt>
                <c:pt idx="3">
                  <c:v>2335.4102774944081</c:v>
                </c:pt>
                <c:pt idx="4">
                  <c:v>2497.7041154127428</c:v>
                </c:pt>
                <c:pt idx="5">
                  <c:v>2587.1954275773442</c:v>
                </c:pt>
                <c:pt idx="6">
                  <c:v>2698.1407158688753</c:v>
                </c:pt>
                <c:pt idx="7">
                  <c:v>2659.9864537492663</c:v>
                </c:pt>
                <c:pt idx="8">
                  <c:v>2610.185031251101</c:v>
                </c:pt>
                <c:pt idx="9">
                  <c:v>2560.7181768392402</c:v>
                </c:pt>
                <c:pt idx="10">
                  <c:v>2495.1097099400095</c:v>
                </c:pt>
                <c:pt idx="11">
                  <c:v>2462.429041469095</c:v>
                </c:pt>
                <c:pt idx="12">
                  <c:v>2415.3950803202615</c:v>
                </c:pt>
                <c:pt idx="13">
                  <c:v>2368.8244179615504</c:v>
                </c:pt>
                <c:pt idx="14">
                  <c:v>2304.3488195125942</c:v>
                </c:pt>
                <c:pt idx="15">
                  <c:v>2230.0369581024697</c:v>
                </c:pt>
                <c:pt idx="16">
                  <c:v>2147.1583543682696</c:v>
                </c:pt>
                <c:pt idx="17">
                  <c:v>2057.3635704787876</c:v>
                </c:pt>
                <c:pt idx="18">
                  <c:v>1962.5658790197947</c:v>
                </c:pt>
                <c:pt idx="19">
                  <c:v>1863.1641393173736</c:v>
                </c:pt>
                <c:pt idx="20">
                  <c:v>1759.414494814192</c:v>
                </c:pt>
                <c:pt idx="21">
                  <c:v>1653.4457098961298</c:v>
                </c:pt>
                <c:pt idx="22">
                  <c:v>1546.2313496357497</c:v>
                </c:pt>
                <c:pt idx="23">
                  <c:v>1438.7247748494381</c:v>
                </c:pt>
                <c:pt idx="24">
                  <c:v>1333.0680225105855</c:v>
                </c:pt>
                <c:pt idx="25">
                  <c:v>1230.6876012722962</c:v>
                </c:pt>
                <c:pt idx="26">
                  <c:v>1133.9039079983531</c:v>
                </c:pt>
                <c:pt idx="27">
                  <c:v>1038.1021547781377</c:v>
                </c:pt>
                <c:pt idx="28">
                  <c:v>943.95632062462255</c:v>
                </c:pt>
                <c:pt idx="29">
                  <c:v>853.63120060721872</c:v>
                </c:pt>
                <c:pt idx="30">
                  <c:v>770.48214037998378</c:v>
                </c:pt>
                <c:pt idx="31">
                  <c:v>693.11993789193218</c:v>
                </c:pt>
                <c:pt idx="32">
                  <c:v>613.44052040230554</c:v>
                </c:pt>
                <c:pt idx="33">
                  <c:v>545.32778268445645</c:v>
                </c:pt>
                <c:pt idx="34">
                  <c:v>486.03148915782452</c:v>
                </c:pt>
                <c:pt idx="35">
                  <c:v>433.6577493687231</c:v>
                </c:pt>
                <c:pt idx="36">
                  <c:v>387.1116968735717</c:v>
                </c:pt>
                <c:pt idx="37">
                  <c:v>345.60316613845805</c:v>
                </c:pt>
                <c:pt idx="38">
                  <c:v>307.77770626184576</c:v>
                </c:pt>
                <c:pt idx="39">
                  <c:v>273.80717825968009</c:v>
                </c:pt>
                <c:pt idx="40">
                  <c:v>243.51045594614888</c:v>
                </c:pt>
                <c:pt idx="41">
                  <c:v>215.98666511249675</c:v>
                </c:pt>
                <c:pt idx="42">
                  <c:v>191.08935334667305</c:v>
                </c:pt>
                <c:pt idx="43">
                  <c:v>168.60561463419418</c:v>
                </c:pt>
                <c:pt idx="44">
                  <c:v>148.47000274047184</c:v>
                </c:pt>
                <c:pt idx="45">
                  <c:v>130.16520860242022</c:v>
                </c:pt>
                <c:pt idx="46">
                  <c:v>113.65080675713109</c:v>
                </c:pt>
                <c:pt idx="47">
                  <c:v>98.819577237853125</c:v>
                </c:pt>
                <c:pt idx="48">
                  <c:v>85.620459304862578</c:v>
                </c:pt>
                <c:pt idx="49">
                  <c:v>73.87719738577708</c:v>
                </c:pt>
                <c:pt idx="50">
                  <c:v>63.512276644574456</c:v>
                </c:pt>
                <c:pt idx="51">
                  <c:v>54.471715958695398</c:v>
                </c:pt>
                <c:pt idx="52">
                  <c:v>46.551396004402399</c:v>
                </c:pt>
                <c:pt idx="53">
                  <c:v>39.742464799060095</c:v>
                </c:pt>
                <c:pt idx="54">
                  <c:v>33.859792992829782</c:v>
                </c:pt>
                <c:pt idx="55">
                  <c:v>28.882750281354909</c:v>
                </c:pt>
              </c:numCache>
            </c:numRef>
          </c:val>
          <c:smooth val="0"/>
          <c:extLst>
            <c:ext xmlns:c16="http://schemas.microsoft.com/office/drawing/2014/chart" uri="{C3380CC4-5D6E-409C-BE32-E72D297353CC}">
              <c16:uniqueId val="{00000001-2D19-4B1E-B792-CA775590F600}"/>
            </c:ext>
          </c:extLst>
        </c:ser>
        <c:dLbls>
          <c:showLegendKey val="0"/>
          <c:showVal val="0"/>
          <c:showCatName val="0"/>
          <c:showSerName val="0"/>
          <c:showPercent val="0"/>
          <c:showBubbleSize val="0"/>
        </c:dLbls>
        <c:marker val="1"/>
        <c:smooth val="0"/>
        <c:axId val="856816048"/>
        <c:axId val="856816440"/>
      </c:lineChart>
      <c:catAx>
        <c:axId val="85681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16440"/>
        <c:crosses val="autoZero"/>
        <c:auto val="1"/>
        <c:lblAlgn val="ctr"/>
        <c:lblOffset val="100"/>
        <c:noMultiLvlLbl val="0"/>
      </c:catAx>
      <c:valAx>
        <c:axId val="8568164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16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age</a:t>
            </a:r>
            <a:r>
              <a:rPr lang="en-GB" baseline="0"/>
              <a:t> of m</a:t>
            </a:r>
            <a:r>
              <a:rPr lang="en-GB"/>
              <a:t>ale GB deaths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Actual</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extLst>
                <c:ext xmlns:c15="http://schemas.microsoft.com/office/drawing/2012/chart" uri="{02D57815-91ED-43cb-92C2-25804820EDAC}">
                  <c15:fullRef>
                    <c15:sqref>Survey!$B$12:$B$77</c15:sqref>
                  </c15:fullRef>
                </c:ext>
              </c:extLst>
              <c:f>Survey!$B$12:$B$67</c:f>
              <c:numCache>
                <c:formatCode>General</c:formatCode>
                <c:ptCount val="5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numCache>
            </c:numRef>
          </c:cat>
          <c:val>
            <c:numRef>
              <c:extLst>
                <c:ext xmlns:c15="http://schemas.microsoft.com/office/drawing/2012/chart" uri="{02D57815-91ED-43cb-92C2-25804820EDAC}">
                  <c15:fullRef>
                    <c15:sqref>Survey!$D$12:$D$77</c15:sqref>
                  </c15:fullRef>
                </c:ext>
              </c:extLst>
              <c:f>Survey!$D$12:$D$67</c:f>
              <c:numCache>
                <c:formatCode>#,##0.0</c:formatCode>
                <c:ptCount val="56"/>
                <c:pt idx="0">
                  <c:v>70.826037521318938</c:v>
                </c:pt>
                <c:pt idx="1">
                  <c:v>71.821961009174316</c:v>
                </c:pt>
                <c:pt idx="2">
                  <c:v>72.355464480874318</c:v>
                </c:pt>
                <c:pt idx="3">
                  <c:v>72.684938797232576</c:v>
                </c:pt>
                <c:pt idx="4">
                  <c:v>73.357840616966584</c:v>
                </c:pt>
                <c:pt idx="5">
                  <c:v>73.46392016376663</c:v>
                </c:pt>
                <c:pt idx="6">
                  <c:v>73.995884773662553</c:v>
                </c:pt>
                <c:pt idx="7">
                  <c:v>74.568755846585589</c:v>
                </c:pt>
                <c:pt idx="8">
                  <c:v>74.727570093457942</c:v>
                </c:pt>
                <c:pt idx="9">
                  <c:v>75.148552444233502</c:v>
                </c:pt>
                <c:pt idx="10">
                  <c:v>75.454885460495561</c:v>
                </c:pt>
                <c:pt idx="11">
                  <c:v>76.001587301587307</c:v>
                </c:pt>
                <c:pt idx="12">
                  <c:v>76.24535493091949</c:v>
                </c:pt>
                <c:pt idx="13">
                  <c:v>76.92307692307692</c:v>
                </c:pt>
                <c:pt idx="14">
                  <c:v>77.020506329113928</c:v>
                </c:pt>
                <c:pt idx="15">
                  <c:v>77.224015187470343</c:v>
                </c:pt>
                <c:pt idx="16">
                  <c:v>77.759671436142028</c:v>
                </c:pt>
                <c:pt idx="17">
                  <c:v>78.557112068965523</c:v>
                </c:pt>
                <c:pt idx="18">
                  <c:v>78.599334073251939</c:v>
                </c:pt>
              </c:numCache>
            </c:numRef>
          </c:val>
          <c:smooth val="0"/>
          <c:extLst>
            <c:ext xmlns:c16="http://schemas.microsoft.com/office/drawing/2014/chart" uri="{C3380CC4-5D6E-409C-BE32-E72D297353CC}">
              <c16:uniqueId val="{00000000-6D39-4CDE-B6A5-AF7BA2B435D2}"/>
            </c:ext>
          </c:extLst>
        </c:ser>
        <c:ser>
          <c:idx val="1"/>
          <c:order val="1"/>
          <c:tx>
            <c:strRef>
              <c:f>Review!$C$2</c:f>
              <c:strCache>
                <c:ptCount val="1"/>
                <c:pt idx="0">
                  <c:v>2020_5</c:v>
                </c:pt>
              </c:strCache>
            </c:strRef>
          </c:tx>
          <c:spPr>
            <a:ln w="28575" cap="rnd">
              <a:solidFill>
                <a:schemeClr val="tx1"/>
              </a:solidFill>
              <a:prstDash val="sysDot"/>
              <a:round/>
            </a:ln>
            <a:effectLst/>
          </c:spPr>
          <c:marker>
            <c:symbol val="none"/>
          </c:marker>
          <c:cat>
            <c:numRef>
              <c:extLst>
                <c:ext xmlns:c15="http://schemas.microsoft.com/office/drawing/2012/chart" uri="{02D57815-91ED-43cb-92C2-25804820EDAC}">
                  <c15:fullRef>
                    <c15:sqref>Survey!$B$12:$B$77</c15:sqref>
                  </c15:fullRef>
                </c:ext>
              </c:extLst>
              <c:f>Survey!$B$12:$B$67</c:f>
              <c:numCache>
                <c:formatCode>General</c:formatCode>
                <c:ptCount val="5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numCache>
            </c:numRef>
          </c:cat>
          <c:val>
            <c:numRef>
              <c:extLst>
                <c:ext xmlns:c15="http://schemas.microsoft.com/office/drawing/2012/chart" uri="{02D57815-91ED-43cb-92C2-25804820EDAC}">
                  <c15:fullRef>
                    <c15:sqref>Review!$AH$12:$AH$77</c15:sqref>
                  </c15:fullRef>
                </c:ext>
              </c:extLst>
              <c:f>Review!$AH$12:$AH$67</c:f>
              <c:numCache>
                <c:formatCode>#,##0.0</c:formatCode>
                <c:ptCount val="56"/>
                <c:pt idx="0">
                  <c:v>71.176627199695147</c:v>
                </c:pt>
                <c:pt idx="1">
                  <c:v>71.680802665544263</c:v>
                </c:pt>
                <c:pt idx="2">
                  <c:v>72.197084927177158</c:v>
                </c:pt>
                <c:pt idx="3">
                  <c:v>72.715236038552646</c:v>
                </c:pt>
                <c:pt idx="4">
                  <c:v>73.191244639298233</c:v>
                </c:pt>
                <c:pt idx="5">
                  <c:v>73.664604942357869</c:v>
                </c:pt>
                <c:pt idx="6">
                  <c:v>74.136969759469906</c:v>
                </c:pt>
                <c:pt idx="7">
                  <c:v>74.60333121207627</c:v>
                </c:pt>
                <c:pt idx="8">
                  <c:v>75.060648120043453</c:v>
                </c:pt>
                <c:pt idx="9">
                  <c:v>75.524314087912899</c:v>
                </c:pt>
                <c:pt idx="10">
                  <c:v>75.950083583185958</c:v>
                </c:pt>
                <c:pt idx="11">
                  <c:v>76.376263180041946</c:v>
                </c:pt>
                <c:pt idx="12">
                  <c:v>76.78720278050568</c:v>
                </c:pt>
                <c:pt idx="13">
                  <c:v>77.0373034792227</c:v>
                </c:pt>
                <c:pt idx="14">
                  <c:v>77.427262327460582</c:v>
                </c:pt>
                <c:pt idx="15">
                  <c:v>77.803780643215561</c:v>
                </c:pt>
                <c:pt idx="16">
                  <c:v>78.169907476537801</c:v>
                </c:pt>
                <c:pt idx="17">
                  <c:v>78.530626601234104</c:v>
                </c:pt>
                <c:pt idx="18">
                  <c:v>78.892882976547725</c:v>
                </c:pt>
                <c:pt idx="19">
                  <c:v>79.246477734503898</c:v>
                </c:pt>
                <c:pt idx="20">
                  <c:v>79.580879643006128</c:v>
                </c:pt>
                <c:pt idx="21">
                  <c:v>79.904176110968407</c:v>
                </c:pt>
                <c:pt idx="22">
                  <c:v>80.213750553529025</c:v>
                </c:pt>
                <c:pt idx="23">
                  <c:v>80.506816292004459</c:v>
                </c:pt>
                <c:pt idx="24">
                  <c:v>80.792519940233916</c:v>
                </c:pt>
                <c:pt idx="25">
                  <c:v>81.075088238603229</c:v>
                </c:pt>
                <c:pt idx="26">
                  <c:v>81.374113947811878</c:v>
                </c:pt>
                <c:pt idx="27">
                  <c:v>81.626601978377167</c:v>
                </c:pt>
                <c:pt idx="28">
                  <c:v>81.82532018746258</c:v>
                </c:pt>
                <c:pt idx="29">
                  <c:v>81.985516481919873</c:v>
                </c:pt>
                <c:pt idx="30">
                  <c:v>82.14786168320947</c:v>
                </c:pt>
                <c:pt idx="31">
                  <c:v>82.294752291788441</c:v>
                </c:pt>
                <c:pt idx="32">
                  <c:v>82.268092264887088</c:v>
                </c:pt>
                <c:pt idx="33">
                  <c:v>82.290510832723427</c:v>
                </c:pt>
                <c:pt idx="34">
                  <c:v>82.345109437513045</c:v>
                </c:pt>
                <c:pt idx="35">
                  <c:v>82.423442634777999</c:v>
                </c:pt>
                <c:pt idx="36">
                  <c:v>82.521592221144971</c:v>
                </c:pt>
                <c:pt idx="37">
                  <c:v>82.624568863058798</c:v>
                </c:pt>
                <c:pt idx="38">
                  <c:v>82.725166910678581</c:v>
                </c:pt>
                <c:pt idx="39">
                  <c:v>82.839386466376538</c:v>
                </c:pt>
                <c:pt idx="40">
                  <c:v>82.97594211798463</c:v>
                </c:pt>
                <c:pt idx="41">
                  <c:v>83.111939410171829</c:v>
                </c:pt>
                <c:pt idx="42">
                  <c:v>83.249199451951043</c:v>
                </c:pt>
                <c:pt idx="43">
                  <c:v>83.383966242808853</c:v>
                </c:pt>
                <c:pt idx="44">
                  <c:v>83.524929871440236</c:v>
                </c:pt>
                <c:pt idx="45">
                  <c:v>83.647076444348912</c:v>
                </c:pt>
                <c:pt idx="46">
                  <c:v>83.755864744847443</c:v>
                </c:pt>
                <c:pt idx="47">
                  <c:v>83.849843406572887</c:v>
                </c:pt>
                <c:pt idx="48">
                  <c:v>83.932670315663614</c:v>
                </c:pt>
                <c:pt idx="49">
                  <c:v>83.997766114397507</c:v>
                </c:pt>
                <c:pt idx="50">
                  <c:v>84.045859225512203</c:v>
                </c:pt>
                <c:pt idx="51">
                  <c:v>84.082223576834124</c:v>
                </c:pt>
                <c:pt idx="52">
                  <c:v>84.093036590265569</c:v>
                </c:pt>
                <c:pt idx="53">
                  <c:v>84.095141456629165</c:v>
                </c:pt>
                <c:pt idx="54">
                  <c:v>84.075908086503787</c:v>
                </c:pt>
                <c:pt idx="55">
                  <c:v>84.058502321586076</c:v>
                </c:pt>
              </c:numCache>
            </c:numRef>
          </c:val>
          <c:smooth val="0"/>
          <c:extLst>
            <c:ext xmlns:c16="http://schemas.microsoft.com/office/drawing/2014/chart" uri="{C3380CC4-5D6E-409C-BE32-E72D297353CC}">
              <c16:uniqueId val="{00000001-6D39-4CDE-B6A5-AF7BA2B435D2}"/>
            </c:ext>
          </c:extLst>
        </c:ser>
        <c:dLbls>
          <c:showLegendKey val="0"/>
          <c:showVal val="0"/>
          <c:showCatName val="0"/>
          <c:showSerName val="0"/>
          <c:showPercent val="0"/>
          <c:showBubbleSize val="0"/>
        </c:dLbls>
        <c:marker val="1"/>
        <c:smooth val="0"/>
        <c:axId val="856817224"/>
        <c:axId val="856817616"/>
      </c:lineChart>
      <c:catAx>
        <c:axId val="85681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17616"/>
        <c:crosses val="autoZero"/>
        <c:auto val="1"/>
        <c:lblAlgn val="ctr"/>
        <c:lblOffset val="100"/>
        <c:noMultiLvlLbl val="0"/>
      </c:catAx>
      <c:valAx>
        <c:axId val="856817616"/>
        <c:scaling>
          <c:orientation val="minMax"/>
          <c:min val="6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17224"/>
        <c:crosses val="autoZero"/>
        <c:crossBetween val="between"/>
        <c:majorUnit val="4"/>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cost</a:t>
            </a:r>
            <a:r>
              <a:rPr lang="en-GB" baseline="0"/>
              <a:t> of insurance claims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v>Settled ACPC (SY)</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extLst>
                <c:ext xmlns:c15="http://schemas.microsoft.com/office/drawing/2012/chart" uri="{02D57815-91ED-43cb-92C2-25804820EDAC}">
                  <c15:fullRef>
                    <c15:sqref>Survey!$B$12:$B$77</c15:sqref>
                  </c15:fullRef>
                </c:ext>
              </c:extLst>
              <c:f>Survey!$B$12:$B$67</c:f>
              <c:numCache>
                <c:formatCode>General</c:formatCode>
                <c:ptCount val="5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numCache>
            </c:numRef>
          </c:cat>
          <c:val>
            <c:numRef>
              <c:extLst>
                <c:ext xmlns:c15="http://schemas.microsoft.com/office/drawing/2012/chart" uri="{02D57815-91ED-43cb-92C2-25804820EDAC}">
                  <c15:fullRef>
                    <c15:sqref>Survey!$K$12:$K$77</c15:sqref>
                  </c15:fullRef>
                </c:ext>
              </c:extLst>
              <c:f>Survey!$K$12:$K$67</c:f>
              <c:numCache>
                <c:formatCode>#,##0</c:formatCode>
                <c:ptCount val="56"/>
                <c:pt idx="0">
                  <c:v>63799.303020667714</c:v>
                </c:pt>
                <c:pt idx="1">
                  <c:v>73860.711557862029</c:v>
                </c:pt>
                <c:pt idx="2">
                  <c:v>77642.215942477735</c:v>
                </c:pt>
                <c:pt idx="3">
                  <c:v>78736.091727898762</c:v>
                </c:pt>
                <c:pt idx="4">
                  <c:v>85698.300275961286</c:v>
                </c:pt>
                <c:pt idx="5">
                  <c:v>88598.610924940323</c:v>
                </c:pt>
                <c:pt idx="6">
                  <c:v>83496.865509162963</c:v>
                </c:pt>
                <c:pt idx="7">
                  <c:v>92366.900786222061</c:v>
                </c:pt>
                <c:pt idx="8">
                  <c:v>90779.087232142861</c:v>
                </c:pt>
                <c:pt idx="9">
                  <c:v>90320.937700444891</c:v>
                </c:pt>
                <c:pt idx="10">
                  <c:v>89570.119258373205</c:v>
                </c:pt>
                <c:pt idx="11">
                  <c:v>94983.718448365355</c:v>
                </c:pt>
                <c:pt idx="12">
                  <c:v>100305.06696347089</c:v>
                </c:pt>
                <c:pt idx="13">
                  <c:v>94999.324628820963</c:v>
                </c:pt>
                <c:pt idx="14">
                  <c:v>108360.54352673495</c:v>
                </c:pt>
                <c:pt idx="15">
                  <c:v>118913.15654109586</c:v>
                </c:pt>
                <c:pt idx="16">
                  <c:v>118256.792485</c:v>
                </c:pt>
                <c:pt idx="17">
                  <c:v>124951.13799293264</c:v>
                </c:pt>
                <c:pt idx="18">
                  <c:v>130965.79753362207</c:v>
                </c:pt>
                <c:pt idx="19">
                  <c:v>148240.12470623147</c:v>
                </c:pt>
              </c:numCache>
            </c:numRef>
          </c:val>
          <c:smooth val="0"/>
          <c:extLst>
            <c:ext xmlns:c16="http://schemas.microsoft.com/office/drawing/2014/chart" uri="{C3380CC4-5D6E-409C-BE32-E72D297353CC}">
              <c16:uniqueId val="{00000000-364D-4B7F-BADF-967DC67AA066}"/>
            </c:ext>
          </c:extLst>
        </c:ser>
        <c:ser>
          <c:idx val="2"/>
          <c:order val="1"/>
          <c:tx>
            <c:v>Incurred ACPC (NY)</c:v>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c:ext xmlns:c15="http://schemas.microsoft.com/office/drawing/2012/chart" uri="{02D57815-91ED-43cb-92C2-25804820EDAC}">
                  <c15:fullRef>
                    <c15:sqref>Survey!$B$12:$B$77</c15:sqref>
                  </c15:fullRef>
                </c:ext>
              </c:extLst>
              <c:f>Survey!$B$12:$B$67</c:f>
              <c:numCache>
                <c:formatCode>General</c:formatCode>
                <c:ptCount val="5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numCache>
            </c:numRef>
          </c:cat>
          <c:val>
            <c:numRef>
              <c:extLst>
                <c:ext xmlns:c15="http://schemas.microsoft.com/office/drawing/2012/chart" uri="{02D57815-91ED-43cb-92C2-25804820EDAC}">
                  <c15:fullRef>
                    <c15:sqref>Survey!$L$12:$L$77</c15:sqref>
                  </c15:fullRef>
                </c:ext>
              </c:extLst>
              <c:f>Survey!$L$12:$L$67</c:f>
              <c:numCache>
                <c:formatCode>#,##0</c:formatCode>
                <c:ptCount val="56"/>
                <c:pt idx="0">
                  <c:v>87272.320878661092</c:v>
                </c:pt>
                <c:pt idx="1">
                  <c:v>88458.215627105397</c:v>
                </c:pt>
                <c:pt idx="2">
                  <c:v>94704.466007433046</c:v>
                </c:pt>
                <c:pt idx="3">
                  <c:v>92666.384979945098</c:v>
                </c:pt>
                <c:pt idx="4">
                  <c:v>92646.624547044572</c:v>
                </c:pt>
                <c:pt idx="5">
                  <c:v>98722.62940243863</c:v>
                </c:pt>
                <c:pt idx="6">
                  <c:v>97079.43044751852</c:v>
                </c:pt>
                <c:pt idx="7">
                  <c:v>97449.295570400805</c:v>
                </c:pt>
                <c:pt idx="8">
                  <c:v>97744.047159032445</c:v>
                </c:pt>
                <c:pt idx="9">
                  <c:v>97815.651441478054</c:v>
                </c:pt>
                <c:pt idx="10">
                  <c:v>102529.74385170918</c:v>
                </c:pt>
                <c:pt idx="11">
                  <c:v>107666.56086618258</c:v>
                </c:pt>
                <c:pt idx="12">
                  <c:v>113971.02328617798</c:v>
                </c:pt>
                <c:pt idx="13">
                  <c:v>126070.50885088192</c:v>
                </c:pt>
                <c:pt idx="14">
                  <c:v>129494.36837844658</c:v>
                </c:pt>
                <c:pt idx="15">
                  <c:v>132120.03531767958</c:v>
                </c:pt>
                <c:pt idx="16">
                  <c:v>138611.30461738</c:v>
                </c:pt>
                <c:pt idx="17">
                  <c:v>154010.32410591471</c:v>
                </c:pt>
                <c:pt idx="18">
                  <c:v>145609.54460983607</c:v>
                </c:pt>
                <c:pt idx="19">
                  <c:v>138798.72815747187</c:v>
                </c:pt>
              </c:numCache>
            </c:numRef>
          </c:val>
          <c:smooth val="0"/>
          <c:extLst>
            <c:ext xmlns:c16="http://schemas.microsoft.com/office/drawing/2014/chart" uri="{C3380CC4-5D6E-409C-BE32-E72D297353CC}">
              <c16:uniqueId val="{00000001-920E-4F62-8B34-FFAFC540CF3C}"/>
            </c:ext>
          </c:extLst>
        </c:ser>
        <c:ser>
          <c:idx val="1"/>
          <c:order val="2"/>
          <c:tx>
            <c:strRef>
              <c:f>Review!$C$2</c:f>
              <c:strCache>
                <c:ptCount val="1"/>
                <c:pt idx="0">
                  <c:v>2020_5</c:v>
                </c:pt>
              </c:strCache>
            </c:strRef>
          </c:tx>
          <c:spPr>
            <a:ln w="28575" cap="rnd">
              <a:solidFill>
                <a:schemeClr val="tx1"/>
              </a:solidFill>
              <a:prstDash val="sysDot"/>
              <a:round/>
            </a:ln>
            <a:effectLst/>
          </c:spPr>
          <c:marker>
            <c:symbol val="none"/>
          </c:marker>
          <c:cat>
            <c:numRef>
              <c:extLst>
                <c:ext xmlns:c15="http://schemas.microsoft.com/office/drawing/2012/chart" uri="{02D57815-91ED-43cb-92C2-25804820EDAC}">
                  <c15:fullRef>
                    <c15:sqref>Survey!$B$12:$B$77</c15:sqref>
                  </c15:fullRef>
                </c:ext>
              </c:extLst>
              <c:f>Survey!$B$12:$B$67</c:f>
              <c:numCache>
                <c:formatCode>General</c:formatCode>
                <c:ptCount val="5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numCache>
            </c:numRef>
          </c:cat>
          <c:val>
            <c:numRef>
              <c:extLst>
                <c:ext xmlns:c15="http://schemas.microsoft.com/office/drawing/2012/chart" uri="{02D57815-91ED-43cb-92C2-25804820EDAC}">
                  <c15:fullRef>
                    <c15:sqref>Review!$AM$12:$AM$77</c15:sqref>
                  </c15:fullRef>
                </c:ext>
              </c:extLst>
              <c:f>Review!$AM$12:$AM$67</c:f>
              <c:numCache>
                <c:formatCode>#,##0</c:formatCode>
                <c:ptCount val="56"/>
                <c:pt idx="0">
                  <c:v>89934.9016661856</c:v>
                </c:pt>
                <c:pt idx="1">
                  <c:v>87632.499417240324</c:v>
                </c:pt>
                <c:pt idx="2">
                  <c:v>85641.668251885116</c:v>
                </c:pt>
                <c:pt idx="3">
                  <c:v>87900.561757964519</c:v>
                </c:pt>
                <c:pt idx="4">
                  <c:v>90963.339681066034</c:v>
                </c:pt>
                <c:pt idx="5">
                  <c:v>94468.941763280047</c:v>
                </c:pt>
                <c:pt idx="6">
                  <c:v>97495.746951810128</c:v>
                </c:pt>
                <c:pt idx="7">
                  <c:v>99649.55664272522</c:v>
                </c:pt>
                <c:pt idx="8">
                  <c:v>101900.18269587608</c:v>
                </c:pt>
                <c:pt idx="9">
                  <c:v>104804.81697874122</c:v>
                </c:pt>
                <c:pt idx="10">
                  <c:v>108722.53445132007</c:v>
                </c:pt>
                <c:pt idx="11">
                  <c:v>112732.8822099916</c:v>
                </c:pt>
                <c:pt idx="12">
                  <c:v>115095.98402222265</c:v>
                </c:pt>
                <c:pt idx="13">
                  <c:v>115770.30257318974</c:v>
                </c:pt>
                <c:pt idx="14">
                  <c:v>116710.42492913769</c:v>
                </c:pt>
                <c:pt idx="15">
                  <c:v>118318.67027466036</c:v>
                </c:pt>
                <c:pt idx="16">
                  <c:v>120380.66860021169</c:v>
                </c:pt>
                <c:pt idx="17">
                  <c:v>122582.19462819344</c:v>
                </c:pt>
                <c:pt idx="18">
                  <c:v>124862.2997356774</c:v>
                </c:pt>
                <c:pt idx="19">
                  <c:v>127218.577242899</c:v>
                </c:pt>
                <c:pt idx="20">
                  <c:v>129699.55388442898</c:v>
                </c:pt>
                <c:pt idx="21">
                  <c:v>132370.58571701922</c:v>
                </c:pt>
                <c:pt idx="22">
                  <c:v>135188.83409514592</c:v>
                </c:pt>
                <c:pt idx="23">
                  <c:v>138066.78498990493</c:v>
                </c:pt>
                <c:pt idx="24">
                  <c:v>141011.67843295084</c:v>
                </c:pt>
                <c:pt idx="25">
                  <c:v>144160.73742099796</c:v>
                </c:pt>
                <c:pt idx="26">
                  <c:v>147404.0773134091</c:v>
                </c:pt>
                <c:pt idx="27">
                  <c:v>150810.39556618917</c:v>
                </c:pt>
                <c:pt idx="28">
                  <c:v>154441.92335855577</c:v>
                </c:pt>
                <c:pt idx="29">
                  <c:v>158434.24622603675</c:v>
                </c:pt>
                <c:pt idx="30">
                  <c:v>162595.5804437029</c:v>
                </c:pt>
                <c:pt idx="31">
                  <c:v>166861.79909003509</c:v>
                </c:pt>
                <c:pt idx="32">
                  <c:v>171822.22147422287</c:v>
                </c:pt>
                <c:pt idx="33">
                  <c:v>176841.88894290436</c:v>
                </c:pt>
                <c:pt idx="34">
                  <c:v>181898.34574129694</c:v>
                </c:pt>
                <c:pt idx="35">
                  <c:v>186869.12987906011</c:v>
                </c:pt>
                <c:pt idx="36">
                  <c:v>191787.3892341782</c:v>
                </c:pt>
                <c:pt idx="37">
                  <c:v>196879.4291530929</c:v>
                </c:pt>
                <c:pt idx="38">
                  <c:v>202160.76774563672</c:v>
                </c:pt>
                <c:pt idx="39">
                  <c:v>207386.80369493493</c:v>
                </c:pt>
                <c:pt idx="40">
                  <c:v>212554.16959088351</c:v>
                </c:pt>
                <c:pt idx="41">
                  <c:v>218028.71968706729</c:v>
                </c:pt>
                <c:pt idx="42">
                  <c:v>223714.28156962118</c:v>
                </c:pt>
                <c:pt idx="43">
                  <c:v>229434.28416624526</c:v>
                </c:pt>
                <c:pt idx="44">
                  <c:v>235198.44670555321</c:v>
                </c:pt>
                <c:pt idx="45">
                  <c:v>241426.56196542727</c:v>
                </c:pt>
                <c:pt idx="46">
                  <c:v>248011.51939234525</c:v>
                </c:pt>
                <c:pt idx="47">
                  <c:v>254769.08522379945</c:v>
                </c:pt>
                <c:pt idx="48">
                  <c:v>261734.077377801</c:v>
                </c:pt>
                <c:pt idx="49">
                  <c:v>269272.29584158439</c:v>
                </c:pt>
                <c:pt idx="50">
                  <c:v>277279.29251110525</c:v>
                </c:pt>
                <c:pt idx="51">
                  <c:v>285480.52069527411</c:v>
                </c:pt>
                <c:pt idx="52">
                  <c:v>294029.26914750732</c:v>
                </c:pt>
                <c:pt idx="53">
                  <c:v>303148.82546100073</c:v>
                </c:pt>
                <c:pt idx="54">
                  <c:v>312811.57239185926</c:v>
                </c:pt>
                <c:pt idx="55">
                  <c:v>322555.93472630833</c:v>
                </c:pt>
              </c:numCache>
            </c:numRef>
          </c:val>
          <c:smooth val="0"/>
          <c:extLst>
            <c:ext xmlns:c16="http://schemas.microsoft.com/office/drawing/2014/chart" uri="{C3380CC4-5D6E-409C-BE32-E72D297353CC}">
              <c16:uniqueId val="{00000001-364D-4B7F-BADF-967DC67AA066}"/>
            </c:ext>
          </c:extLst>
        </c:ser>
        <c:dLbls>
          <c:showLegendKey val="0"/>
          <c:showVal val="0"/>
          <c:showCatName val="0"/>
          <c:showSerName val="0"/>
          <c:showPercent val="0"/>
          <c:showBubbleSize val="0"/>
        </c:dLbls>
        <c:marker val="1"/>
        <c:smooth val="0"/>
        <c:axId val="856818400"/>
        <c:axId val="856818792"/>
      </c:lineChart>
      <c:catAx>
        <c:axId val="856818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18792"/>
        <c:crosses val="autoZero"/>
        <c:auto val="1"/>
        <c:lblAlgn val="ctr"/>
        <c:lblOffset val="100"/>
        <c:noMultiLvlLbl val="0"/>
      </c:catAx>
      <c:valAx>
        <c:axId val="856818792"/>
        <c:scaling>
          <c:orientation val="minMax"/>
          <c:min val="500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18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Male GB claimant</a:t>
            </a:r>
            <a:r>
              <a:rPr lang="en-GB" baseline="0"/>
              <a:t>s (inc Government) : m</a:t>
            </a:r>
            <a:r>
              <a:rPr lang="en-GB"/>
              <a:t>ale GB deaths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Review!$C$2</c:f>
              <c:strCache>
                <c:ptCount val="1"/>
                <c:pt idx="0">
                  <c:v>2020_5</c:v>
                </c:pt>
              </c:strCache>
            </c:strRef>
          </c:tx>
          <c:spPr>
            <a:ln w="28575" cap="rnd">
              <a:solidFill>
                <a:schemeClr val="tx1"/>
              </a:solidFill>
              <a:prstDash val="sysDot"/>
              <a:round/>
            </a:ln>
            <a:effectLst/>
          </c:spPr>
          <c:marker>
            <c:symbol val="none"/>
          </c:marker>
          <c:cat>
            <c:numRef>
              <c:extLst>
                <c:ext xmlns:c15="http://schemas.microsoft.com/office/drawing/2012/chart" uri="{02D57815-91ED-43cb-92C2-25804820EDAC}">
                  <c15:fullRef>
                    <c15:sqref>Survey!$B$12:$B$77</c15:sqref>
                  </c15:fullRef>
                </c:ext>
              </c:extLst>
              <c:f>Survey!$B$12:$B$67</c:f>
              <c:numCache>
                <c:formatCode>General</c:formatCode>
                <c:ptCount val="5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numCache>
            </c:numRef>
          </c:cat>
          <c:val>
            <c:numRef>
              <c:extLst>
                <c:ext xmlns:c15="http://schemas.microsoft.com/office/drawing/2012/chart" uri="{02D57815-91ED-43cb-92C2-25804820EDAC}">
                  <c15:fullRef>
                    <c15:sqref>Review!$AK$12:$AK$77</c15:sqref>
                  </c15:fullRef>
                </c:ext>
              </c:extLst>
              <c:f>Review!$AK$12:$AK$67</c:f>
              <c:numCache>
                <c:formatCode>0%</c:formatCode>
                <c:ptCount val="56"/>
                <c:pt idx="0">
                  <c:v>0.42045711175857736</c:v>
                </c:pt>
                <c:pt idx="1">
                  <c:v>0.4731215722504562</c:v>
                </c:pt>
                <c:pt idx="2">
                  <c:v>0.52632019330832625</c:v>
                </c:pt>
                <c:pt idx="3">
                  <c:v>0.58149542311958247</c:v>
                </c:pt>
                <c:pt idx="4">
                  <c:v>0.60654222317791129</c:v>
                </c:pt>
                <c:pt idx="5">
                  <c:v>0.61594387068681167</c:v>
                </c:pt>
                <c:pt idx="6">
                  <c:v>0.6255308442460914</c:v>
                </c:pt>
                <c:pt idx="7">
                  <c:v>0.60895156638296655</c:v>
                </c:pt>
                <c:pt idx="8">
                  <c:v>0.59245551682084885</c:v>
                </c:pt>
                <c:pt idx="9">
                  <c:v>0.57582693895521941</c:v>
                </c:pt>
                <c:pt idx="10">
                  <c:v>0.55972419496350023</c:v>
                </c:pt>
                <c:pt idx="11">
                  <c:v>0.55358978589037244</c:v>
                </c:pt>
                <c:pt idx="12">
                  <c:v>0.54765928093539762</c:v>
                </c:pt>
                <c:pt idx="13">
                  <c:v>0.54340636932107234</c:v>
                </c:pt>
                <c:pt idx="14">
                  <c:v>0.53771174075763639</c:v>
                </c:pt>
                <c:pt idx="15">
                  <c:v>0.53220515667777379</c:v>
                </c:pt>
                <c:pt idx="16">
                  <c:v>0.52684292543078715</c:v>
                </c:pt>
                <c:pt idx="17">
                  <c:v>0.52155217704763879</c:v>
                </c:pt>
                <c:pt idx="18">
                  <c:v>0.51623097198200452</c:v>
                </c:pt>
                <c:pt idx="19">
                  <c:v>0.51103119179611489</c:v>
                </c:pt>
                <c:pt idx="20">
                  <c:v>0.5061097314426769</c:v>
                </c:pt>
                <c:pt idx="21">
                  <c:v>0.50134728183771793</c:v>
                </c:pt>
                <c:pt idx="22">
                  <c:v>0.49678265409202627</c:v>
                </c:pt>
                <c:pt idx="23">
                  <c:v>0.49245793343909117</c:v>
                </c:pt>
                <c:pt idx="24">
                  <c:v>0.48823730578629676</c:v>
                </c:pt>
                <c:pt idx="25">
                  <c:v>0.48405889583350664</c:v>
                </c:pt>
                <c:pt idx="26">
                  <c:v>0.47963082197365475</c:v>
                </c:pt>
                <c:pt idx="27">
                  <c:v>0.47589028670375394</c:v>
                </c:pt>
                <c:pt idx="28">
                  <c:v>0.47294599465089759</c:v>
                </c:pt>
                <c:pt idx="29">
                  <c:v>0.47057245626192157</c:v>
                </c:pt>
                <c:pt idx="30">
                  <c:v>0.46816547536490105</c:v>
                </c:pt>
                <c:pt idx="31">
                  <c:v>0.46598747046878447</c:v>
                </c:pt>
                <c:pt idx="32">
                  <c:v>0.46639089763551106</c:v>
                </c:pt>
                <c:pt idx="33">
                  <c:v>0.4660650760756157</c:v>
                </c:pt>
                <c:pt idx="34">
                  <c:v>0.46526053110893623</c:v>
                </c:pt>
                <c:pt idx="35">
                  <c:v>0.46410224147924373</c:v>
                </c:pt>
                <c:pt idx="36">
                  <c:v>0.4626484510908343</c:v>
                </c:pt>
                <c:pt idx="37">
                  <c:v>0.46112252524997427</c:v>
                </c:pt>
                <c:pt idx="38">
                  <c:v>0.4596313975334072</c:v>
                </c:pt>
                <c:pt idx="39">
                  <c:v>0.4579372048836664</c:v>
                </c:pt>
                <c:pt idx="40">
                  <c:v>0.45591004913244981</c:v>
                </c:pt>
                <c:pt idx="41">
                  <c:v>0.45389066014937013</c:v>
                </c:pt>
                <c:pt idx="42">
                  <c:v>0.45185225922636113</c:v>
                </c:pt>
                <c:pt idx="43">
                  <c:v>0.44985056796708234</c:v>
                </c:pt>
                <c:pt idx="44">
                  <c:v>0.44775632543975341</c:v>
                </c:pt>
                <c:pt idx="45">
                  <c:v>0.44594167559399089</c:v>
                </c:pt>
                <c:pt idx="46">
                  <c:v>0.44432511710549843</c:v>
                </c:pt>
                <c:pt idx="47">
                  <c:v>0.44292843732769588</c:v>
                </c:pt>
                <c:pt idx="48">
                  <c:v>0.44169731280557861</c:v>
                </c:pt>
                <c:pt idx="49">
                  <c:v>0.44072958326108402</c:v>
                </c:pt>
                <c:pt idx="50">
                  <c:v>0.4400145948567642</c:v>
                </c:pt>
                <c:pt idx="51">
                  <c:v>0.4394737680669728</c:v>
                </c:pt>
                <c:pt idx="52">
                  <c:v>0.43931277884566772</c:v>
                </c:pt>
                <c:pt idx="53">
                  <c:v>0.43928105335810874</c:v>
                </c:pt>
                <c:pt idx="54">
                  <c:v>0.43956658902358764</c:v>
                </c:pt>
                <c:pt idx="55">
                  <c:v>0.43982473876015976</c:v>
                </c:pt>
              </c:numCache>
            </c:numRef>
          </c:val>
          <c:smooth val="0"/>
          <c:extLst>
            <c:ext xmlns:c16="http://schemas.microsoft.com/office/drawing/2014/chart" uri="{C3380CC4-5D6E-409C-BE32-E72D297353CC}">
              <c16:uniqueId val="{00000001-804E-4CD8-9C64-9B38F7F8B773}"/>
            </c:ext>
          </c:extLst>
        </c:ser>
        <c:dLbls>
          <c:showLegendKey val="0"/>
          <c:showVal val="0"/>
          <c:showCatName val="0"/>
          <c:showSerName val="0"/>
          <c:showPercent val="0"/>
          <c:showBubbleSize val="0"/>
        </c:dLbls>
        <c:smooth val="0"/>
        <c:axId val="856817224"/>
        <c:axId val="856817616"/>
      </c:lineChart>
      <c:catAx>
        <c:axId val="85681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17616"/>
        <c:crosses val="autoZero"/>
        <c:auto val="1"/>
        <c:lblAlgn val="ctr"/>
        <c:lblOffset val="100"/>
        <c:noMultiLvlLbl val="0"/>
      </c:catAx>
      <c:valAx>
        <c:axId val="856817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17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r>
              <a:rPr lang="en-GB" baseline="0"/>
              <a:t> of insurance claims</a:t>
            </a:r>
            <a:endParaRPr lang="en-GB"/>
          </a:p>
        </c:rich>
      </c:tx>
      <c:layout>
        <c:manualLayout>
          <c:xMode val="edge"/>
          <c:yMode val="edge"/>
          <c:x val="0.28025712746292708"/>
          <c:y val="2.84119781576126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Review!$AP$11</c:f>
              <c:strCache>
                <c:ptCount val="1"/>
                <c:pt idx="0">
                  <c:v>Actual - Implied settled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extLst>
                <c:ext xmlns:c15="http://schemas.microsoft.com/office/drawing/2012/chart" uri="{02D57815-91ED-43cb-92C2-25804820EDAC}">
                  <c15:fullRef>
                    <c15:sqref>Survey!$B$12:$B$77</c15:sqref>
                  </c15:fullRef>
                </c:ext>
              </c:extLst>
              <c:f>Survey!$B$12:$B$67</c:f>
              <c:numCache>
                <c:formatCode>General</c:formatCode>
                <c:ptCount val="5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2070</c:v>
                </c:pt>
              </c:numCache>
            </c:numRef>
          </c:cat>
          <c:val>
            <c:numRef>
              <c:extLst>
                <c:ext xmlns:c15="http://schemas.microsoft.com/office/drawing/2012/chart" uri="{02D57815-91ED-43cb-92C2-25804820EDAC}">
                  <c15:fullRef>
                    <c15:sqref>Review!$AP$12:$AP$76</c15:sqref>
                  </c15:fullRef>
                </c:ext>
              </c:extLst>
              <c:f>Review!$AP$12:$AP$67</c:f>
              <c:numCache>
                <c:formatCode>"£"#,##0.0"m"</c:formatCode>
                <c:ptCount val="56"/>
                <c:pt idx="0">
                  <c:v>82.488159655818308</c:v>
                </c:pt>
                <c:pt idx="1">
                  <c:v>129.49230205434677</c:v>
                </c:pt>
                <c:pt idx="2">
                  <c:v>146.2863198243426</c:v>
                </c:pt>
                <c:pt idx="3">
                  <c:v>178.81807795259672</c:v>
                </c:pt>
                <c:pt idx="4">
                  <c:v>199.62938525962295</c:v>
                </c:pt>
                <c:pt idx="5">
                  <c:v>209.22961562278635</c:v>
                </c:pt>
                <c:pt idx="6">
                  <c:v>214.58652172208144</c:v>
                </c:pt>
                <c:pt idx="7">
                  <c:v>226.85386481663525</c:v>
                </c:pt>
                <c:pt idx="8">
                  <c:v>221.93983863238532</c:v>
                </c:pt>
                <c:pt idx="9">
                  <c:v>224.02785621758292</c:v>
                </c:pt>
                <c:pt idx="10">
                  <c:v>233.33688422630206</c:v>
                </c:pt>
                <c:pt idx="11">
                  <c:v>229.52799342567079</c:v>
                </c:pt>
                <c:pt idx="12">
                  <c:v>226.49941507665793</c:v>
                </c:pt>
                <c:pt idx="13">
                  <c:v>223.05819823554293</c:v>
                </c:pt>
                <c:pt idx="14">
                  <c:v>240.71619721895988</c:v>
                </c:pt>
                <c:pt idx="15">
                  <c:v>215.48922603099578</c:v>
                </c:pt>
                <c:pt idx="16">
                  <c:v>215.85691570589981</c:v>
                </c:pt>
                <c:pt idx="17">
                  <c:v>218.08834987840007</c:v>
                </c:pt>
                <c:pt idx="18">
                  <c:v>223.12066982477211</c:v>
                </c:pt>
                <c:pt idx="19">
                  <c:v>273.45081664259311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numCache>
            </c:numRef>
          </c:val>
          <c:smooth val="0"/>
          <c:extLst>
            <c:ext xmlns:c16="http://schemas.microsoft.com/office/drawing/2014/chart" uri="{C3380CC4-5D6E-409C-BE32-E72D297353CC}">
              <c16:uniqueId val="{00000000-5F0E-4B2F-860D-D00C3EDE6D20}"/>
            </c:ext>
          </c:extLst>
        </c:ser>
        <c:ser>
          <c:idx val="2"/>
          <c:order val="1"/>
          <c:tx>
            <c:strRef>
              <c:f>Review!$AQ$11</c:f>
              <c:strCache>
                <c:ptCount val="1"/>
                <c:pt idx="0">
                  <c:v>Actual - Incurred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Lit>
              <c:ptCount val="5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2070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Review!$AQ$12:$AQ$76</c15:sqref>
                  </c15:fullRef>
                </c:ext>
              </c:extLst>
              <c:f>Review!$AQ$12:$AQ$67</c:f>
              <c:numCache>
                <c:formatCode>"£"#,##0.0"m"</c:formatCode>
                <c:ptCount val="56"/>
                <c:pt idx="0">
                  <c:v>112.83717528764718</c:v>
                </c:pt>
                <c:pt idx="1">
                  <c:v>155.08458740206098</c:v>
                </c:pt>
                <c:pt idx="2">
                  <c:v>178.4334415882827</c:v>
                </c:pt>
                <c:pt idx="3">
                  <c:v>210.45526250139895</c:v>
                </c:pt>
                <c:pt idx="4">
                  <c:v>215.81511704606726</c:v>
                </c:pt>
                <c:pt idx="5">
                  <c:v>233.13794186505112</c:v>
                </c:pt>
                <c:pt idx="6">
                  <c:v>249.49364486272395</c:v>
                </c:pt>
                <c:pt idx="7">
                  <c:v>239.33626803143318</c:v>
                </c:pt>
                <c:pt idx="8">
                  <c:v>238.96801251456958</c:v>
                </c:pt>
                <c:pt idx="9">
                  <c:v>242.6173958649315</c:v>
                </c:pt>
                <c:pt idx="10">
                  <c:v>267.09767910286899</c:v>
                </c:pt>
                <c:pt idx="11">
                  <c:v>260.17606046968814</c:v>
                </c:pt>
                <c:pt idx="12">
                  <c:v>257.35858507934154</c:v>
                </c:pt>
                <c:pt idx="13">
                  <c:v>296.01326814469166</c:v>
                </c:pt>
                <c:pt idx="14">
                  <c:v>287.6636726138247</c:v>
                </c:pt>
                <c:pt idx="15">
                  <c:v>239.42215463732427</c:v>
                </c:pt>
                <c:pt idx="16">
                  <c:v>253.01048732971304</c:v>
                </c:pt>
                <c:pt idx="17">
                  <c:v>268.807935549945</c:v>
                </c:pt>
                <c:pt idx="18">
                  <c:v>248.06857773600075</c:v>
                </c:pt>
                <c:pt idx="19">
                  <c:v>256.03476547816541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numCache>
            </c:numRef>
          </c:val>
          <c:smooth val="0"/>
          <c:extLst>
            <c:ext xmlns:c16="http://schemas.microsoft.com/office/drawing/2014/chart" uri="{C3380CC4-5D6E-409C-BE32-E72D297353CC}">
              <c16:uniqueId val="{00000003-5F0E-4B2F-860D-D00C3EDE6D20}"/>
            </c:ext>
          </c:extLst>
        </c:ser>
        <c:ser>
          <c:idx val="1"/>
          <c:order val="2"/>
          <c:tx>
            <c:strRef>
              <c:f>Review!$C$2</c:f>
              <c:strCache>
                <c:ptCount val="1"/>
                <c:pt idx="0">
                  <c:v>2020_5</c:v>
                </c:pt>
              </c:strCache>
            </c:strRef>
          </c:tx>
          <c:spPr>
            <a:ln w="28575" cap="rnd">
              <a:solidFill>
                <a:schemeClr val="tx1"/>
              </a:solidFill>
              <a:prstDash val="sysDot"/>
              <a:round/>
            </a:ln>
            <a:effectLst/>
          </c:spPr>
          <c:marker>
            <c:symbol val="none"/>
          </c:marker>
          <c:cat>
            <c:numRef>
              <c:extLst>
                <c:ext xmlns:c15="http://schemas.microsoft.com/office/drawing/2012/chart" uri="{02D57815-91ED-43cb-92C2-25804820EDAC}">
                  <c15:fullRef>
                    <c15:sqref>Survey!$B$12:$B$77</c15:sqref>
                  </c15:fullRef>
                </c:ext>
              </c:extLst>
              <c:f>Survey!$B$12:$B$67</c:f>
              <c:numCache>
                <c:formatCode>General</c:formatCode>
                <c:ptCount val="5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numCache>
            </c:numRef>
          </c:cat>
          <c:val>
            <c:numRef>
              <c:extLst>
                <c:ext xmlns:c15="http://schemas.microsoft.com/office/drawing/2012/chart" uri="{02D57815-91ED-43cb-92C2-25804820EDAC}">
                  <c15:fullRef>
                    <c15:sqref>Review!$AN$12:$AN$77</c15:sqref>
                  </c15:fullRef>
                </c:ext>
              </c:extLst>
              <c:f>Review!$AN$12:$AN$67</c:f>
              <c:numCache>
                <c:formatCode>"£"#,##0.0"m"</c:formatCode>
                <c:ptCount val="56"/>
                <c:pt idx="0">
                  <c:v>138.5747670926169</c:v>
                </c:pt>
                <c:pt idx="1">
                  <c:v>157.72599303336909</c:v>
                </c:pt>
                <c:pt idx="2">
                  <c:v>175.48705237053562</c:v>
                </c:pt>
                <c:pt idx="3">
                  <c:v>205.28387532708228</c:v>
                </c:pt>
                <c:pt idx="4">
                  <c:v>227.19950787308588</c:v>
                </c:pt>
                <c:pt idx="5">
                  <c:v>244.40961417802856</c:v>
                </c:pt>
                <c:pt idx="6">
                  <c:v>263.05724447472767</c:v>
                </c:pt>
                <c:pt idx="7">
                  <c:v>265.06647079176929</c:v>
                </c:pt>
                <c:pt idx="8">
                  <c:v>265.97833155452821</c:v>
                </c:pt>
                <c:pt idx="9">
                  <c:v>268.37559985777244</c:v>
                </c:pt>
                <c:pt idx="10">
                  <c:v>271.27465139877586</c:v>
                </c:pt>
                <c:pt idx="11">
                  <c:v>277.596723082398</c:v>
                </c:pt>
                <c:pt idx="12">
                  <c:v>278.00227357189601</c:v>
                </c:pt>
                <c:pt idx="13">
                  <c:v>274.23951961016877</c:v>
                </c:pt>
                <c:pt idx="14">
                  <c:v>268.9415299102717</c:v>
                </c:pt>
                <c:pt idx="15">
                  <c:v>263.85500754603271</c:v>
                </c:pt>
                <c:pt idx="16">
                  <c:v>258.47635828938257</c:v>
                </c:pt>
                <c:pt idx="17">
                  <c:v>252.19614161738568</c:v>
                </c:pt>
                <c:pt idx="18">
                  <c:v>245.05048903718281</c:v>
                </c:pt>
                <c:pt idx="19">
                  <c:v>237.02909097394672</c:v>
                </c:pt>
                <c:pt idx="20">
                  <c:v>228.19527507519871</c:v>
                </c:pt>
                <c:pt idx="21">
                  <c:v>218.86757707024333</c:v>
                </c:pt>
                <c:pt idx="22">
                  <c:v>209.03321339862094</c:v>
                </c:pt>
                <c:pt idx="23">
                  <c:v>198.64010414878675</c:v>
                </c:pt>
                <c:pt idx="24">
                  <c:v>187.97815931951234</c:v>
                </c:pt>
                <c:pt idx="25">
                  <c:v>177.41683213429332</c:v>
                </c:pt>
                <c:pt idx="26">
                  <c:v>167.14205932056598</c:v>
                </c:pt>
                <c:pt idx="27">
                  <c:v>156.5565966002043</c:v>
                </c:pt>
                <c:pt idx="28">
                  <c:v>145.78642972373225</c:v>
                </c:pt>
                <c:pt idx="29">
                  <c:v>135.24441582323146</c:v>
                </c:pt>
                <c:pt idx="30">
                  <c:v>125.27699083659003</c:v>
                </c:pt>
                <c:pt idx="31">
                  <c:v>115.65523982182118</c:v>
                </c:pt>
                <c:pt idx="32">
                  <c:v>105.40271295782748</c:v>
                </c:pt>
                <c:pt idx="33">
                  <c:v>96.436795182964943</c:v>
                </c:pt>
                <c:pt idx="34">
                  <c:v>88.408323855987391</c:v>
                </c:pt>
                <c:pt idx="35">
                  <c:v>81.037246289844816</c:v>
                </c:pt>
                <c:pt idx="36">
                  <c:v>74.243141685394903</c:v>
                </c:pt>
                <c:pt idx="37">
                  <c:v>68.042154062841149</c:v>
                </c:pt>
                <c:pt idx="38">
                  <c:v>62.220577392885801</c:v>
                </c:pt>
                <c:pt idx="39">
                  <c:v>56.783995528004333</c:v>
                </c:pt>
                <c:pt idx="40">
                  <c:v>51.759162750331093</c:v>
                </c:pt>
                <c:pt idx="41">
                  <c:v>47.091296063957031</c:v>
                </c:pt>
                <c:pt idx="42">
                  <c:v>42.749417399554446</c:v>
                </c:pt>
                <c:pt idx="43">
                  <c:v>38.683908500006147</c:v>
                </c:pt>
                <c:pt idx="44">
                  <c:v>34.919914026928211</c:v>
                </c:pt>
                <c:pt idx="45">
                  <c:v>31.425338800394975</c:v>
                </c:pt>
                <c:pt idx="46">
                  <c:v>28.186709264001898</c:v>
                </c:pt>
                <c:pt idx="47">
                  <c:v>25.176173295090436</c:v>
                </c:pt>
                <c:pt idx="48">
                  <c:v>22.409791920821764</c:v>
                </c:pt>
                <c:pt idx="49">
                  <c:v>19.893082550410092</c:v>
                </c:pt>
                <c:pt idx="50">
                  <c:v>17.610639133777198</c:v>
                </c:pt>
                <c:pt idx="51">
                  <c:v>15.550613835053435</c:v>
                </c:pt>
                <c:pt idx="52">
                  <c:v>13.687472944970629</c:v>
                </c:pt>
                <c:pt idx="53">
                  <c:v>12.047881524760234</c:v>
                </c:pt>
                <c:pt idx="54">
                  <c:v>10.591735086949942</c:v>
                </c:pt>
                <c:pt idx="55">
                  <c:v>9.3163025144689779</c:v>
                </c:pt>
              </c:numCache>
            </c:numRef>
          </c:val>
          <c:smooth val="0"/>
          <c:extLst>
            <c:ext xmlns:c16="http://schemas.microsoft.com/office/drawing/2014/chart" uri="{C3380CC4-5D6E-409C-BE32-E72D297353CC}">
              <c16:uniqueId val="{00000001-5F0E-4B2F-860D-D00C3EDE6D20}"/>
            </c:ext>
          </c:extLst>
        </c:ser>
        <c:dLbls>
          <c:showLegendKey val="0"/>
          <c:showVal val="0"/>
          <c:showCatName val="0"/>
          <c:showSerName val="0"/>
          <c:showPercent val="0"/>
          <c:showBubbleSize val="0"/>
        </c:dLbls>
        <c:marker val="1"/>
        <c:smooth val="0"/>
        <c:axId val="856816048"/>
        <c:axId val="856816440"/>
      </c:lineChart>
      <c:catAx>
        <c:axId val="85681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16440"/>
        <c:crosses val="autoZero"/>
        <c:auto val="1"/>
        <c:lblAlgn val="ctr"/>
        <c:lblOffset val="100"/>
        <c:noMultiLvlLbl val="0"/>
      </c:catAx>
      <c:valAx>
        <c:axId val="85681644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16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age difference (Actual -</a:t>
            </a:r>
            <a:r>
              <a:rPr lang="en-GB" baseline="0"/>
              <a:t> Modelled)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manualLayout>
          <c:layoutTarget val="inner"/>
          <c:xMode val="edge"/>
          <c:yMode val="edge"/>
          <c:x val="5.3694728102908637E-2"/>
          <c:y val="0.14802985542607008"/>
          <c:w val="0.93054172754482334"/>
          <c:h val="0.64089949571763705"/>
        </c:manualLayout>
      </c:layout>
      <c:barChart>
        <c:barDir val="col"/>
        <c:grouping val="clustered"/>
        <c:varyColors val="0"/>
        <c:ser>
          <c:idx val="0"/>
          <c:order val="0"/>
          <c:tx>
            <c:v>Male GB deaths</c:v>
          </c:tx>
          <c:spPr>
            <a:solidFill>
              <a:schemeClr val="accent1"/>
            </a:solidFill>
            <a:ln>
              <a:noFill/>
            </a:ln>
            <a:effectLst/>
          </c:spPr>
          <c:invertIfNegative val="0"/>
          <c:cat>
            <c:numRef>
              <c:f>Review!$AF$12:$AF$27</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Review!$AS$12:$AS$27</c:f>
              <c:numCache>
                <c:formatCode>#,##0.0;[Red]\(#,##0.0\);\-</c:formatCode>
                <c:ptCount val="16"/>
                <c:pt idx="0">
                  <c:v>-0.35058967837620969</c:v>
                </c:pt>
                <c:pt idx="1">
                  <c:v>0.1411583436300532</c:v>
                </c:pt>
                <c:pt idx="2">
                  <c:v>0.15837955369715928</c:v>
                </c:pt>
                <c:pt idx="3">
                  <c:v>-3.0297241320070611E-2</c:v>
                </c:pt>
                <c:pt idx="4">
                  <c:v>0.16659597766835077</c:v>
                </c:pt>
                <c:pt idx="5">
                  <c:v>-0.20068477859123846</c:v>
                </c:pt>
                <c:pt idx="6">
                  <c:v>-0.14108498580735329</c:v>
                </c:pt>
                <c:pt idx="7">
                  <c:v>-3.457536549068152E-2</c:v>
                </c:pt>
                <c:pt idx="8">
                  <c:v>-0.33307802658551111</c:v>
                </c:pt>
                <c:pt idx="9">
                  <c:v>-0.37576164367939668</c:v>
                </c:pt>
                <c:pt idx="10">
                  <c:v>-0.49519812269039676</c:v>
                </c:pt>
                <c:pt idx="11">
                  <c:v>-0.37467587845463868</c:v>
                </c:pt>
                <c:pt idx="12">
                  <c:v>-0.54184784958619048</c:v>
                </c:pt>
                <c:pt idx="13">
                  <c:v>-0.11422655614578048</c:v>
                </c:pt>
                <c:pt idx="14">
                  <c:v>-0.40675599834665377</c:v>
                </c:pt>
                <c:pt idx="15">
                  <c:v>-0.57976545574521765</c:v>
                </c:pt>
              </c:numCache>
            </c:numRef>
          </c:val>
          <c:extLst>
            <c:ext xmlns:c16="http://schemas.microsoft.com/office/drawing/2014/chart" uri="{C3380CC4-5D6E-409C-BE32-E72D297353CC}">
              <c16:uniqueId val="{00000000-0783-4730-9A57-294D89366650}"/>
            </c:ext>
          </c:extLst>
        </c:ser>
        <c:ser>
          <c:idx val="1"/>
          <c:order val="1"/>
          <c:tx>
            <c:v>Insurance cliams</c:v>
          </c:tx>
          <c:spPr>
            <a:solidFill>
              <a:schemeClr val="accent2"/>
            </a:solidFill>
            <a:ln>
              <a:noFill/>
            </a:ln>
            <a:effectLst/>
          </c:spPr>
          <c:invertIfNegative val="0"/>
          <c:cat>
            <c:numRef>
              <c:f>Review!$AF$12:$AF$27</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Review!$AT$12:$AT$27</c:f>
              <c:numCache>
                <c:formatCode>#,##0.0;[Red]\(#,##0.0\);\-</c:formatCode>
                <c:ptCount val="16"/>
                <c:pt idx="0">
                  <c:v>2.4221709912571754</c:v>
                </c:pt>
                <c:pt idx="1">
                  <c:v>1.4091770942394533</c:v>
                </c:pt>
                <c:pt idx="2">
                  <c:v>0.70644301725390335</c:v>
                </c:pt>
                <c:pt idx="3">
                  <c:v>0.72576088284763784</c:v>
                </c:pt>
                <c:pt idx="4">
                  <c:v>0.81299306965374285</c:v>
                </c:pt>
                <c:pt idx="5">
                  <c:v>0.69280059005888006</c:v>
                </c:pt>
                <c:pt idx="6">
                  <c:v>0.22928735946213408</c:v>
                </c:pt>
                <c:pt idx="7">
                  <c:v>0.84625058882269855</c:v>
                </c:pt>
                <c:pt idx="8">
                  <c:v>0.60189791311276508</c:v>
                </c:pt>
                <c:pt idx="9">
                  <c:v>0.75188017663980133</c:v>
                </c:pt>
                <c:pt idx="10">
                  <c:v>0.7576564445877807</c:v>
                </c:pt>
                <c:pt idx="11">
                  <c:v>0.97235971407737054</c:v>
                </c:pt>
                <c:pt idx="12">
                  <c:v>0.35043200501390004</c:v>
                </c:pt>
                <c:pt idx="13">
                  <c:v>1.2112517965325225</c:v>
                </c:pt>
                <c:pt idx="14">
                  <c:v>0.77815409664773938</c:v>
                </c:pt>
                <c:pt idx="15">
                  <c:v>0.65568467698111021</c:v>
                </c:pt>
              </c:numCache>
            </c:numRef>
          </c:val>
          <c:extLst>
            <c:ext xmlns:c16="http://schemas.microsoft.com/office/drawing/2014/chart" uri="{C3380CC4-5D6E-409C-BE32-E72D297353CC}">
              <c16:uniqueId val="{00000001-0783-4730-9A57-294D89366650}"/>
            </c:ext>
          </c:extLst>
        </c:ser>
        <c:dLbls>
          <c:showLegendKey val="0"/>
          <c:showVal val="0"/>
          <c:showCatName val="0"/>
          <c:showSerName val="0"/>
          <c:showPercent val="0"/>
          <c:showBubbleSize val="0"/>
        </c:dLbls>
        <c:gapWidth val="150"/>
        <c:axId val="853372152"/>
        <c:axId val="856815264"/>
      </c:barChart>
      <c:catAx>
        <c:axId val="853372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15264"/>
        <c:crosses val="autoZero"/>
        <c:auto val="1"/>
        <c:lblAlgn val="ctr"/>
        <c:lblOffset val="100"/>
        <c:noMultiLvlLbl val="0"/>
      </c:catAx>
      <c:valAx>
        <c:axId val="856815264"/>
        <c:scaling>
          <c:orientation val="minMax"/>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3372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Inflation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Review!$C$2</c:f>
              <c:strCache>
                <c:ptCount val="1"/>
                <c:pt idx="0">
                  <c:v>2020_5</c:v>
                </c:pt>
              </c:strCache>
            </c:strRef>
          </c:tx>
          <c:spPr>
            <a:ln w="28575" cap="rnd">
              <a:solidFill>
                <a:schemeClr val="tx1"/>
              </a:solidFill>
              <a:prstDash val="sysDot"/>
              <a:round/>
            </a:ln>
            <a:effectLst/>
          </c:spPr>
          <c:marker>
            <c:symbol val="none"/>
          </c:marker>
          <c:cat>
            <c:numRef>
              <c:extLst>
                <c:ext xmlns:c15="http://schemas.microsoft.com/office/drawing/2012/chart" uri="{02D57815-91ED-43cb-92C2-25804820EDAC}">
                  <c15:fullRef>
                    <c15:sqref>Survey!$B$12:$B$77</c15:sqref>
                  </c15:fullRef>
                </c:ext>
              </c:extLst>
              <c:f>(Survey!$B$12:$B$68,Survey!$B$77)</c:f>
              <c:numCache>
                <c:formatCode>General</c:formatCode>
                <c:ptCount val="5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2070</c:v>
                </c:pt>
              </c:numCache>
            </c:numRef>
          </c:cat>
          <c:val>
            <c:numRef>
              <c:extLst>
                <c:ext xmlns:c15="http://schemas.microsoft.com/office/drawing/2012/chart" uri="{02D57815-91ED-43cb-92C2-25804820EDAC}">
                  <c15:fullRef>
                    <c15:sqref>Review!$AO$12:$AO$76</c15:sqref>
                  </c15:fullRef>
                </c:ext>
              </c:extLst>
              <c:f>Review!$AO$12:$AO$68</c:f>
              <c:numCache>
                <c:formatCode>0.0%</c:formatCode>
                <c:ptCount val="57"/>
                <c:pt idx="1">
                  <c:v>-2.5600764622962235E-2</c:v>
                </c:pt>
                <c:pt idx="2">
                  <c:v>-2.2717954852301547E-2</c:v>
                </c:pt>
                <c:pt idx="3">
                  <c:v>2.6376103504145432E-2</c:v>
                </c:pt>
                <c:pt idx="4">
                  <c:v>3.4843667228599884E-2</c:v>
                </c:pt>
                <c:pt idx="5">
                  <c:v>3.853862550017717E-2</c:v>
                </c:pt>
                <c:pt idx="6">
                  <c:v>3.2040214826526192E-2</c:v>
                </c:pt>
                <c:pt idx="7">
                  <c:v>2.2091319449859315E-2</c:v>
                </c:pt>
                <c:pt idx="8">
                  <c:v>2.2585409599162221E-2</c:v>
                </c:pt>
                <c:pt idx="9">
                  <c:v>2.8504701424668655E-2</c:v>
                </c:pt>
                <c:pt idx="10">
                  <c:v>3.7381082144091859E-2</c:v>
                </c:pt>
                <c:pt idx="11">
                  <c:v>3.6886076827680414E-2</c:v>
                </c:pt>
                <c:pt idx="12">
                  <c:v>2.0961956847951546E-2</c:v>
                </c:pt>
                <c:pt idx="13">
                  <c:v>5.8587496053459365E-3</c:v>
                </c:pt>
                <c:pt idx="14">
                  <c:v>8.1205830429060821E-3</c:v>
                </c:pt>
                <c:pt idx="15">
                  <c:v>1.377979170668886E-2</c:v>
                </c:pt>
                <c:pt idx="16">
                  <c:v>1.7427497458893715E-2</c:v>
                </c:pt>
                <c:pt idx="17">
                  <c:v>1.8288036223599091E-2</c:v>
                </c:pt>
                <c:pt idx="18">
                  <c:v>1.8600622336708783E-2</c:v>
                </c:pt>
                <c:pt idx="19">
                  <c:v>1.887100840053102E-2</c:v>
                </c:pt>
                <c:pt idx="20">
                  <c:v>1.9501685172858441E-2</c:v>
                </c:pt>
                <c:pt idx="21">
                  <c:v>2.0593993985286163E-2</c:v>
                </c:pt>
                <c:pt idx="22">
                  <c:v>2.1290593849539574E-2</c:v>
                </c:pt>
                <c:pt idx="23">
                  <c:v>2.1288377209714771E-2</c:v>
                </c:pt>
                <c:pt idx="24">
                  <c:v>2.1329485170971552E-2</c:v>
                </c:pt>
                <c:pt idx="25">
                  <c:v>2.2331902031394124E-2</c:v>
                </c:pt>
                <c:pt idx="26">
                  <c:v>2.2498080617744609E-2</c:v>
                </c:pt>
                <c:pt idx="27">
                  <c:v>2.3108711202998622E-2</c:v>
                </c:pt>
                <c:pt idx="28">
                  <c:v>2.4080089298438079E-2</c:v>
                </c:pt>
                <c:pt idx="29">
                  <c:v>2.5849994487651573E-2</c:v>
                </c:pt>
                <c:pt idx="30">
                  <c:v>2.6265370756580086E-2</c:v>
                </c:pt>
                <c:pt idx="31">
                  <c:v>2.6238220219087172E-2</c:v>
                </c:pt>
                <c:pt idx="32">
                  <c:v>2.972772924203726E-2</c:v>
                </c:pt>
                <c:pt idx="33">
                  <c:v>2.9214308985258564E-2</c:v>
                </c:pt>
                <c:pt idx="34">
                  <c:v>2.8593094252827855E-2</c:v>
                </c:pt>
                <c:pt idx="35">
                  <c:v>2.7327264123846451E-2</c:v>
                </c:pt>
                <c:pt idx="36">
                  <c:v>2.6319271451101356E-2</c:v>
                </c:pt>
                <c:pt idx="37">
                  <c:v>2.6550441816052706E-2</c:v>
                </c:pt>
                <c:pt idx="38">
                  <c:v>2.6825243324111181E-2</c:v>
                </c:pt>
                <c:pt idx="39">
                  <c:v>2.5850890890332101E-2</c:v>
                </c:pt>
                <c:pt idx="40">
                  <c:v>2.4916560764154161E-2</c:v>
                </c:pt>
                <c:pt idx="41">
                  <c:v>2.5756023072711187E-2</c:v>
                </c:pt>
                <c:pt idx="42">
                  <c:v>2.6077123650105616E-2</c:v>
                </c:pt>
                <c:pt idx="43">
                  <c:v>2.5568339028207987E-2</c:v>
                </c:pt>
                <c:pt idx="44">
                  <c:v>2.5123370555776736E-2</c:v>
                </c:pt>
                <c:pt idx="45">
                  <c:v>2.6480256766623578E-2</c:v>
                </c:pt>
                <c:pt idx="46">
                  <c:v>2.7275198608266438E-2</c:v>
                </c:pt>
                <c:pt idx="47">
                  <c:v>2.7246983720800477E-2</c:v>
                </c:pt>
                <c:pt idx="48">
                  <c:v>2.7338451005086473E-2</c:v>
                </c:pt>
                <c:pt idx="49">
                  <c:v>2.8801058460959705E-2</c:v>
                </c:pt>
                <c:pt idx="50">
                  <c:v>2.9735686861122268E-2</c:v>
                </c:pt>
                <c:pt idx="51">
                  <c:v>2.9577499675135011E-2</c:v>
                </c:pt>
                <c:pt idx="52">
                  <c:v>2.9945120008234349E-2</c:v>
                </c:pt>
                <c:pt idx="53">
                  <c:v>3.101581124877173E-2</c:v>
                </c:pt>
                <c:pt idx="54">
                  <c:v>3.1874597950905192E-2</c:v>
                </c:pt>
                <c:pt idx="55">
                  <c:v>3.1150901035855272E-2</c:v>
                </c:pt>
              </c:numCache>
            </c:numRef>
          </c:val>
          <c:smooth val="0"/>
          <c:extLst>
            <c:ext xmlns:c16="http://schemas.microsoft.com/office/drawing/2014/chart" uri="{C3380CC4-5D6E-409C-BE32-E72D297353CC}">
              <c16:uniqueId val="{00000001-811A-4BF2-B758-148DEEECA73C}"/>
            </c:ext>
          </c:extLst>
        </c:ser>
        <c:dLbls>
          <c:showLegendKey val="0"/>
          <c:showVal val="0"/>
          <c:showCatName val="0"/>
          <c:showSerName val="0"/>
          <c:showPercent val="0"/>
          <c:showBubbleSize val="0"/>
        </c:dLbls>
        <c:smooth val="0"/>
        <c:axId val="853372152"/>
        <c:axId val="856815264"/>
      </c:lineChart>
      <c:catAx>
        <c:axId val="853372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15264"/>
        <c:crosses val="autoZero"/>
        <c:auto val="1"/>
        <c:lblAlgn val="ctr"/>
        <c:lblOffset val="100"/>
        <c:noMultiLvlLbl val="0"/>
      </c:catAx>
      <c:valAx>
        <c:axId val="8568152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3372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_xlchart.v1.1</cx:f>
      </cx:strDim>
      <cx:numDim type="val">
        <cx:f dir="row">_xlchart.v1.0</cx:f>
      </cx:numDim>
    </cx:data>
  </cx:chartData>
  <cx:chart>
    <cx:plotArea>
      <cx:plotAreaRegion>
        <cx:series layoutId="waterfall" uniqueId="{070B5E10-D664-43FE-A9B2-51B3D680C791}" formatIdx="0">
          <cx:dataLabels pos="ctr">
            <cx:visibility seriesName="0" categoryName="0" value="1"/>
            <cx:separator>, </cx:separator>
            <cx:dataLabel idx="0" pos="ctr">
              <cx:separator>, </cx:separator>
            </cx:dataLabel>
            <cx:dataLabel idx="1" pos="outEnd">
              <cx:separator>, </cx:separator>
            </cx:dataLabel>
            <cx:dataLabel idx="2" pos="ctr">
              <cx:separator>, </cx:separator>
            </cx:dataLabel>
          </cx:dataLabels>
          <cx:dataId val="0"/>
          <cx:layoutPr>
            <cx:subtotals>
              <cx:idx val="0"/>
              <cx:idx val="4"/>
            </cx:subtotals>
          </cx:layoutPr>
        </cx:series>
      </cx:plotAreaRegion>
      <cx:axis id="0">
        <cx:catScaling gapWidth="0.5"/>
        <cx:tickLabels/>
      </cx:axis>
      <cx:axis id="1">
        <cx:valScaling/>
        <cx:majorGridlines/>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 dir="row">_xlchart.v1.2</cx:f>
      </cx:strDim>
      <cx:numDim type="val">
        <cx:f dir="row">_xlchart.v1.3</cx:f>
      </cx:numDim>
    </cx:data>
  </cx:chartData>
  <cx:chart>
    <cx:plotArea>
      <cx:plotAreaRegion>
        <cx:series layoutId="waterfall" uniqueId="{EAEAC28E-DC01-4A3B-8E6C-D16DE57E200B}">
          <cx:dataLabels pos="ctr">
            <cx:visibility seriesName="0" categoryName="0" value="1"/>
            <cx:separator>, </cx:separator>
          </cx:dataLabels>
          <cx:dataId val="0"/>
          <cx:layoutPr>
            <cx:subtotals>
              <cx:idx val="0"/>
              <cx:idx val="4"/>
            </cx:subtotals>
          </cx:layoutPr>
        </cx:series>
      </cx:plotAreaRegion>
      <cx:axis id="0">
        <cx:catScaling gapWidth="0.5"/>
        <cx:tickLabels/>
      </cx:axis>
      <cx:axis id="1">
        <cx:valScaling/>
        <cx:majorGridlines/>
        <cx:tickLabels/>
      </cx:axis>
    </cx:plotArea>
  </cx:chart>
  <cx:clrMapOvr bg1="lt1" tx1="dk1" bg2="lt2" tx2="dk2" accent1="accent1" accent2="accent2" accent3="accent3" accent4="accent4" accent5="accent5" accent6="accent6" hlink="hlink" folHlink="folHlink"/>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 dir="row">_xlchart.v1.4</cx:f>
      </cx:strDim>
      <cx:numDim type="val">
        <cx:f dir="row">_xlchart.v1.5</cx:f>
      </cx:numDim>
    </cx:data>
  </cx:chartData>
  <cx:chart>
    <cx:plotArea>
      <cx:plotAreaRegion>
        <cx:series layoutId="waterfall" uniqueId="{B9C3473C-39E8-471A-84F3-07DF4AB631AE}">
          <cx:dataLabels pos="ctr">
            <cx:visibility seriesName="0" categoryName="0" value="1"/>
            <cx:separator>, </cx:separator>
          </cx:dataLabels>
          <cx:dataId val="0"/>
          <cx:layoutPr>
            <cx:subtotals>
              <cx:idx val="0"/>
              <cx:idx val="4"/>
            </cx:subtotals>
          </cx:layoutPr>
        </cx:series>
      </cx:plotAreaRegion>
      <cx:axis id="0">
        <cx:catScaling gapWidth="0.5"/>
        <cx:tickLabels/>
      </cx:axis>
      <cx:axis id="1">
        <cx:valScaling/>
        <cx:majorGridlines/>
        <cx:tickLabels/>
      </cx:axis>
    </cx:plotArea>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microsoft.com/office/2014/relationships/chartEx" Target="../charts/chartEx3.xml"/><Relationship Id="rId2" Type="http://schemas.microsoft.com/office/2014/relationships/chartEx" Target="../charts/chartEx2.xml"/><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1</xdr:col>
      <xdr:colOff>200024</xdr:colOff>
      <xdr:row>10</xdr:row>
      <xdr:rowOff>42862</xdr:rowOff>
    </xdr:from>
    <xdr:to>
      <xdr:col>10</xdr:col>
      <xdr:colOff>507824</xdr:colOff>
      <xdr:row>28</xdr:row>
      <xdr:rowOff>122422</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100012</xdr:colOff>
      <xdr:row>30</xdr:row>
      <xdr:rowOff>118745</xdr:rowOff>
    </xdr:from>
    <xdr:to>
      <xdr:col>20</xdr:col>
      <xdr:colOff>377332</xdr:colOff>
      <xdr:row>52</xdr:row>
      <xdr:rowOff>30665</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100012</xdr:colOff>
      <xdr:row>10</xdr:row>
      <xdr:rowOff>33338</xdr:rowOff>
    </xdr:from>
    <xdr:to>
      <xdr:col>20</xdr:col>
      <xdr:colOff>377332</xdr:colOff>
      <xdr:row>28</xdr:row>
      <xdr:rowOff>112898</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200024</xdr:colOff>
      <xdr:row>30</xdr:row>
      <xdr:rowOff>125095</xdr:rowOff>
    </xdr:from>
    <xdr:to>
      <xdr:col>10</xdr:col>
      <xdr:colOff>507824</xdr:colOff>
      <xdr:row>52</xdr:row>
      <xdr:rowOff>37015</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670560</xdr:colOff>
      <xdr:row>30</xdr:row>
      <xdr:rowOff>118745</xdr:rowOff>
    </xdr:from>
    <xdr:to>
      <xdr:col>30</xdr:col>
      <xdr:colOff>292560</xdr:colOff>
      <xdr:row>52</xdr:row>
      <xdr:rowOff>30665</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184784</xdr:colOff>
      <xdr:row>54</xdr:row>
      <xdr:rowOff>39688</xdr:rowOff>
    </xdr:from>
    <xdr:to>
      <xdr:col>10</xdr:col>
      <xdr:colOff>492584</xdr:colOff>
      <xdr:row>74</xdr:row>
      <xdr:rowOff>27808</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670560</xdr:colOff>
      <xdr:row>10</xdr:row>
      <xdr:rowOff>33338</xdr:rowOff>
    </xdr:from>
    <xdr:to>
      <xdr:col>30</xdr:col>
      <xdr:colOff>292560</xdr:colOff>
      <xdr:row>28</xdr:row>
      <xdr:rowOff>112898</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100012</xdr:colOff>
      <xdr:row>54</xdr:row>
      <xdr:rowOff>36512</xdr:rowOff>
    </xdr:from>
    <xdr:to>
      <xdr:col>20</xdr:col>
      <xdr:colOff>377332</xdr:colOff>
      <xdr:row>74</xdr:row>
      <xdr:rowOff>24632</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670560</xdr:colOff>
      <xdr:row>54</xdr:row>
      <xdr:rowOff>36512</xdr:rowOff>
    </xdr:from>
    <xdr:to>
      <xdr:col>30</xdr:col>
      <xdr:colOff>292560</xdr:colOff>
      <xdr:row>74</xdr:row>
      <xdr:rowOff>24632</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184784</xdr:colOff>
      <xdr:row>76</xdr:row>
      <xdr:rowOff>0</xdr:rowOff>
    </xdr:from>
    <xdr:to>
      <xdr:col>10</xdr:col>
      <xdr:colOff>492584</xdr:colOff>
      <xdr:row>95</xdr:row>
      <xdr:rowOff>125280</xdr:rowOff>
    </xdr:to>
    <xdr:graphicFrame macro="">
      <xdr:nvGraphicFramePr>
        <xdr:cNvPr id="11" name="Chart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84772</xdr:colOff>
      <xdr:row>76</xdr:row>
      <xdr:rowOff>0</xdr:rowOff>
    </xdr:from>
    <xdr:to>
      <xdr:col>20</xdr:col>
      <xdr:colOff>362092</xdr:colOff>
      <xdr:row>95</xdr:row>
      <xdr:rowOff>125280</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670560</xdr:colOff>
      <xdr:row>76</xdr:row>
      <xdr:rowOff>0</xdr:rowOff>
    </xdr:from>
    <xdr:to>
      <xdr:col>30</xdr:col>
      <xdr:colOff>292560</xdr:colOff>
      <xdr:row>95</xdr:row>
      <xdr:rowOff>155760</xdr:rowOff>
    </xdr:to>
    <xdr:graphicFrame macro="">
      <xdr:nvGraphicFramePr>
        <xdr:cNvPr id="17" name="Chart 16">
          <a:extLst>
            <a:ext uri="{FF2B5EF4-FFF2-40B4-BE49-F238E27FC236}">
              <a16:creationId xmlns:a16="http://schemas.microsoft.com/office/drawing/2014/main"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1989667</xdr:colOff>
      <xdr:row>18</xdr:row>
      <xdr:rowOff>67733</xdr:rowOff>
    </xdr:from>
    <xdr:to>
      <xdr:col>6</xdr:col>
      <xdr:colOff>116418</xdr:colOff>
      <xdr:row>30</xdr:row>
      <xdr:rowOff>52917</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C752CA53-2675-4296-8549-1C1AA982A02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989667" y="3039533"/>
              <a:ext cx="9404351" cy="1966384"/>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1968500</xdr:colOff>
      <xdr:row>37</xdr:row>
      <xdr:rowOff>120650</xdr:rowOff>
    </xdr:from>
    <xdr:to>
      <xdr:col>6</xdr:col>
      <xdr:colOff>95251</xdr:colOff>
      <xdr:row>49</xdr:row>
      <xdr:rowOff>105834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3F4C7AF7-2EF4-46AB-9404-DF2644A94DF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68500" y="6242050"/>
              <a:ext cx="9404351" cy="1966384"/>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1989667</xdr:colOff>
      <xdr:row>57</xdr:row>
      <xdr:rowOff>57150</xdr:rowOff>
    </xdr:from>
    <xdr:to>
      <xdr:col>6</xdr:col>
      <xdr:colOff>116418</xdr:colOff>
      <xdr:row>69</xdr:row>
      <xdr:rowOff>42334</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DA8C7E50-4CBA-459C-9561-8CDE63E95C6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989667" y="9480550"/>
              <a:ext cx="9404351" cy="1966384"/>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21</xdr:col>
      <xdr:colOff>214312</xdr:colOff>
      <xdr:row>1</xdr:row>
      <xdr:rowOff>166686</xdr:rowOff>
    </xdr:from>
    <xdr:to>
      <xdr:col>43</xdr:col>
      <xdr:colOff>440531</xdr:colOff>
      <xdr:row>7</xdr:row>
      <xdr:rowOff>23812</xdr:rowOff>
    </xdr:to>
    <xdr:sp macro="" textlink="">
      <xdr:nvSpPr>
        <xdr:cNvPr id="2" name="TextBox 1">
          <a:extLst>
            <a:ext uri="{FF2B5EF4-FFF2-40B4-BE49-F238E27FC236}">
              <a16:creationId xmlns:a16="http://schemas.microsoft.com/office/drawing/2014/main" id="{C43D9800-B475-4A1D-A3B6-A4BBBDE2306B}"/>
            </a:ext>
          </a:extLst>
        </xdr:cNvPr>
        <xdr:cNvSpPr txBox="1"/>
      </xdr:nvSpPr>
      <xdr:spPr>
        <a:xfrm>
          <a:off x="9529762" y="423861"/>
          <a:ext cx="10284619" cy="333376"/>
        </a:xfrm>
        <a:prstGeom prst="rect">
          <a:avLst/>
        </a:prstGeom>
        <a:noFill/>
      </xdr:spPr>
      <xdr:txBody>
        <a:bodyPr vertOverflow="clip" horzOverflow="clip" wrap="square" lIns="0" tIns="0" rIns="0" bIns="0" rtlCol="0" anchor="t">
          <a:noAutofit/>
        </a:bodyPr>
        <a:lstStyle/>
        <a:p>
          <a:pPr indent="-274320">
            <a:spcAft>
              <a:spcPts val="900"/>
            </a:spcAft>
          </a:pPr>
          <a:r>
            <a:rPr lang="en-GB" sz="1000" dirty="0" err="1">
              <a:latin typeface="+mn-lt"/>
            </a:rPr>
            <a:t>Note that deaths for</a:t>
          </a:r>
          <a:r>
            <a:rPr lang="en-GB" sz="1000" baseline="0" dirty="0" err="1">
              <a:latin typeface="+mn-lt"/>
            </a:rPr>
            <a:t> years 2017 and prior in respect of </a:t>
          </a:r>
          <a:r>
            <a:rPr lang="en-GB" sz="1000" dirty="0" err="1">
              <a:latin typeface="+mn-lt"/>
            </a:rPr>
            <a:t>ages 90+ are all allocated to age 95. This is</a:t>
          </a:r>
          <a:r>
            <a:rPr lang="en-GB" sz="1000" baseline="0" dirty="0" err="1">
              <a:latin typeface="+mn-lt"/>
            </a:rPr>
            <a:t> becuase </a:t>
          </a:r>
          <a:r>
            <a:rPr lang="en-GB" sz="1000" dirty="0" err="1">
              <a:latin typeface="+mn-lt"/>
            </a:rPr>
            <a:t>detailed HSE outputs are only available for ages 90+ post 2017.</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214312</xdr:colOff>
      <xdr:row>1</xdr:row>
      <xdr:rowOff>166686</xdr:rowOff>
    </xdr:from>
    <xdr:to>
      <xdr:col>43</xdr:col>
      <xdr:colOff>440531</xdr:colOff>
      <xdr:row>7</xdr:row>
      <xdr:rowOff>23812</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9441656" y="428624"/>
          <a:ext cx="10179844" cy="333376"/>
        </a:xfrm>
        <a:prstGeom prst="rect">
          <a:avLst/>
        </a:prstGeom>
        <a:noFill/>
      </xdr:spPr>
      <xdr:txBody>
        <a:bodyPr vertOverflow="clip" horzOverflow="clip" wrap="square" lIns="0" tIns="0" rIns="0" bIns="0" rtlCol="0" anchor="t">
          <a:noAutofit/>
        </a:bodyPr>
        <a:lstStyle/>
        <a:p>
          <a:pPr indent="-274320">
            <a:spcAft>
              <a:spcPts val="900"/>
            </a:spcAft>
          </a:pPr>
          <a:r>
            <a:rPr lang="en-GB" sz="1000" dirty="0" err="1">
              <a:latin typeface="+mn-lt"/>
            </a:rPr>
            <a:t>Note that deaths for</a:t>
          </a:r>
          <a:r>
            <a:rPr lang="en-GB" sz="1000" baseline="0" dirty="0" err="1">
              <a:latin typeface="+mn-lt"/>
            </a:rPr>
            <a:t> years 2017 and prior in respect of </a:t>
          </a:r>
          <a:r>
            <a:rPr lang="en-GB" sz="1000" dirty="0" err="1">
              <a:latin typeface="+mn-lt"/>
            </a:rPr>
            <a:t>ages 90+ are all allocated to age 95. This is</a:t>
          </a:r>
          <a:r>
            <a:rPr lang="en-GB" sz="1000" baseline="0" dirty="0" err="1">
              <a:latin typeface="+mn-lt"/>
            </a:rPr>
            <a:t> becuase </a:t>
          </a:r>
          <a:r>
            <a:rPr lang="en-GB" sz="1000" dirty="0" err="1">
              <a:latin typeface="+mn-lt"/>
            </a:rPr>
            <a:t>detailed HSE outputs are only available for ages 90+ post 2017.</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21</xdr:col>
      <xdr:colOff>214312</xdr:colOff>
      <xdr:row>1</xdr:row>
      <xdr:rowOff>166686</xdr:rowOff>
    </xdr:from>
    <xdr:to>
      <xdr:col>43</xdr:col>
      <xdr:colOff>440531</xdr:colOff>
      <xdr:row>7</xdr:row>
      <xdr:rowOff>23812</xdr:rowOff>
    </xdr:to>
    <xdr:sp macro="" textlink="">
      <xdr:nvSpPr>
        <xdr:cNvPr id="2" name="TextBox 1">
          <a:extLst>
            <a:ext uri="{FF2B5EF4-FFF2-40B4-BE49-F238E27FC236}">
              <a16:creationId xmlns:a16="http://schemas.microsoft.com/office/drawing/2014/main" id="{39464BD6-FB10-454C-A437-33D1A4D8C0BC}"/>
            </a:ext>
          </a:extLst>
        </xdr:cNvPr>
        <xdr:cNvSpPr txBox="1"/>
      </xdr:nvSpPr>
      <xdr:spPr>
        <a:xfrm>
          <a:off x="10352225" y="421128"/>
          <a:ext cx="10721941" cy="318301"/>
        </a:xfrm>
        <a:prstGeom prst="rect">
          <a:avLst/>
        </a:prstGeom>
        <a:noFill/>
      </xdr:spPr>
      <xdr:txBody>
        <a:bodyPr vertOverflow="clip" horzOverflow="clip" wrap="square" lIns="0" tIns="0" rIns="0" bIns="0" rtlCol="0" anchor="t">
          <a:noAutofit/>
        </a:bodyPr>
        <a:lstStyle/>
        <a:p>
          <a:pPr indent="-274320">
            <a:spcAft>
              <a:spcPts val="900"/>
            </a:spcAft>
          </a:pPr>
          <a:r>
            <a:rPr lang="en-GB" sz="1000" dirty="0" err="1">
              <a:latin typeface="+mn-lt"/>
            </a:rPr>
            <a:t>Note that deaths for</a:t>
          </a:r>
          <a:r>
            <a:rPr lang="en-GB" sz="1000" baseline="0" dirty="0" err="1">
              <a:latin typeface="+mn-lt"/>
            </a:rPr>
            <a:t> years 2017 and prior in respect of </a:t>
          </a:r>
          <a:r>
            <a:rPr lang="en-GB" sz="1000" dirty="0" err="1">
              <a:latin typeface="+mn-lt"/>
            </a:rPr>
            <a:t>ages 90+ are all allocated to age 95. This is</a:t>
          </a:r>
          <a:r>
            <a:rPr lang="en-GB" sz="1000" baseline="0" dirty="0" err="1">
              <a:latin typeface="+mn-lt"/>
            </a:rPr>
            <a:t> becuase </a:t>
          </a:r>
          <a:r>
            <a:rPr lang="en-GB" sz="1000" dirty="0" err="1">
              <a:latin typeface="+mn-lt"/>
            </a:rPr>
            <a:t>detailed HSE outputs are only available for ages 90+ post 2017.</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214312</xdr:colOff>
      <xdr:row>1</xdr:row>
      <xdr:rowOff>166686</xdr:rowOff>
    </xdr:from>
    <xdr:to>
      <xdr:col>43</xdr:col>
      <xdr:colOff>440531</xdr:colOff>
      <xdr:row>7</xdr:row>
      <xdr:rowOff>23812</xdr:rowOff>
    </xdr:to>
    <xdr:sp macro="" textlink="">
      <xdr:nvSpPr>
        <xdr:cNvPr id="2" name="TextBox 1">
          <a:extLst>
            <a:ext uri="{FF2B5EF4-FFF2-40B4-BE49-F238E27FC236}">
              <a16:creationId xmlns:a16="http://schemas.microsoft.com/office/drawing/2014/main" id="{F96828D6-7E41-4434-8BA6-4438E864B543}"/>
            </a:ext>
          </a:extLst>
        </xdr:cNvPr>
        <xdr:cNvSpPr txBox="1"/>
      </xdr:nvSpPr>
      <xdr:spPr>
        <a:xfrm>
          <a:off x="10352225" y="421128"/>
          <a:ext cx="10721941" cy="318301"/>
        </a:xfrm>
        <a:prstGeom prst="rect">
          <a:avLst/>
        </a:prstGeom>
        <a:noFill/>
      </xdr:spPr>
      <xdr:txBody>
        <a:bodyPr vertOverflow="clip" horzOverflow="clip" wrap="square" lIns="0" tIns="0" rIns="0" bIns="0" rtlCol="0" anchor="t">
          <a:noAutofit/>
        </a:bodyPr>
        <a:lstStyle/>
        <a:p>
          <a:pPr indent="-274320">
            <a:spcAft>
              <a:spcPts val="900"/>
            </a:spcAft>
          </a:pPr>
          <a:r>
            <a:rPr lang="en-GB" sz="1000" dirty="0" err="1">
              <a:latin typeface="+mn-lt"/>
            </a:rPr>
            <a:t>Note that deaths for</a:t>
          </a:r>
          <a:r>
            <a:rPr lang="en-GB" sz="1000" baseline="0" dirty="0" err="1">
              <a:latin typeface="+mn-lt"/>
            </a:rPr>
            <a:t> years 2017 and prior in respect of </a:t>
          </a:r>
          <a:r>
            <a:rPr lang="en-GB" sz="1000" dirty="0" err="1">
              <a:latin typeface="+mn-lt"/>
            </a:rPr>
            <a:t>ages 90+ are all allocated to age 95. This is</a:t>
          </a:r>
          <a:r>
            <a:rPr lang="en-GB" sz="1000" baseline="0" dirty="0" err="1">
              <a:latin typeface="+mn-lt"/>
            </a:rPr>
            <a:t> becuase </a:t>
          </a:r>
          <a:r>
            <a:rPr lang="en-GB" sz="1000" dirty="0" err="1">
              <a:latin typeface="+mn-lt"/>
            </a:rPr>
            <a:t>detailed HSE outputs are only available for ages 90+ post 2017.</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214312</xdr:colOff>
      <xdr:row>1</xdr:row>
      <xdr:rowOff>166686</xdr:rowOff>
    </xdr:from>
    <xdr:to>
      <xdr:col>43</xdr:col>
      <xdr:colOff>440531</xdr:colOff>
      <xdr:row>7</xdr:row>
      <xdr:rowOff>23812</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9929812" y="423861"/>
          <a:ext cx="10284619" cy="333376"/>
        </a:xfrm>
        <a:prstGeom prst="rect">
          <a:avLst/>
        </a:prstGeom>
        <a:noFill/>
      </xdr:spPr>
      <xdr:txBody>
        <a:bodyPr vertOverflow="clip" horzOverflow="clip" wrap="square" lIns="0" tIns="0" rIns="0" bIns="0" rtlCol="0" anchor="t">
          <a:noAutofit/>
        </a:bodyPr>
        <a:lstStyle/>
        <a:p>
          <a:pPr indent="-274320">
            <a:spcAft>
              <a:spcPts val="900"/>
            </a:spcAft>
          </a:pPr>
          <a:r>
            <a:rPr lang="en-GB" sz="1000" dirty="0" err="1">
              <a:latin typeface="+mn-lt"/>
            </a:rPr>
            <a:t>Note that deaths for</a:t>
          </a:r>
          <a:r>
            <a:rPr lang="en-GB" sz="1000" baseline="0" dirty="0" err="1">
              <a:latin typeface="+mn-lt"/>
            </a:rPr>
            <a:t> years 2017 and prior in respect of </a:t>
          </a:r>
          <a:r>
            <a:rPr lang="en-GB" sz="1000" dirty="0" err="1">
              <a:latin typeface="+mn-lt"/>
            </a:rPr>
            <a:t>ages 90+ are all allocated to age 95. This is</a:t>
          </a:r>
          <a:r>
            <a:rPr lang="en-GB" sz="1000" baseline="0" dirty="0" err="1">
              <a:latin typeface="+mn-lt"/>
            </a:rPr>
            <a:t> becuase </a:t>
          </a:r>
          <a:r>
            <a:rPr lang="en-GB" sz="1000" dirty="0" err="1">
              <a:latin typeface="+mn-lt"/>
            </a:rPr>
            <a:t>detailed HSE outputs are only available for ages 90+ post 2017.</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21</xdr:col>
      <xdr:colOff>214312</xdr:colOff>
      <xdr:row>1</xdr:row>
      <xdr:rowOff>166686</xdr:rowOff>
    </xdr:from>
    <xdr:to>
      <xdr:col>43</xdr:col>
      <xdr:colOff>440531</xdr:colOff>
      <xdr:row>7</xdr:row>
      <xdr:rowOff>23812</xdr:rowOff>
    </xdr:to>
    <xdr:sp macro="" textlink="">
      <xdr:nvSpPr>
        <xdr:cNvPr id="2" name="TextBox 1">
          <a:extLst>
            <a:ext uri="{FF2B5EF4-FFF2-40B4-BE49-F238E27FC236}">
              <a16:creationId xmlns:a16="http://schemas.microsoft.com/office/drawing/2014/main" id="{EBB69DE7-0CA1-4817-9D3B-E07D23B28744}"/>
            </a:ext>
          </a:extLst>
        </xdr:cNvPr>
        <xdr:cNvSpPr txBox="1"/>
      </xdr:nvSpPr>
      <xdr:spPr>
        <a:xfrm>
          <a:off x="9529762" y="423861"/>
          <a:ext cx="10284619" cy="333376"/>
        </a:xfrm>
        <a:prstGeom prst="rect">
          <a:avLst/>
        </a:prstGeom>
        <a:noFill/>
      </xdr:spPr>
      <xdr:txBody>
        <a:bodyPr vertOverflow="clip" horzOverflow="clip" wrap="square" lIns="0" tIns="0" rIns="0" bIns="0" rtlCol="0" anchor="t">
          <a:noAutofit/>
        </a:bodyPr>
        <a:lstStyle/>
        <a:p>
          <a:pPr indent="-274320">
            <a:spcAft>
              <a:spcPts val="900"/>
            </a:spcAft>
          </a:pPr>
          <a:r>
            <a:rPr lang="en-GB" sz="1000" dirty="0" err="1">
              <a:latin typeface="+mn-lt"/>
            </a:rPr>
            <a:t>Note that deaths for</a:t>
          </a:r>
          <a:r>
            <a:rPr lang="en-GB" sz="1000" baseline="0" dirty="0" err="1">
              <a:latin typeface="+mn-lt"/>
            </a:rPr>
            <a:t> years 2017 and prior in respect of </a:t>
          </a:r>
          <a:r>
            <a:rPr lang="en-GB" sz="1000" dirty="0" err="1">
              <a:latin typeface="+mn-lt"/>
            </a:rPr>
            <a:t>ages 90+ are all allocated to age 95. This is</a:t>
          </a:r>
          <a:r>
            <a:rPr lang="en-GB" sz="1000" baseline="0" dirty="0" err="1">
              <a:latin typeface="+mn-lt"/>
            </a:rPr>
            <a:t> becuase </a:t>
          </a:r>
          <a:r>
            <a:rPr lang="en-GB" sz="1000" dirty="0" err="1">
              <a:latin typeface="+mn-lt"/>
            </a:rPr>
            <a:t>detailed HSE outputs are only available for ages 90+ post 2017.</a:t>
          </a:r>
        </a:p>
      </xdr:txBody>
    </xdr:sp>
    <xdr:clientData/>
  </xdr:twoCellAnchor>
</xdr:wsDr>
</file>

<file path=xl/theme/theme1.xml><?xml version="1.0" encoding="utf-8"?>
<a:theme xmlns:a="http://schemas.openxmlformats.org/drawingml/2006/main" name="PwC">
  <a:themeElements>
    <a:clrScheme name="PwC Orange">
      <a:dk1>
        <a:srgbClr val="000000"/>
      </a:dk1>
      <a:lt1>
        <a:srgbClr val="FFFFFF"/>
      </a:lt1>
      <a:dk2>
        <a:srgbClr val="DC6900"/>
      </a:dk2>
      <a:lt2>
        <a:srgbClr val="FFFFFF"/>
      </a:lt2>
      <a:accent1>
        <a:srgbClr val="DC6900"/>
      </a:accent1>
      <a:accent2>
        <a:srgbClr val="FFB600"/>
      </a:accent2>
      <a:accent3>
        <a:srgbClr val="602320"/>
      </a:accent3>
      <a:accent4>
        <a:srgbClr val="E27588"/>
      </a:accent4>
      <a:accent5>
        <a:srgbClr val="A32020"/>
      </a:accent5>
      <a:accent6>
        <a:srgbClr val="E0301E"/>
      </a:accent6>
      <a:hlink>
        <a:srgbClr val="0000FF"/>
      </a:hlink>
      <a:folHlink>
        <a:srgbClr val="0000FF"/>
      </a:folHlink>
    </a:clrScheme>
    <a:fontScheme name="PwC">
      <a:majorFont>
        <a:latin typeface="Georgia"/>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ltGray">
        <a:solidFill>
          <a:schemeClr val="tx2"/>
        </a:solidFill>
        <a:ln w="3175"/>
      </a:spPr>
      <a:bodyPr rtlCol="0" anchor="ctr"/>
      <a:lstStyle>
        <a:defPPr algn="ctr">
          <a:defRPr dirty="0" err="1" smtClean="0">
            <a:solidFill>
              <a:schemeClr val="bg1"/>
            </a:solidFill>
            <a:latin typeface="Georgia" pitchFamily="18" charset="0"/>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wrap="square" lIns="0" tIns="0" rIns="0" bIns="0" rtlCol="0">
        <a:noAutofit/>
      </a:bodyPr>
      <a:lstStyle>
        <a:defPPr indent="-274320">
          <a:spcAft>
            <a:spcPts val="900"/>
          </a:spcAft>
          <a:defRPr sz="2000" dirty="0" err="1" smtClean="0">
            <a:latin typeface="Georgia" pitchFamily="18" charset="0"/>
          </a:defRPr>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hyperlink" Target="http://www.hse.gov.uk/statistics/tables/meso02.xlsx"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0000"/>
  </sheetPr>
  <dimension ref="A1:S99"/>
  <sheetViews>
    <sheetView showGridLines="0" zoomScale="70" zoomScaleNormal="70" workbookViewId="0">
      <selection activeCell="J2" sqref="J2"/>
    </sheetView>
  </sheetViews>
  <sheetFormatPr defaultColWidth="0" defaultRowHeight="12.5" x14ac:dyDescent="0.25"/>
  <cols>
    <col min="1" max="1" width="4" style="25" customWidth="1"/>
    <col min="2" max="2" width="67" style="25" customWidth="1"/>
    <col min="3" max="3" width="14.5" style="25" customWidth="1"/>
    <col min="4" max="13" width="9" style="25" customWidth="1"/>
    <col min="14" max="18" width="10.75" style="25" customWidth="1"/>
    <col min="19" max="19" width="9" style="25" customWidth="1"/>
    <col min="20" max="16384" width="9" style="25" hidden="1"/>
  </cols>
  <sheetData>
    <row r="1" spans="1:18" ht="15.5" x14ac:dyDescent="0.35">
      <c r="A1" s="87"/>
      <c r="B1" s="87"/>
      <c r="C1" s="87"/>
      <c r="D1" s="87"/>
      <c r="E1" s="87"/>
      <c r="F1" s="87"/>
      <c r="G1" s="87"/>
      <c r="H1" s="87"/>
      <c r="I1" s="87"/>
      <c r="J1" s="87"/>
      <c r="K1" s="87"/>
      <c r="L1" s="87"/>
      <c r="M1" s="87"/>
      <c r="N1" s="87"/>
      <c r="O1" s="87"/>
      <c r="P1" s="87"/>
      <c r="Q1" s="87"/>
      <c r="R1" s="87"/>
    </row>
    <row r="2" spans="1:18" ht="25" x14ac:dyDescent="0.5">
      <c r="A2" s="87"/>
      <c r="B2" s="88" t="s">
        <v>164</v>
      </c>
      <c r="C2" s="89"/>
      <c r="D2" s="89"/>
      <c r="E2" s="89"/>
      <c r="F2" s="87"/>
      <c r="G2" s="87"/>
      <c r="H2" s="87"/>
      <c r="I2" s="87"/>
      <c r="J2" s="87"/>
      <c r="K2" s="87"/>
      <c r="L2" s="87"/>
      <c r="M2" s="87"/>
      <c r="N2" s="87"/>
      <c r="O2" s="87"/>
      <c r="P2" s="87"/>
      <c r="Q2" s="87"/>
      <c r="R2" s="87"/>
    </row>
    <row r="3" spans="1:18" ht="25" x14ac:dyDescent="0.5">
      <c r="A3" s="87"/>
      <c r="B3" s="88" t="s">
        <v>113</v>
      </c>
      <c r="C3" s="89"/>
      <c r="D3" s="89"/>
      <c r="E3" s="89"/>
      <c r="F3" s="87"/>
      <c r="G3" s="87"/>
      <c r="H3" s="87"/>
      <c r="I3" s="90"/>
      <c r="J3" s="87"/>
      <c r="K3" s="87"/>
      <c r="L3" s="87"/>
      <c r="M3" s="87"/>
      <c r="N3" s="87"/>
      <c r="O3" s="87"/>
      <c r="P3" s="87"/>
      <c r="Q3" s="87"/>
      <c r="R3" s="87"/>
    </row>
    <row r="4" spans="1:18" ht="16" thickBot="1" x14ac:dyDescent="0.4">
      <c r="A4" s="87"/>
      <c r="B4" s="89"/>
      <c r="C4" s="89"/>
      <c r="D4" s="89"/>
      <c r="E4" s="89"/>
      <c r="F4" s="87"/>
      <c r="G4" s="87"/>
      <c r="H4" s="87"/>
      <c r="I4" s="90"/>
      <c r="J4" s="87"/>
      <c r="K4" s="87"/>
      <c r="L4" s="87"/>
      <c r="M4" s="87"/>
      <c r="N4" s="87"/>
      <c r="O4" s="87"/>
      <c r="P4" s="87"/>
      <c r="Q4" s="87"/>
      <c r="R4" s="87"/>
    </row>
    <row r="5" spans="1:18" ht="25" x14ac:dyDescent="0.5">
      <c r="A5" s="87"/>
      <c r="B5" s="91" t="s">
        <v>34</v>
      </c>
      <c r="C5" s="92"/>
      <c r="D5" s="92"/>
      <c r="E5" s="92"/>
      <c r="F5" s="93"/>
      <c r="G5" s="93"/>
      <c r="H5" s="93"/>
      <c r="I5" s="94"/>
      <c r="J5" s="93"/>
      <c r="K5" s="93"/>
      <c r="L5" s="93"/>
      <c r="M5" s="93"/>
      <c r="N5" s="93"/>
      <c r="O5" s="93"/>
      <c r="P5" s="93"/>
      <c r="Q5" s="93"/>
      <c r="R5" s="95"/>
    </row>
    <row r="6" spans="1:18" ht="15.5" x14ac:dyDescent="0.35">
      <c r="A6" s="87"/>
      <c r="B6" s="375" t="s">
        <v>42</v>
      </c>
      <c r="C6" s="376"/>
      <c r="D6" s="376"/>
      <c r="E6" s="376"/>
      <c r="F6" s="376"/>
      <c r="G6" s="376"/>
      <c r="H6" s="376"/>
      <c r="I6" s="376"/>
      <c r="J6" s="376"/>
      <c r="K6" s="376"/>
      <c r="L6" s="376"/>
      <c r="M6" s="376"/>
      <c r="N6" s="376"/>
      <c r="O6" s="376"/>
      <c r="P6" s="376"/>
      <c r="Q6" s="376"/>
      <c r="R6" s="377"/>
    </row>
    <row r="7" spans="1:18" ht="15.5" x14ac:dyDescent="0.35">
      <c r="A7" s="87"/>
      <c r="B7" s="375"/>
      <c r="C7" s="376"/>
      <c r="D7" s="376"/>
      <c r="E7" s="376"/>
      <c r="F7" s="376"/>
      <c r="G7" s="376"/>
      <c r="H7" s="376"/>
      <c r="I7" s="376"/>
      <c r="J7" s="376"/>
      <c r="K7" s="376"/>
      <c r="L7" s="376"/>
      <c r="M7" s="376"/>
      <c r="N7" s="376"/>
      <c r="O7" s="376"/>
      <c r="P7" s="376"/>
      <c r="Q7" s="376"/>
      <c r="R7" s="377"/>
    </row>
    <row r="8" spans="1:18" ht="15.5" x14ac:dyDescent="0.35">
      <c r="A8" s="87"/>
      <c r="B8" s="375"/>
      <c r="C8" s="376"/>
      <c r="D8" s="376"/>
      <c r="E8" s="376"/>
      <c r="F8" s="376"/>
      <c r="G8" s="376"/>
      <c r="H8" s="376"/>
      <c r="I8" s="376"/>
      <c r="J8" s="376"/>
      <c r="K8" s="376"/>
      <c r="L8" s="376"/>
      <c r="M8" s="376"/>
      <c r="N8" s="376"/>
      <c r="O8" s="376"/>
      <c r="P8" s="376"/>
      <c r="Q8" s="376"/>
      <c r="R8" s="377"/>
    </row>
    <row r="9" spans="1:18" ht="15.5" x14ac:dyDescent="0.35">
      <c r="A9" s="87"/>
      <c r="B9" s="375"/>
      <c r="C9" s="376"/>
      <c r="D9" s="376"/>
      <c r="E9" s="376"/>
      <c r="F9" s="376"/>
      <c r="G9" s="376"/>
      <c r="H9" s="376"/>
      <c r="I9" s="376"/>
      <c r="J9" s="376"/>
      <c r="K9" s="376"/>
      <c r="L9" s="376"/>
      <c r="M9" s="376"/>
      <c r="N9" s="376"/>
      <c r="O9" s="376"/>
      <c r="P9" s="376"/>
      <c r="Q9" s="376"/>
      <c r="R9" s="377"/>
    </row>
    <row r="10" spans="1:18" ht="15.5" x14ac:dyDescent="0.35">
      <c r="A10" s="87"/>
      <c r="B10" s="375"/>
      <c r="C10" s="376"/>
      <c r="D10" s="376"/>
      <c r="E10" s="376"/>
      <c r="F10" s="376"/>
      <c r="G10" s="376"/>
      <c r="H10" s="376"/>
      <c r="I10" s="376"/>
      <c r="J10" s="376"/>
      <c r="K10" s="376"/>
      <c r="L10" s="376"/>
      <c r="M10" s="376"/>
      <c r="N10" s="376"/>
      <c r="O10" s="376"/>
      <c r="P10" s="376"/>
      <c r="Q10" s="376"/>
      <c r="R10" s="377"/>
    </row>
    <row r="11" spans="1:18" ht="15.5" x14ac:dyDescent="0.35">
      <c r="A11" s="87"/>
      <c r="B11" s="375"/>
      <c r="C11" s="376"/>
      <c r="D11" s="376"/>
      <c r="E11" s="376"/>
      <c r="F11" s="376"/>
      <c r="G11" s="376"/>
      <c r="H11" s="376"/>
      <c r="I11" s="376"/>
      <c r="J11" s="376"/>
      <c r="K11" s="376"/>
      <c r="L11" s="376"/>
      <c r="M11" s="376"/>
      <c r="N11" s="376"/>
      <c r="O11" s="376"/>
      <c r="P11" s="376"/>
      <c r="Q11" s="376"/>
      <c r="R11" s="377"/>
    </row>
    <row r="12" spans="1:18" ht="15.5" x14ac:dyDescent="0.35">
      <c r="A12" s="87"/>
      <c r="B12" s="375"/>
      <c r="C12" s="376"/>
      <c r="D12" s="376"/>
      <c r="E12" s="376"/>
      <c r="F12" s="376"/>
      <c r="G12" s="376"/>
      <c r="H12" s="376"/>
      <c r="I12" s="376"/>
      <c r="J12" s="376"/>
      <c r="K12" s="376"/>
      <c r="L12" s="376"/>
      <c r="M12" s="376"/>
      <c r="N12" s="376"/>
      <c r="O12" s="376"/>
      <c r="P12" s="376"/>
      <c r="Q12" s="376"/>
      <c r="R12" s="377"/>
    </row>
    <row r="13" spans="1:18" ht="15.5" x14ac:dyDescent="0.35">
      <c r="A13" s="87"/>
      <c r="B13" s="375"/>
      <c r="C13" s="376"/>
      <c r="D13" s="376"/>
      <c r="E13" s="376"/>
      <c r="F13" s="376"/>
      <c r="G13" s="376"/>
      <c r="H13" s="376"/>
      <c r="I13" s="376"/>
      <c r="J13" s="376"/>
      <c r="K13" s="376"/>
      <c r="L13" s="376"/>
      <c r="M13" s="376"/>
      <c r="N13" s="376"/>
      <c r="O13" s="376"/>
      <c r="P13" s="376"/>
      <c r="Q13" s="376"/>
      <c r="R13" s="377"/>
    </row>
    <row r="14" spans="1:18" ht="15.5" x14ac:dyDescent="0.35">
      <c r="A14" s="87"/>
      <c r="B14" s="375"/>
      <c r="C14" s="376"/>
      <c r="D14" s="376"/>
      <c r="E14" s="376"/>
      <c r="F14" s="376"/>
      <c r="G14" s="376"/>
      <c r="H14" s="376"/>
      <c r="I14" s="376"/>
      <c r="J14" s="376"/>
      <c r="K14" s="376"/>
      <c r="L14" s="376"/>
      <c r="M14" s="376"/>
      <c r="N14" s="376"/>
      <c r="O14" s="376"/>
      <c r="P14" s="376"/>
      <c r="Q14" s="376"/>
      <c r="R14" s="377"/>
    </row>
    <row r="15" spans="1:18" ht="15.5" x14ac:dyDescent="0.35">
      <c r="A15" s="87"/>
      <c r="B15" s="375"/>
      <c r="C15" s="376"/>
      <c r="D15" s="376"/>
      <c r="E15" s="376"/>
      <c r="F15" s="376"/>
      <c r="G15" s="376"/>
      <c r="H15" s="376"/>
      <c r="I15" s="376"/>
      <c r="J15" s="376"/>
      <c r="K15" s="376"/>
      <c r="L15" s="376"/>
      <c r="M15" s="376"/>
      <c r="N15" s="376"/>
      <c r="O15" s="376"/>
      <c r="P15" s="376"/>
      <c r="Q15" s="376"/>
      <c r="R15" s="377"/>
    </row>
    <row r="16" spans="1:18" ht="15.5" x14ac:dyDescent="0.35">
      <c r="A16" s="87"/>
      <c r="B16" s="375"/>
      <c r="C16" s="376"/>
      <c r="D16" s="376"/>
      <c r="E16" s="376"/>
      <c r="F16" s="376"/>
      <c r="G16" s="376"/>
      <c r="H16" s="376"/>
      <c r="I16" s="376"/>
      <c r="J16" s="376"/>
      <c r="K16" s="376"/>
      <c r="L16" s="376"/>
      <c r="M16" s="376"/>
      <c r="N16" s="376"/>
      <c r="O16" s="376"/>
      <c r="P16" s="376"/>
      <c r="Q16" s="376"/>
      <c r="R16" s="377"/>
    </row>
    <row r="17" spans="1:18" ht="15.5" x14ac:dyDescent="0.35">
      <c r="A17" s="87"/>
      <c r="B17" s="96" t="s">
        <v>35</v>
      </c>
      <c r="C17" s="97"/>
      <c r="D17" s="97"/>
      <c r="E17" s="97"/>
      <c r="F17" s="97"/>
      <c r="G17" s="97"/>
      <c r="H17" s="97"/>
      <c r="I17" s="97"/>
      <c r="J17" s="97"/>
      <c r="K17" s="97"/>
      <c r="L17" s="97"/>
      <c r="M17" s="97"/>
      <c r="N17" s="97"/>
      <c r="O17" s="97"/>
      <c r="P17" s="97"/>
      <c r="Q17" s="97"/>
      <c r="R17" s="98"/>
    </row>
    <row r="18" spans="1:18" ht="15.5" x14ac:dyDescent="0.35">
      <c r="A18" s="87"/>
      <c r="B18" s="378" t="s">
        <v>36</v>
      </c>
      <c r="C18" s="379"/>
      <c r="D18" s="379"/>
      <c r="E18" s="379"/>
      <c r="F18" s="379"/>
      <c r="G18" s="379"/>
      <c r="H18" s="379"/>
      <c r="I18" s="379"/>
      <c r="J18" s="379"/>
      <c r="K18" s="379"/>
      <c r="L18" s="379"/>
      <c r="M18" s="379"/>
      <c r="N18" s="379"/>
      <c r="O18" s="379"/>
      <c r="P18" s="379"/>
      <c r="Q18" s="379"/>
      <c r="R18" s="380"/>
    </row>
    <row r="19" spans="1:18" ht="15.5" x14ac:dyDescent="0.35">
      <c r="A19" s="87"/>
      <c r="B19" s="378"/>
      <c r="C19" s="379"/>
      <c r="D19" s="379"/>
      <c r="E19" s="379"/>
      <c r="F19" s="379"/>
      <c r="G19" s="379"/>
      <c r="H19" s="379"/>
      <c r="I19" s="379"/>
      <c r="J19" s="379"/>
      <c r="K19" s="379"/>
      <c r="L19" s="379"/>
      <c r="M19" s="379"/>
      <c r="N19" s="379"/>
      <c r="O19" s="379"/>
      <c r="P19" s="379"/>
      <c r="Q19" s="379"/>
      <c r="R19" s="380"/>
    </row>
    <row r="20" spans="1:18" ht="15.5" x14ac:dyDescent="0.35">
      <c r="A20" s="87"/>
      <c r="B20" s="378"/>
      <c r="C20" s="379"/>
      <c r="D20" s="379"/>
      <c r="E20" s="379"/>
      <c r="F20" s="379"/>
      <c r="G20" s="379"/>
      <c r="H20" s="379"/>
      <c r="I20" s="379"/>
      <c r="J20" s="379"/>
      <c r="K20" s="379"/>
      <c r="L20" s="379"/>
      <c r="M20" s="379"/>
      <c r="N20" s="379"/>
      <c r="O20" s="379"/>
      <c r="P20" s="379"/>
      <c r="Q20" s="379"/>
      <c r="R20" s="380"/>
    </row>
    <row r="21" spans="1:18" ht="15.5" x14ac:dyDescent="0.35">
      <c r="A21" s="87"/>
      <c r="B21" s="378"/>
      <c r="C21" s="379"/>
      <c r="D21" s="379"/>
      <c r="E21" s="379"/>
      <c r="F21" s="379"/>
      <c r="G21" s="379"/>
      <c r="H21" s="379"/>
      <c r="I21" s="379"/>
      <c r="J21" s="379"/>
      <c r="K21" s="379"/>
      <c r="L21" s="379"/>
      <c r="M21" s="379"/>
      <c r="N21" s="379"/>
      <c r="O21" s="379"/>
      <c r="P21" s="379"/>
      <c r="Q21" s="379"/>
      <c r="R21" s="380"/>
    </row>
    <row r="22" spans="1:18" ht="15.5" x14ac:dyDescent="0.35">
      <c r="A22" s="87"/>
      <c r="B22" s="378"/>
      <c r="C22" s="379"/>
      <c r="D22" s="379"/>
      <c r="E22" s="379"/>
      <c r="F22" s="379"/>
      <c r="G22" s="379"/>
      <c r="H22" s="379"/>
      <c r="I22" s="379"/>
      <c r="J22" s="379"/>
      <c r="K22" s="379"/>
      <c r="L22" s="379"/>
      <c r="M22" s="379"/>
      <c r="N22" s="379"/>
      <c r="O22" s="379"/>
      <c r="P22" s="379"/>
      <c r="Q22" s="379"/>
      <c r="R22" s="380"/>
    </row>
    <row r="23" spans="1:18" ht="15.5" x14ac:dyDescent="0.35">
      <c r="A23" s="87"/>
      <c r="B23" s="378"/>
      <c r="C23" s="379"/>
      <c r="D23" s="379"/>
      <c r="E23" s="379"/>
      <c r="F23" s="379"/>
      <c r="G23" s="379"/>
      <c r="H23" s="379"/>
      <c r="I23" s="379"/>
      <c r="J23" s="379"/>
      <c r="K23" s="379"/>
      <c r="L23" s="379"/>
      <c r="M23" s="379"/>
      <c r="N23" s="379"/>
      <c r="O23" s="379"/>
      <c r="P23" s="379"/>
      <c r="Q23" s="379"/>
      <c r="R23" s="380"/>
    </row>
    <row r="24" spans="1:18" ht="15.5" x14ac:dyDescent="0.35">
      <c r="A24" s="87"/>
      <c r="B24" s="378"/>
      <c r="C24" s="379"/>
      <c r="D24" s="379"/>
      <c r="E24" s="379"/>
      <c r="F24" s="379"/>
      <c r="G24" s="379"/>
      <c r="H24" s="379"/>
      <c r="I24" s="379"/>
      <c r="J24" s="379"/>
      <c r="K24" s="379"/>
      <c r="L24" s="379"/>
      <c r="M24" s="379"/>
      <c r="N24" s="379"/>
      <c r="O24" s="379"/>
      <c r="P24" s="379"/>
      <c r="Q24" s="379"/>
      <c r="R24" s="380"/>
    </row>
    <row r="25" spans="1:18" ht="15.5" x14ac:dyDescent="0.35">
      <c r="A25" s="87"/>
      <c r="B25" s="378"/>
      <c r="C25" s="379"/>
      <c r="D25" s="379"/>
      <c r="E25" s="379"/>
      <c r="F25" s="379"/>
      <c r="G25" s="379"/>
      <c r="H25" s="379"/>
      <c r="I25" s="379"/>
      <c r="J25" s="379"/>
      <c r="K25" s="379"/>
      <c r="L25" s="379"/>
      <c r="M25" s="379"/>
      <c r="N25" s="379"/>
      <c r="O25" s="379"/>
      <c r="P25" s="379"/>
      <c r="Q25" s="379"/>
      <c r="R25" s="380"/>
    </row>
    <row r="26" spans="1:18" ht="15.5" x14ac:dyDescent="0.35">
      <c r="A26" s="87"/>
      <c r="B26" s="378"/>
      <c r="C26" s="379"/>
      <c r="D26" s="379"/>
      <c r="E26" s="379"/>
      <c r="F26" s="379"/>
      <c r="G26" s="379"/>
      <c r="H26" s="379"/>
      <c r="I26" s="379"/>
      <c r="J26" s="379"/>
      <c r="K26" s="379"/>
      <c r="L26" s="379"/>
      <c r="M26" s="379"/>
      <c r="N26" s="379"/>
      <c r="O26" s="379"/>
      <c r="P26" s="379"/>
      <c r="Q26" s="379"/>
      <c r="R26" s="380"/>
    </row>
    <row r="27" spans="1:18" ht="15.5" x14ac:dyDescent="0.35">
      <c r="A27" s="87"/>
      <c r="B27" s="378"/>
      <c r="C27" s="379"/>
      <c r="D27" s="379"/>
      <c r="E27" s="379"/>
      <c r="F27" s="379"/>
      <c r="G27" s="379"/>
      <c r="H27" s="379"/>
      <c r="I27" s="379"/>
      <c r="J27" s="379"/>
      <c r="K27" s="379"/>
      <c r="L27" s="379"/>
      <c r="M27" s="379"/>
      <c r="N27" s="379"/>
      <c r="O27" s="379"/>
      <c r="P27" s="379"/>
      <c r="Q27" s="379"/>
      <c r="R27" s="380"/>
    </row>
    <row r="28" spans="1:18" ht="15.5" x14ac:dyDescent="0.35">
      <c r="A28" s="87"/>
      <c r="B28" s="378"/>
      <c r="C28" s="379"/>
      <c r="D28" s="379"/>
      <c r="E28" s="379"/>
      <c r="F28" s="379"/>
      <c r="G28" s="379"/>
      <c r="H28" s="379"/>
      <c r="I28" s="379"/>
      <c r="J28" s="379"/>
      <c r="K28" s="379"/>
      <c r="L28" s="379"/>
      <c r="M28" s="379"/>
      <c r="N28" s="379"/>
      <c r="O28" s="379"/>
      <c r="P28" s="379"/>
      <c r="Q28" s="379"/>
      <c r="R28" s="380"/>
    </row>
    <row r="29" spans="1:18" ht="15.5" x14ac:dyDescent="0.35">
      <c r="A29" s="87"/>
      <c r="B29" s="378"/>
      <c r="C29" s="379"/>
      <c r="D29" s="379"/>
      <c r="E29" s="379"/>
      <c r="F29" s="379"/>
      <c r="G29" s="379"/>
      <c r="H29" s="379"/>
      <c r="I29" s="379"/>
      <c r="J29" s="379"/>
      <c r="K29" s="379"/>
      <c r="L29" s="379"/>
      <c r="M29" s="379"/>
      <c r="N29" s="379"/>
      <c r="O29" s="379"/>
      <c r="P29" s="379"/>
      <c r="Q29" s="379"/>
      <c r="R29" s="380"/>
    </row>
    <row r="30" spans="1:18" ht="15.5" x14ac:dyDescent="0.35">
      <c r="A30" s="87"/>
      <c r="B30" s="378"/>
      <c r="C30" s="379"/>
      <c r="D30" s="379"/>
      <c r="E30" s="379"/>
      <c r="F30" s="379"/>
      <c r="G30" s="379"/>
      <c r="H30" s="379"/>
      <c r="I30" s="379"/>
      <c r="J30" s="379"/>
      <c r="K30" s="379"/>
      <c r="L30" s="379"/>
      <c r="M30" s="379"/>
      <c r="N30" s="379"/>
      <c r="O30" s="379"/>
      <c r="P30" s="379"/>
      <c r="Q30" s="379"/>
      <c r="R30" s="380"/>
    </row>
    <row r="31" spans="1:18" ht="15.5" x14ac:dyDescent="0.35">
      <c r="A31" s="87"/>
      <c r="B31" s="378"/>
      <c r="C31" s="379"/>
      <c r="D31" s="379"/>
      <c r="E31" s="379"/>
      <c r="F31" s="379"/>
      <c r="G31" s="379"/>
      <c r="H31" s="379"/>
      <c r="I31" s="379"/>
      <c r="J31" s="379"/>
      <c r="K31" s="379"/>
      <c r="L31" s="379"/>
      <c r="M31" s="379"/>
      <c r="N31" s="379"/>
      <c r="O31" s="379"/>
      <c r="P31" s="379"/>
      <c r="Q31" s="379"/>
      <c r="R31" s="380"/>
    </row>
    <row r="32" spans="1:18" ht="15.5" x14ac:dyDescent="0.35">
      <c r="A32" s="87"/>
      <c r="B32" s="99" t="s">
        <v>37</v>
      </c>
      <c r="C32" s="100"/>
      <c r="D32" s="100"/>
      <c r="E32" s="100"/>
      <c r="F32" s="100"/>
      <c r="G32" s="100"/>
      <c r="H32" s="100"/>
      <c r="I32" s="100"/>
      <c r="J32" s="100"/>
      <c r="K32" s="100"/>
      <c r="L32" s="100"/>
      <c r="M32" s="100"/>
      <c r="N32" s="100"/>
      <c r="O32" s="100"/>
      <c r="P32" s="100"/>
      <c r="Q32" s="100"/>
      <c r="R32" s="101"/>
    </row>
    <row r="33" spans="1:18" ht="15.5" x14ac:dyDescent="0.35">
      <c r="A33" s="87"/>
      <c r="B33" s="102" t="s">
        <v>38</v>
      </c>
      <c r="C33" s="100"/>
      <c r="D33" s="100"/>
      <c r="E33" s="100"/>
      <c r="F33" s="100"/>
      <c r="G33" s="100"/>
      <c r="H33" s="100"/>
      <c r="I33" s="100"/>
      <c r="J33" s="100"/>
      <c r="K33" s="100"/>
      <c r="L33" s="100"/>
      <c r="M33" s="100"/>
      <c r="N33" s="100"/>
      <c r="O33" s="100"/>
      <c r="P33" s="100"/>
      <c r="Q33" s="100"/>
      <c r="R33" s="101"/>
    </row>
    <row r="34" spans="1:18" ht="15.5" x14ac:dyDescent="0.35">
      <c r="A34" s="87"/>
      <c r="B34" s="102" t="s">
        <v>39</v>
      </c>
      <c r="C34" s="100"/>
      <c r="D34" s="100"/>
      <c r="E34" s="100"/>
      <c r="F34" s="100"/>
      <c r="G34" s="100"/>
      <c r="H34" s="100"/>
      <c r="I34" s="100"/>
      <c r="J34" s="100"/>
      <c r="K34" s="100"/>
      <c r="L34" s="100"/>
      <c r="M34" s="100"/>
      <c r="N34" s="100"/>
      <c r="O34" s="100"/>
      <c r="P34" s="100"/>
      <c r="Q34" s="100"/>
      <c r="R34" s="101"/>
    </row>
    <row r="35" spans="1:18" ht="15.5" x14ac:dyDescent="0.35">
      <c r="A35" s="87"/>
      <c r="B35" s="102" t="s">
        <v>40</v>
      </c>
      <c r="C35" s="100"/>
      <c r="D35" s="100"/>
      <c r="E35" s="100"/>
      <c r="F35" s="100"/>
      <c r="G35" s="100"/>
      <c r="H35" s="100"/>
      <c r="I35" s="100"/>
      <c r="J35" s="100"/>
      <c r="K35" s="100"/>
      <c r="L35" s="100"/>
      <c r="M35" s="100"/>
      <c r="N35" s="100"/>
      <c r="O35" s="100"/>
      <c r="P35" s="100"/>
      <c r="Q35" s="100"/>
      <c r="R35" s="101"/>
    </row>
    <row r="36" spans="1:18" ht="15.5" x14ac:dyDescent="0.35">
      <c r="A36" s="87"/>
      <c r="B36" s="102" t="s">
        <v>41</v>
      </c>
      <c r="C36" s="100"/>
      <c r="D36" s="100"/>
      <c r="E36" s="100"/>
      <c r="F36" s="100"/>
      <c r="G36" s="100"/>
      <c r="H36" s="100"/>
      <c r="I36" s="100"/>
      <c r="J36" s="100"/>
      <c r="K36" s="100"/>
      <c r="L36" s="100"/>
      <c r="M36" s="100"/>
      <c r="N36" s="100"/>
      <c r="O36" s="100"/>
      <c r="P36" s="100"/>
      <c r="Q36" s="100"/>
      <c r="R36" s="101"/>
    </row>
    <row r="37" spans="1:18" ht="16" thickBot="1" x14ac:dyDescent="0.4">
      <c r="A37" s="87"/>
      <c r="B37" s="103"/>
      <c r="C37" s="104"/>
      <c r="D37" s="104"/>
      <c r="E37" s="104"/>
      <c r="F37" s="104"/>
      <c r="G37" s="104"/>
      <c r="H37" s="104"/>
      <c r="I37" s="104"/>
      <c r="J37" s="104"/>
      <c r="K37" s="104"/>
      <c r="L37" s="104"/>
      <c r="M37" s="104"/>
      <c r="N37" s="104"/>
      <c r="O37" s="104"/>
      <c r="P37" s="104"/>
      <c r="Q37" s="104"/>
      <c r="R37" s="105"/>
    </row>
    <row r="38" spans="1:18" ht="15.5" x14ac:dyDescent="0.35">
      <c r="A38" s="87"/>
      <c r="B38" s="89"/>
      <c r="C38" s="89"/>
      <c r="D38" s="89"/>
      <c r="E38" s="89"/>
      <c r="F38" s="87"/>
      <c r="G38" s="87"/>
      <c r="H38" s="87"/>
      <c r="I38" s="90"/>
      <c r="J38" s="87"/>
      <c r="K38" s="87"/>
      <c r="L38" s="87"/>
      <c r="M38" s="87"/>
      <c r="N38" s="87"/>
      <c r="O38" s="87"/>
      <c r="P38" s="87"/>
      <c r="Q38" s="87"/>
      <c r="R38" s="87"/>
    </row>
    <row r="39" spans="1:18" ht="16" thickBot="1" x14ac:dyDescent="0.4">
      <c r="B39" s="184" t="s">
        <v>59</v>
      </c>
      <c r="C39" s="184" t="s">
        <v>60</v>
      </c>
      <c r="D39" s="184" t="s">
        <v>61</v>
      </c>
      <c r="E39" s="183"/>
      <c r="F39" s="183"/>
      <c r="G39" s="183"/>
      <c r="H39" s="183"/>
      <c r="I39" s="183"/>
      <c r="J39" s="183"/>
      <c r="K39" s="183"/>
      <c r="L39" s="183"/>
      <c r="M39" s="183"/>
      <c r="N39" s="183"/>
      <c r="O39" s="183"/>
      <c r="P39" s="183"/>
      <c r="Q39" s="183"/>
      <c r="R39" s="183"/>
    </row>
    <row r="40" spans="1:18" ht="15.5" x14ac:dyDescent="0.35">
      <c r="B40" s="86" t="s">
        <v>77</v>
      </c>
      <c r="C40" s="25" t="s">
        <v>64</v>
      </c>
      <c r="D40" s="86" t="s">
        <v>65</v>
      </c>
      <c r="E40" s="87"/>
      <c r="G40" s="87"/>
      <c r="H40" s="87"/>
    </row>
    <row r="41" spans="1:18" x14ac:dyDescent="0.25">
      <c r="B41" s="86" t="s">
        <v>189</v>
      </c>
      <c r="C41" s="25" t="s">
        <v>63</v>
      </c>
      <c r="D41" s="25" t="s">
        <v>104</v>
      </c>
    </row>
    <row r="42" spans="1:18" x14ac:dyDescent="0.25">
      <c r="B42" s="86" t="s">
        <v>198</v>
      </c>
      <c r="C42" s="187" t="s">
        <v>63</v>
      </c>
      <c r="D42" s="25" t="s">
        <v>105</v>
      </c>
    </row>
    <row r="43" spans="1:18" ht="27.65" customHeight="1" x14ac:dyDescent="0.25">
      <c r="B43" s="186" t="s">
        <v>66</v>
      </c>
      <c r="C43" s="187" t="s">
        <v>63</v>
      </c>
      <c r="D43" s="381" t="s">
        <v>71</v>
      </c>
      <c r="E43" s="381"/>
      <c r="F43" s="381"/>
      <c r="G43" s="381"/>
      <c r="H43" s="381"/>
      <c r="I43" s="381"/>
      <c r="J43" s="381"/>
      <c r="K43" s="381"/>
      <c r="L43" s="381"/>
      <c r="M43" s="381"/>
      <c r="N43" s="381"/>
      <c r="O43" s="381"/>
      <c r="P43" s="381"/>
      <c r="Q43" s="381"/>
      <c r="R43" s="381"/>
    </row>
    <row r="44" spans="1:18" x14ac:dyDescent="0.25">
      <c r="B44" s="86" t="s">
        <v>67</v>
      </c>
      <c r="C44" s="25" t="s">
        <v>64</v>
      </c>
      <c r="D44" s="25" t="str">
        <f>Results!R4</f>
        <v>Scenario results for 2025 to 2060</v>
      </c>
    </row>
    <row r="45" spans="1:18" x14ac:dyDescent="0.25">
      <c r="B45" s="86" t="s">
        <v>68</v>
      </c>
      <c r="C45" s="25" t="s">
        <v>64</v>
      </c>
      <c r="D45" s="25" t="s">
        <v>72</v>
      </c>
    </row>
    <row r="46" spans="1:18" x14ac:dyDescent="0.25">
      <c r="B46" s="86" t="s">
        <v>131</v>
      </c>
      <c r="C46" s="25" t="s">
        <v>64</v>
      </c>
      <c r="D46" s="25" t="s">
        <v>196</v>
      </c>
    </row>
    <row r="47" spans="1:18" x14ac:dyDescent="0.25">
      <c r="B47" s="86" t="s">
        <v>199</v>
      </c>
      <c r="C47" s="25" t="s">
        <v>64</v>
      </c>
      <c r="D47" s="25" t="s">
        <v>195</v>
      </c>
    </row>
    <row r="48" spans="1:18" x14ac:dyDescent="0.25">
      <c r="B48" s="251" t="s">
        <v>190</v>
      </c>
      <c r="C48" s="25" t="s">
        <v>106</v>
      </c>
    </row>
    <row r="49" spans="2:5" x14ac:dyDescent="0.25">
      <c r="B49" s="25" t="s">
        <v>192</v>
      </c>
      <c r="C49" s="25" t="s">
        <v>63</v>
      </c>
      <c r="D49" s="25" t="s">
        <v>191</v>
      </c>
    </row>
    <row r="54" spans="2:5" ht="15.5" x14ac:dyDescent="0.35">
      <c r="B54" s="185" t="s">
        <v>70</v>
      </c>
    </row>
    <row r="55" spans="2:5" ht="13.5" thickBot="1" x14ac:dyDescent="0.35">
      <c r="B55" s="184" t="s">
        <v>62</v>
      </c>
      <c r="C55" s="184" t="s">
        <v>69</v>
      </c>
      <c r="D55" s="184"/>
      <c r="E55" s="184"/>
    </row>
    <row r="56" spans="2:5" x14ac:dyDescent="0.25">
      <c r="B56" s="326" t="s">
        <v>47</v>
      </c>
    </row>
    <row r="57" spans="2:5" x14ac:dyDescent="0.25">
      <c r="B57" s="25" t="s">
        <v>144</v>
      </c>
      <c r="C57" s="25" t="s">
        <v>144</v>
      </c>
    </row>
    <row r="58" spans="2:5" ht="13" x14ac:dyDescent="0.3">
      <c r="B58" s="25" t="s">
        <v>145</v>
      </c>
      <c r="C58" s="25" t="s">
        <v>145</v>
      </c>
      <c r="D58" s="194"/>
    </row>
    <row r="59" spans="2:5" ht="13" x14ac:dyDescent="0.3">
      <c r="B59" s="25" t="s">
        <v>166</v>
      </c>
      <c r="C59" s="25" t="s">
        <v>166</v>
      </c>
      <c r="D59" s="194"/>
    </row>
    <row r="60" spans="2:5" ht="13" x14ac:dyDescent="0.3">
      <c r="B60" s="25" t="s">
        <v>167</v>
      </c>
      <c r="C60" s="25" t="s">
        <v>167</v>
      </c>
      <c r="D60" s="194"/>
    </row>
    <row r="61" spans="2:5" ht="13" x14ac:dyDescent="0.3">
      <c r="B61" s="25" t="s">
        <v>146</v>
      </c>
      <c r="C61" s="25" t="s">
        <v>153</v>
      </c>
      <c r="D61" s="194"/>
    </row>
    <row r="62" spans="2:5" ht="13" x14ac:dyDescent="0.3">
      <c r="B62" s="25" t="s">
        <v>147</v>
      </c>
      <c r="C62" s="25" t="s">
        <v>147</v>
      </c>
      <c r="D62" s="194"/>
    </row>
    <row r="63" spans="2:5" ht="13" x14ac:dyDescent="0.3">
      <c r="D63" s="194"/>
    </row>
    <row r="64" spans="2:5" ht="13" x14ac:dyDescent="0.3">
      <c r="D64" s="194"/>
    </row>
    <row r="65" spans="2:5" ht="13" x14ac:dyDescent="0.3">
      <c r="D65" s="194"/>
    </row>
    <row r="66" spans="2:5" ht="13" x14ac:dyDescent="0.3">
      <c r="B66" s="86"/>
      <c r="D66" s="194"/>
    </row>
    <row r="67" spans="2:5" x14ac:dyDescent="0.25">
      <c r="B67" s="86"/>
    </row>
    <row r="69" spans="2:5" x14ac:dyDescent="0.25">
      <c r="B69" s="326" t="s">
        <v>132</v>
      </c>
    </row>
    <row r="70" spans="2:5" x14ac:dyDescent="0.25">
      <c r="B70" s="86" t="s">
        <v>148</v>
      </c>
      <c r="C70" s="86" t="s">
        <v>148</v>
      </c>
    </row>
    <row r="71" spans="2:5" x14ac:dyDescent="0.25">
      <c r="B71" s="86" t="s">
        <v>149</v>
      </c>
      <c r="C71" s="86" t="s">
        <v>149</v>
      </c>
    </row>
    <row r="72" spans="2:5" ht="13" x14ac:dyDescent="0.3">
      <c r="B72" s="86" t="s">
        <v>150</v>
      </c>
      <c r="C72" s="86" t="s">
        <v>150</v>
      </c>
      <c r="E72" s="113"/>
    </row>
    <row r="73" spans="2:5" ht="13" x14ac:dyDescent="0.3">
      <c r="B73" s="86" t="s">
        <v>151</v>
      </c>
      <c r="C73" s="86" t="s">
        <v>151</v>
      </c>
      <c r="E73" s="113"/>
    </row>
    <row r="74" spans="2:5" ht="13" x14ac:dyDescent="0.3">
      <c r="B74" s="86" t="s">
        <v>168</v>
      </c>
      <c r="C74" s="25" t="s">
        <v>168</v>
      </c>
      <c r="E74" s="113"/>
    </row>
    <row r="75" spans="2:5" ht="13" x14ac:dyDescent="0.3">
      <c r="B75" s="86"/>
      <c r="E75" s="113"/>
    </row>
    <row r="76" spans="2:5" ht="13" x14ac:dyDescent="0.3">
      <c r="B76" s="86"/>
      <c r="E76" s="113"/>
    </row>
    <row r="77" spans="2:5" x14ac:dyDescent="0.25">
      <c r="B77" s="326" t="s">
        <v>154</v>
      </c>
    </row>
    <row r="78" spans="2:5" x14ac:dyDescent="0.25">
      <c r="B78" s="86" t="s">
        <v>155</v>
      </c>
      <c r="C78" s="86" t="s">
        <v>155</v>
      </c>
    </row>
    <row r="79" spans="2:5" x14ac:dyDescent="0.25">
      <c r="B79" s="86" t="s">
        <v>156</v>
      </c>
      <c r="C79" s="86" t="s">
        <v>156</v>
      </c>
    </row>
    <row r="80" spans="2:5" x14ac:dyDescent="0.25">
      <c r="B80" s="86" t="s">
        <v>157</v>
      </c>
      <c r="C80" s="86" t="s">
        <v>157</v>
      </c>
    </row>
    <row r="81" spans="2:3" x14ac:dyDescent="0.25">
      <c r="B81" s="86"/>
      <c r="C81" s="86"/>
    </row>
    <row r="82" spans="2:3" x14ac:dyDescent="0.25">
      <c r="B82" s="2"/>
    </row>
    <row r="99" spans="2:2" x14ac:dyDescent="0.25">
      <c r="B99" s="86"/>
    </row>
  </sheetData>
  <mergeCells count="3">
    <mergeCell ref="B6:R16"/>
    <mergeCell ref="B18:R31"/>
    <mergeCell ref="D43:R43"/>
  </mergeCells>
  <hyperlinks>
    <hyperlink ref="B40" location="Review!A1" display="Review" xr:uid="{00000000-0004-0000-0000-000000000000}"/>
    <hyperlink ref="B41" location="Actual!A1" display="Actual" xr:uid="{00000000-0004-0000-0000-000001000000}"/>
    <hyperlink ref="B43" location="'Other Inputs'!A1" display="Other Inputs" xr:uid="{00000000-0004-0000-0000-000002000000}"/>
    <hyperlink ref="B44" location="Results!A1" display="Results" xr:uid="{00000000-0004-0000-0000-000003000000}"/>
    <hyperlink ref="B45" location="ResultsByYr!A1" display="ResultsByYr" xr:uid="{00000000-0004-0000-0000-000004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0070C0"/>
    <pageSetUpPr fitToPage="1"/>
  </sheetPr>
  <dimension ref="A1:WWD89"/>
  <sheetViews>
    <sheetView showGridLines="0" zoomScale="90" zoomScaleNormal="90" workbookViewId="0">
      <pane xSplit="4" ySplit="11" topLeftCell="E12" activePane="bottomRight" state="frozen"/>
      <selection activeCell="E12" sqref="E12"/>
      <selection pane="topRight" activeCell="E12" sqref="E12"/>
      <selection pane="bottomLeft" activeCell="E12" sqref="E12"/>
      <selection pane="bottomRight" activeCell="O11" sqref="O11:Q67"/>
    </sheetView>
  </sheetViews>
  <sheetFormatPr defaultColWidth="0" defaultRowHeight="12.5" zeroHeight="1" x14ac:dyDescent="0.25"/>
  <cols>
    <col min="1" max="1" width="1.33203125" style="2" customWidth="1"/>
    <col min="2" max="2" width="16.58203125" style="2" customWidth="1"/>
    <col min="3" max="6" width="11.25" style="2" customWidth="1"/>
    <col min="7" max="7" width="11.25" style="122" customWidth="1"/>
    <col min="8" max="13" width="11.25" style="2" customWidth="1"/>
    <col min="14" max="14" width="12.58203125" style="2" customWidth="1"/>
    <col min="15" max="15" width="12.25" style="2" customWidth="1"/>
    <col min="16" max="16" width="1.5" style="2" customWidth="1"/>
    <col min="17" max="17" width="11.58203125" style="2" customWidth="1"/>
    <col min="18" max="18" width="10.5" style="2" bestFit="1" customWidth="1"/>
    <col min="19" max="19" width="14" style="2" bestFit="1" customWidth="1"/>
    <col min="20" max="20" width="7.83203125" style="37" customWidth="1"/>
    <col min="21" max="21" width="9.83203125" style="2" bestFit="1" customWidth="1"/>
    <col min="22" max="259" width="9" style="2" hidden="1"/>
    <col min="260" max="260" width="24.58203125" style="2" hidden="1"/>
    <col min="261" max="261" width="9.5" style="2" hidden="1"/>
    <col min="262" max="262" width="11.25" style="2" hidden="1"/>
    <col min="263" max="263" width="14.5" style="2" hidden="1"/>
    <col min="264" max="264" width="13" style="2" hidden="1"/>
    <col min="265" max="265" width="14.33203125" style="2" hidden="1"/>
    <col min="266" max="266" width="14.83203125" style="2" hidden="1"/>
    <col min="267" max="267" width="12.5" style="2" hidden="1"/>
    <col min="268" max="268" width="8.75" style="2" hidden="1"/>
    <col min="269" max="269" width="2.83203125" style="2" hidden="1"/>
    <col min="270" max="270" width="12" style="2" hidden="1"/>
    <col min="271" max="271" width="8.08203125" style="2" hidden="1"/>
    <col min="272" max="272" width="9" style="2" hidden="1"/>
    <col min="273" max="274" width="15.08203125" style="2" hidden="1"/>
    <col min="275" max="275" width="9" style="2" hidden="1"/>
    <col min="276" max="276" width="10.83203125" style="2" hidden="1"/>
    <col min="277" max="277" width="9.83203125" style="2" hidden="1"/>
    <col min="278" max="515" width="9" style="2" hidden="1"/>
    <col min="516" max="516" width="24.58203125" style="2" hidden="1"/>
    <col min="517" max="517" width="9.5" style="2" hidden="1"/>
    <col min="518" max="518" width="11.25" style="2" hidden="1"/>
    <col min="519" max="519" width="14.5" style="2" hidden="1"/>
    <col min="520" max="520" width="13" style="2" hidden="1"/>
    <col min="521" max="521" width="14.33203125" style="2" hidden="1"/>
    <col min="522" max="522" width="14.83203125" style="2" hidden="1"/>
    <col min="523" max="523" width="12.5" style="2" hidden="1"/>
    <col min="524" max="524" width="8.75" style="2" hidden="1"/>
    <col min="525" max="525" width="2.83203125" style="2" hidden="1"/>
    <col min="526" max="526" width="12" style="2" hidden="1"/>
    <col min="527" max="527" width="8.08203125" style="2" hidden="1"/>
    <col min="528" max="528" width="9" style="2" hidden="1"/>
    <col min="529" max="530" width="15.08203125" style="2" hidden="1"/>
    <col min="531" max="531" width="9" style="2" hidden="1"/>
    <col min="532" max="532" width="10.83203125" style="2" hidden="1"/>
    <col min="533" max="533" width="9.83203125" style="2" hidden="1"/>
    <col min="534" max="771" width="9" style="2" hidden="1"/>
    <col min="772" max="772" width="24.58203125" style="2" hidden="1"/>
    <col min="773" max="773" width="9.5" style="2" hidden="1"/>
    <col min="774" max="774" width="11.25" style="2" hidden="1"/>
    <col min="775" max="775" width="14.5" style="2" hidden="1"/>
    <col min="776" max="776" width="13" style="2" hidden="1"/>
    <col min="777" max="777" width="14.33203125" style="2" hidden="1"/>
    <col min="778" max="778" width="14.83203125" style="2" hidden="1"/>
    <col min="779" max="779" width="12.5" style="2" hidden="1"/>
    <col min="780" max="780" width="8.75" style="2" hidden="1"/>
    <col min="781" max="781" width="2.83203125" style="2" hidden="1"/>
    <col min="782" max="782" width="12" style="2" hidden="1"/>
    <col min="783" max="783" width="8.08203125" style="2" hidden="1"/>
    <col min="784" max="784" width="9" style="2" hidden="1"/>
    <col min="785" max="786" width="15.08203125" style="2" hidden="1"/>
    <col min="787" max="787" width="9" style="2" hidden="1"/>
    <col min="788" max="788" width="10.83203125" style="2" hidden="1"/>
    <col min="789" max="789" width="9.83203125" style="2" hidden="1"/>
    <col min="790" max="1027" width="9" style="2" hidden="1"/>
    <col min="1028" max="1028" width="24.58203125" style="2" hidden="1"/>
    <col min="1029" max="1029" width="9.5" style="2" hidden="1"/>
    <col min="1030" max="1030" width="11.25" style="2" hidden="1"/>
    <col min="1031" max="1031" width="14.5" style="2" hidden="1"/>
    <col min="1032" max="1032" width="13" style="2" hidden="1"/>
    <col min="1033" max="1033" width="14.33203125" style="2" hidden="1"/>
    <col min="1034" max="1034" width="14.83203125" style="2" hidden="1"/>
    <col min="1035" max="1035" width="12.5" style="2" hidden="1"/>
    <col min="1036" max="1036" width="8.75" style="2" hidden="1"/>
    <col min="1037" max="1037" width="2.83203125" style="2" hidden="1"/>
    <col min="1038" max="1038" width="12" style="2" hidden="1"/>
    <col min="1039" max="1039" width="8.08203125" style="2" hidden="1"/>
    <col min="1040" max="1040" width="9" style="2" hidden="1"/>
    <col min="1041" max="1042" width="15.08203125" style="2" hidden="1"/>
    <col min="1043" max="1043" width="9" style="2" hidden="1"/>
    <col min="1044" max="1044" width="10.83203125" style="2" hidden="1"/>
    <col min="1045" max="1045" width="9.83203125" style="2" hidden="1"/>
    <col min="1046" max="1283" width="9" style="2" hidden="1"/>
    <col min="1284" max="1284" width="24.58203125" style="2" hidden="1"/>
    <col min="1285" max="1285" width="9.5" style="2" hidden="1"/>
    <col min="1286" max="1286" width="11.25" style="2" hidden="1"/>
    <col min="1287" max="1287" width="14.5" style="2" hidden="1"/>
    <col min="1288" max="1288" width="13" style="2" hidden="1"/>
    <col min="1289" max="1289" width="14.33203125" style="2" hidden="1"/>
    <col min="1290" max="1290" width="14.83203125" style="2" hidden="1"/>
    <col min="1291" max="1291" width="12.5" style="2" hidden="1"/>
    <col min="1292" max="1292" width="8.75" style="2" hidden="1"/>
    <col min="1293" max="1293" width="2.83203125" style="2" hidden="1"/>
    <col min="1294" max="1294" width="12" style="2" hidden="1"/>
    <col min="1295" max="1295" width="8.08203125" style="2" hidden="1"/>
    <col min="1296" max="1296" width="9" style="2" hidden="1"/>
    <col min="1297" max="1298" width="15.08203125" style="2" hidden="1"/>
    <col min="1299" max="1299" width="9" style="2" hidden="1"/>
    <col min="1300" max="1300" width="10.83203125" style="2" hidden="1"/>
    <col min="1301" max="1301" width="9.83203125" style="2" hidden="1"/>
    <col min="1302" max="1539" width="9" style="2" hidden="1"/>
    <col min="1540" max="1540" width="24.58203125" style="2" hidden="1"/>
    <col min="1541" max="1541" width="9.5" style="2" hidden="1"/>
    <col min="1542" max="1542" width="11.25" style="2" hidden="1"/>
    <col min="1543" max="1543" width="14.5" style="2" hidden="1"/>
    <col min="1544" max="1544" width="13" style="2" hidden="1"/>
    <col min="1545" max="1545" width="14.33203125" style="2" hidden="1"/>
    <col min="1546" max="1546" width="14.83203125" style="2" hidden="1"/>
    <col min="1547" max="1547" width="12.5" style="2" hidden="1"/>
    <col min="1548" max="1548" width="8.75" style="2" hidden="1"/>
    <col min="1549" max="1549" width="2.83203125" style="2" hidden="1"/>
    <col min="1550" max="1550" width="12" style="2" hidden="1"/>
    <col min="1551" max="1551" width="8.08203125" style="2" hidden="1"/>
    <col min="1552" max="1552" width="9" style="2" hidden="1"/>
    <col min="1553" max="1554" width="15.08203125" style="2" hidden="1"/>
    <col min="1555" max="1555" width="9" style="2" hidden="1"/>
    <col min="1556" max="1556" width="10.83203125" style="2" hidden="1"/>
    <col min="1557" max="1557" width="9.83203125" style="2" hidden="1"/>
    <col min="1558" max="1795" width="9" style="2" hidden="1"/>
    <col min="1796" max="1796" width="24.58203125" style="2" hidden="1"/>
    <col min="1797" max="1797" width="9.5" style="2" hidden="1"/>
    <col min="1798" max="1798" width="11.25" style="2" hidden="1"/>
    <col min="1799" max="1799" width="14.5" style="2" hidden="1"/>
    <col min="1800" max="1800" width="13" style="2" hidden="1"/>
    <col min="1801" max="1801" width="14.33203125" style="2" hidden="1"/>
    <col min="1802" max="1802" width="14.83203125" style="2" hidden="1"/>
    <col min="1803" max="1803" width="12.5" style="2" hidden="1"/>
    <col min="1804" max="1804" width="8.75" style="2" hidden="1"/>
    <col min="1805" max="1805" width="2.83203125" style="2" hidden="1"/>
    <col min="1806" max="1806" width="12" style="2" hidden="1"/>
    <col min="1807" max="1807" width="8.08203125" style="2" hidden="1"/>
    <col min="1808" max="1808" width="9" style="2" hidden="1"/>
    <col min="1809" max="1810" width="15.08203125" style="2" hidden="1"/>
    <col min="1811" max="1811" width="9" style="2" hidden="1"/>
    <col min="1812" max="1812" width="10.83203125" style="2" hidden="1"/>
    <col min="1813" max="1813" width="9.83203125" style="2" hidden="1"/>
    <col min="1814" max="2051" width="9" style="2" hidden="1"/>
    <col min="2052" max="2052" width="24.58203125" style="2" hidden="1"/>
    <col min="2053" max="2053" width="9.5" style="2" hidden="1"/>
    <col min="2054" max="2054" width="11.25" style="2" hidden="1"/>
    <col min="2055" max="2055" width="14.5" style="2" hidden="1"/>
    <col min="2056" max="2056" width="13" style="2" hidden="1"/>
    <col min="2057" max="2057" width="14.33203125" style="2" hidden="1"/>
    <col min="2058" max="2058" width="14.83203125" style="2" hidden="1"/>
    <col min="2059" max="2059" width="12.5" style="2" hidden="1"/>
    <col min="2060" max="2060" width="8.75" style="2" hidden="1"/>
    <col min="2061" max="2061" width="2.83203125" style="2" hidden="1"/>
    <col min="2062" max="2062" width="12" style="2" hidden="1"/>
    <col min="2063" max="2063" width="8.08203125" style="2" hidden="1"/>
    <col min="2064" max="2064" width="9" style="2" hidden="1"/>
    <col min="2065" max="2066" width="15.08203125" style="2" hidden="1"/>
    <col min="2067" max="2067" width="9" style="2" hidden="1"/>
    <col min="2068" max="2068" width="10.83203125" style="2" hidden="1"/>
    <col min="2069" max="2069" width="9.83203125" style="2" hidden="1"/>
    <col min="2070" max="2307" width="9" style="2" hidden="1"/>
    <col min="2308" max="2308" width="24.58203125" style="2" hidden="1"/>
    <col min="2309" max="2309" width="9.5" style="2" hidden="1"/>
    <col min="2310" max="2310" width="11.25" style="2" hidden="1"/>
    <col min="2311" max="2311" width="14.5" style="2" hidden="1"/>
    <col min="2312" max="2312" width="13" style="2" hidden="1"/>
    <col min="2313" max="2313" width="14.33203125" style="2" hidden="1"/>
    <col min="2314" max="2314" width="14.83203125" style="2" hidden="1"/>
    <col min="2315" max="2315" width="12.5" style="2" hidden="1"/>
    <col min="2316" max="2316" width="8.75" style="2" hidden="1"/>
    <col min="2317" max="2317" width="2.83203125" style="2" hidden="1"/>
    <col min="2318" max="2318" width="12" style="2" hidden="1"/>
    <col min="2319" max="2319" width="8.08203125" style="2" hidden="1"/>
    <col min="2320" max="2320" width="9" style="2" hidden="1"/>
    <col min="2321" max="2322" width="15.08203125" style="2" hidden="1"/>
    <col min="2323" max="2323" width="9" style="2" hidden="1"/>
    <col min="2324" max="2324" width="10.83203125" style="2" hidden="1"/>
    <col min="2325" max="2325" width="9.83203125" style="2" hidden="1"/>
    <col min="2326" max="2563" width="9" style="2" hidden="1"/>
    <col min="2564" max="2564" width="24.58203125" style="2" hidden="1"/>
    <col min="2565" max="2565" width="9.5" style="2" hidden="1"/>
    <col min="2566" max="2566" width="11.25" style="2" hidden="1"/>
    <col min="2567" max="2567" width="14.5" style="2" hidden="1"/>
    <col min="2568" max="2568" width="13" style="2" hidden="1"/>
    <col min="2569" max="2569" width="14.33203125" style="2" hidden="1"/>
    <col min="2570" max="2570" width="14.83203125" style="2" hidden="1"/>
    <col min="2571" max="2571" width="12.5" style="2" hidden="1"/>
    <col min="2572" max="2572" width="8.75" style="2" hidden="1"/>
    <col min="2573" max="2573" width="2.83203125" style="2" hidden="1"/>
    <col min="2574" max="2574" width="12" style="2" hidden="1"/>
    <col min="2575" max="2575" width="8.08203125" style="2" hidden="1"/>
    <col min="2576" max="2576" width="9" style="2" hidden="1"/>
    <col min="2577" max="2578" width="15.08203125" style="2" hidden="1"/>
    <col min="2579" max="2579" width="9" style="2" hidden="1"/>
    <col min="2580" max="2580" width="10.83203125" style="2" hidden="1"/>
    <col min="2581" max="2581" width="9.83203125" style="2" hidden="1"/>
    <col min="2582" max="2819" width="9" style="2" hidden="1"/>
    <col min="2820" max="2820" width="24.58203125" style="2" hidden="1"/>
    <col min="2821" max="2821" width="9.5" style="2" hidden="1"/>
    <col min="2822" max="2822" width="11.25" style="2" hidden="1"/>
    <col min="2823" max="2823" width="14.5" style="2" hidden="1"/>
    <col min="2824" max="2824" width="13" style="2" hidden="1"/>
    <col min="2825" max="2825" width="14.33203125" style="2" hidden="1"/>
    <col min="2826" max="2826" width="14.83203125" style="2" hidden="1"/>
    <col min="2827" max="2827" width="12.5" style="2" hidden="1"/>
    <col min="2828" max="2828" width="8.75" style="2" hidden="1"/>
    <col min="2829" max="2829" width="2.83203125" style="2" hidden="1"/>
    <col min="2830" max="2830" width="12" style="2" hidden="1"/>
    <col min="2831" max="2831" width="8.08203125" style="2" hidden="1"/>
    <col min="2832" max="2832" width="9" style="2" hidden="1"/>
    <col min="2833" max="2834" width="15.08203125" style="2" hidden="1"/>
    <col min="2835" max="2835" width="9" style="2" hidden="1"/>
    <col min="2836" max="2836" width="10.83203125" style="2" hidden="1"/>
    <col min="2837" max="2837" width="9.83203125" style="2" hidden="1"/>
    <col min="2838" max="3075" width="9" style="2" hidden="1"/>
    <col min="3076" max="3076" width="24.58203125" style="2" hidden="1"/>
    <col min="3077" max="3077" width="9.5" style="2" hidden="1"/>
    <col min="3078" max="3078" width="11.25" style="2" hidden="1"/>
    <col min="3079" max="3079" width="14.5" style="2" hidden="1"/>
    <col min="3080" max="3080" width="13" style="2" hidden="1"/>
    <col min="3081" max="3081" width="14.33203125" style="2" hidden="1"/>
    <col min="3082" max="3082" width="14.83203125" style="2" hidden="1"/>
    <col min="3083" max="3083" width="12.5" style="2" hidden="1"/>
    <col min="3084" max="3084" width="8.75" style="2" hidden="1"/>
    <col min="3085" max="3085" width="2.83203125" style="2" hidden="1"/>
    <col min="3086" max="3086" width="12" style="2" hidden="1"/>
    <col min="3087" max="3087" width="8.08203125" style="2" hidden="1"/>
    <col min="3088" max="3088" width="9" style="2" hidden="1"/>
    <col min="3089" max="3090" width="15.08203125" style="2" hidden="1"/>
    <col min="3091" max="3091" width="9" style="2" hidden="1"/>
    <col min="3092" max="3092" width="10.83203125" style="2" hidden="1"/>
    <col min="3093" max="3093" width="9.83203125" style="2" hidden="1"/>
    <col min="3094" max="3331" width="9" style="2" hidden="1"/>
    <col min="3332" max="3332" width="24.58203125" style="2" hidden="1"/>
    <col min="3333" max="3333" width="9.5" style="2" hidden="1"/>
    <col min="3334" max="3334" width="11.25" style="2" hidden="1"/>
    <col min="3335" max="3335" width="14.5" style="2" hidden="1"/>
    <col min="3336" max="3336" width="13" style="2" hidden="1"/>
    <col min="3337" max="3337" width="14.33203125" style="2" hidden="1"/>
    <col min="3338" max="3338" width="14.83203125" style="2" hidden="1"/>
    <col min="3339" max="3339" width="12.5" style="2" hidden="1"/>
    <col min="3340" max="3340" width="8.75" style="2" hidden="1"/>
    <col min="3341" max="3341" width="2.83203125" style="2" hidden="1"/>
    <col min="3342" max="3342" width="12" style="2" hidden="1"/>
    <col min="3343" max="3343" width="8.08203125" style="2" hidden="1"/>
    <col min="3344" max="3344" width="9" style="2" hidden="1"/>
    <col min="3345" max="3346" width="15.08203125" style="2" hidden="1"/>
    <col min="3347" max="3347" width="9" style="2" hidden="1"/>
    <col min="3348" max="3348" width="10.83203125" style="2" hidden="1"/>
    <col min="3349" max="3349" width="9.83203125" style="2" hidden="1"/>
    <col min="3350" max="3587" width="9" style="2" hidden="1"/>
    <col min="3588" max="3588" width="24.58203125" style="2" hidden="1"/>
    <col min="3589" max="3589" width="9.5" style="2" hidden="1"/>
    <col min="3590" max="3590" width="11.25" style="2" hidden="1"/>
    <col min="3591" max="3591" width="14.5" style="2" hidden="1"/>
    <col min="3592" max="3592" width="13" style="2" hidden="1"/>
    <col min="3593" max="3593" width="14.33203125" style="2" hidden="1"/>
    <col min="3594" max="3594" width="14.83203125" style="2" hidden="1"/>
    <col min="3595" max="3595" width="12.5" style="2" hidden="1"/>
    <col min="3596" max="3596" width="8.75" style="2" hidden="1"/>
    <col min="3597" max="3597" width="2.83203125" style="2" hidden="1"/>
    <col min="3598" max="3598" width="12" style="2" hidden="1"/>
    <col min="3599" max="3599" width="8.08203125" style="2" hidden="1"/>
    <col min="3600" max="3600" width="9" style="2" hidden="1"/>
    <col min="3601" max="3602" width="15.08203125" style="2" hidden="1"/>
    <col min="3603" max="3603" width="9" style="2" hidden="1"/>
    <col min="3604" max="3604" width="10.83203125" style="2" hidden="1"/>
    <col min="3605" max="3605" width="9.83203125" style="2" hidden="1"/>
    <col min="3606" max="3843" width="9" style="2" hidden="1"/>
    <col min="3844" max="3844" width="24.58203125" style="2" hidden="1"/>
    <col min="3845" max="3845" width="9.5" style="2" hidden="1"/>
    <col min="3846" max="3846" width="11.25" style="2" hidden="1"/>
    <col min="3847" max="3847" width="14.5" style="2" hidden="1"/>
    <col min="3848" max="3848" width="13" style="2" hidden="1"/>
    <col min="3849" max="3849" width="14.33203125" style="2" hidden="1"/>
    <col min="3850" max="3850" width="14.83203125" style="2" hidden="1"/>
    <col min="3851" max="3851" width="12.5" style="2" hidden="1"/>
    <col min="3852" max="3852" width="8.75" style="2" hidden="1"/>
    <col min="3853" max="3853" width="2.83203125" style="2" hidden="1"/>
    <col min="3854" max="3854" width="12" style="2" hidden="1"/>
    <col min="3855" max="3855" width="8.08203125" style="2" hidden="1"/>
    <col min="3856" max="3856" width="9" style="2" hidden="1"/>
    <col min="3857" max="3858" width="15.08203125" style="2" hidden="1"/>
    <col min="3859" max="3859" width="9" style="2" hidden="1"/>
    <col min="3860" max="3860" width="10.83203125" style="2" hidden="1"/>
    <col min="3861" max="3861" width="9.83203125" style="2" hidden="1"/>
    <col min="3862" max="4099" width="9" style="2" hidden="1"/>
    <col min="4100" max="4100" width="24.58203125" style="2" hidden="1"/>
    <col min="4101" max="4101" width="9.5" style="2" hidden="1"/>
    <col min="4102" max="4102" width="11.25" style="2" hidden="1"/>
    <col min="4103" max="4103" width="14.5" style="2" hidden="1"/>
    <col min="4104" max="4104" width="13" style="2" hidden="1"/>
    <col min="4105" max="4105" width="14.33203125" style="2" hidden="1"/>
    <col min="4106" max="4106" width="14.83203125" style="2" hidden="1"/>
    <col min="4107" max="4107" width="12.5" style="2" hidden="1"/>
    <col min="4108" max="4108" width="8.75" style="2" hidden="1"/>
    <col min="4109" max="4109" width="2.83203125" style="2" hidden="1"/>
    <col min="4110" max="4110" width="12" style="2" hidden="1"/>
    <col min="4111" max="4111" width="8.08203125" style="2" hidden="1"/>
    <col min="4112" max="4112" width="9" style="2" hidden="1"/>
    <col min="4113" max="4114" width="15.08203125" style="2" hidden="1"/>
    <col min="4115" max="4115" width="9" style="2" hidden="1"/>
    <col min="4116" max="4116" width="10.83203125" style="2" hidden="1"/>
    <col min="4117" max="4117" width="9.83203125" style="2" hidden="1"/>
    <col min="4118" max="4355" width="9" style="2" hidden="1"/>
    <col min="4356" max="4356" width="24.58203125" style="2" hidden="1"/>
    <col min="4357" max="4357" width="9.5" style="2" hidden="1"/>
    <col min="4358" max="4358" width="11.25" style="2" hidden="1"/>
    <col min="4359" max="4359" width="14.5" style="2" hidden="1"/>
    <col min="4360" max="4360" width="13" style="2" hidden="1"/>
    <col min="4361" max="4361" width="14.33203125" style="2" hidden="1"/>
    <col min="4362" max="4362" width="14.83203125" style="2" hidden="1"/>
    <col min="4363" max="4363" width="12.5" style="2" hidden="1"/>
    <col min="4364" max="4364" width="8.75" style="2" hidden="1"/>
    <col min="4365" max="4365" width="2.83203125" style="2" hidden="1"/>
    <col min="4366" max="4366" width="12" style="2" hidden="1"/>
    <col min="4367" max="4367" width="8.08203125" style="2" hidden="1"/>
    <col min="4368" max="4368" width="9" style="2" hidden="1"/>
    <col min="4369" max="4370" width="15.08203125" style="2" hidden="1"/>
    <col min="4371" max="4371" width="9" style="2" hidden="1"/>
    <col min="4372" max="4372" width="10.83203125" style="2" hidden="1"/>
    <col min="4373" max="4373" width="9.83203125" style="2" hidden="1"/>
    <col min="4374" max="4611" width="9" style="2" hidden="1"/>
    <col min="4612" max="4612" width="24.58203125" style="2" hidden="1"/>
    <col min="4613" max="4613" width="9.5" style="2" hidden="1"/>
    <col min="4614" max="4614" width="11.25" style="2" hidden="1"/>
    <col min="4615" max="4615" width="14.5" style="2" hidden="1"/>
    <col min="4616" max="4616" width="13" style="2" hidden="1"/>
    <col min="4617" max="4617" width="14.33203125" style="2" hidden="1"/>
    <col min="4618" max="4618" width="14.83203125" style="2" hidden="1"/>
    <col min="4619" max="4619" width="12.5" style="2" hidden="1"/>
    <col min="4620" max="4620" width="8.75" style="2" hidden="1"/>
    <col min="4621" max="4621" width="2.83203125" style="2" hidden="1"/>
    <col min="4622" max="4622" width="12" style="2" hidden="1"/>
    <col min="4623" max="4623" width="8.08203125" style="2" hidden="1"/>
    <col min="4624" max="4624" width="9" style="2" hidden="1"/>
    <col min="4625" max="4626" width="15.08203125" style="2" hidden="1"/>
    <col min="4627" max="4627" width="9" style="2" hidden="1"/>
    <col min="4628" max="4628" width="10.83203125" style="2" hidden="1"/>
    <col min="4629" max="4629" width="9.83203125" style="2" hidden="1"/>
    <col min="4630" max="4867" width="9" style="2" hidden="1"/>
    <col min="4868" max="4868" width="24.58203125" style="2" hidden="1"/>
    <col min="4869" max="4869" width="9.5" style="2" hidden="1"/>
    <col min="4870" max="4870" width="11.25" style="2" hidden="1"/>
    <col min="4871" max="4871" width="14.5" style="2" hidden="1"/>
    <col min="4872" max="4872" width="13" style="2" hidden="1"/>
    <col min="4873" max="4873" width="14.33203125" style="2" hidden="1"/>
    <col min="4874" max="4874" width="14.83203125" style="2" hidden="1"/>
    <col min="4875" max="4875" width="12.5" style="2" hidden="1"/>
    <col min="4876" max="4876" width="8.75" style="2" hidden="1"/>
    <col min="4877" max="4877" width="2.83203125" style="2" hidden="1"/>
    <col min="4878" max="4878" width="12" style="2" hidden="1"/>
    <col min="4879" max="4879" width="8.08203125" style="2" hidden="1"/>
    <col min="4880" max="4880" width="9" style="2" hidden="1"/>
    <col min="4881" max="4882" width="15.08203125" style="2" hidden="1"/>
    <col min="4883" max="4883" width="9" style="2" hidden="1"/>
    <col min="4884" max="4884" width="10.83203125" style="2" hidden="1"/>
    <col min="4885" max="4885" width="9.83203125" style="2" hidden="1"/>
    <col min="4886" max="5123" width="9" style="2" hidden="1"/>
    <col min="5124" max="5124" width="24.58203125" style="2" hidden="1"/>
    <col min="5125" max="5125" width="9.5" style="2" hidden="1"/>
    <col min="5126" max="5126" width="11.25" style="2" hidden="1"/>
    <col min="5127" max="5127" width="14.5" style="2" hidden="1"/>
    <col min="5128" max="5128" width="13" style="2" hidden="1"/>
    <col min="5129" max="5129" width="14.33203125" style="2" hidden="1"/>
    <col min="5130" max="5130" width="14.83203125" style="2" hidden="1"/>
    <col min="5131" max="5131" width="12.5" style="2" hidden="1"/>
    <col min="5132" max="5132" width="8.75" style="2" hidden="1"/>
    <col min="5133" max="5133" width="2.83203125" style="2" hidden="1"/>
    <col min="5134" max="5134" width="12" style="2" hidden="1"/>
    <col min="5135" max="5135" width="8.08203125" style="2" hidden="1"/>
    <col min="5136" max="5136" width="9" style="2" hidden="1"/>
    <col min="5137" max="5138" width="15.08203125" style="2" hidden="1"/>
    <col min="5139" max="5139" width="9" style="2" hidden="1"/>
    <col min="5140" max="5140" width="10.83203125" style="2" hidden="1"/>
    <col min="5141" max="5141" width="9.83203125" style="2" hidden="1"/>
    <col min="5142" max="5379" width="9" style="2" hidden="1"/>
    <col min="5380" max="5380" width="24.58203125" style="2" hidden="1"/>
    <col min="5381" max="5381" width="9.5" style="2" hidden="1"/>
    <col min="5382" max="5382" width="11.25" style="2" hidden="1"/>
    <col min="5383" max="5383" width="14.5" style="2" hidden="1"/>
    <col min="5384" max="5384" width="13" style="2" hidden="1"/>
    <col min="5385" max="5385" width="14.33203125" style="2" hidden="1"/>
    <col min="5386" max="5386" width="14.83203125" style="2" hidden="1"/>
    <col min="5387" max="5387" width="12.5" style="2" hidden="1"/>
    <col min="5388" max="5388" width="8.75" style="2" hidden="1"/>
    <col min="5389" max="5389" width="2.83203125" style="2" hidden="1"/>
    <col min="5390" max="5390" width="12" style="2" hidden="1"/>
    <col min="5391" max="5391" width="8.08203125" style="2" hidden="1"/>
    <col min="5392" max="5392" width="9" style="2" hidden="1"/>
    <col min="5393" max="5394" width="15.08203125" style="2" hidden="1"/>
    <col min="5395" max="5395" width="9" style="2" hidden="1"/>
    <col min="5396" max="5396" width="10.83203125" style="2" hidden="1"/>
    <col min="5397" max="5397" width="9.83203125" style="2" hidden="1"/>
    <col min="5398" max="5635" width="9" style="2" hidden="1"/>
    <col min="5636" max="5636" width="24.58203125" style="2" hidden="1"/>
    <col min="5637" max="5637" width="9.5" style="2" hidden="1"/>
    <col min="5638" max="5638" width="11.25" style="2" hidden="1"/>
    <col min="5639" max="5639" width="14.5" style="2" hidden="1"/>
    <col min="5640" max="5640" width="13" style="2" hidden="1"/>
    <col min="5641" max="5641" width="14.33203125" style="2" hidden="1"/>
    <col min="5642" max="5642" width="14.83203125" style="2" hidden="1"/>
    <col min="5643" max="5643" width="12.5" style="2" hidden="1"/>
    <col min="5644" max="5644" width="8.75" style="2" hidden="1"/>
    <col min="5645" max="5645" width="2.83203125" style="2" hidden="1"/>
    <col min="5646" max="5646" width="12" style="2" hidden="1"/>
    <col min="5647" max="5647" width="8.08203125" style="2" hidden="1"/>
    <col min="5648" max="5648" width="9" style="2" hidden="1"/>
    <col min="5649" max="5650" width="15.08203125" style="2" hidden="1"/>
    <col min="5651" max="5651" width="9" style="2" hidden="1"/>
    <col min="5652" max="5652" width="10.83203125" style="2" hidden="1"/>
    <col min="5653" max="5653" width="9.83203125" style="2" hidden="1"/>
    <col min="5654" max="5891" width="9" style="2" hidden="1"/>
    <col min="5892" max="5892" width="24.58203125" style="2" hidden="1"/>
    <col min="5893" max="5893" width="9.5" style="2" hidden="1"/>
    <col min="5894" max="5894" width="11.25" style="2" hidden="1"/>
    <col min="5895" max="5895" width="14.5" style="2" hidden="1"/>
    <col min="5896" max="5896" width="13" style="2" hidden="1"/>
    <col min="5897" max="5897" width="14.33203125" style="2" hidden="1"/>
    <col min="5898" max="5898" width="14.83203125" style="2" hidden="1"/>
    <col min="5899" max="5899" width="12.5" style="2" hidden="1"/>
    <col min="5900" max="5900" width="8.75" style="2" hidden="1"/>
    <col min="5901" max="5901" width="2.83203125" style="2" hidden="1"/>
    <col min="5902" max="5902" width="12" style="2" hidden="1"/>
    <col min="5903" max="5903" width="8.08203125" style="2" hidden="1"/>
    <col min="5904" max="5904" width="9" style="2" hidden="1"/>
    <col min="5905" max="5906" width="15.08203125" style="2" hidden="1"/>
    <col min="5907" max="5907" width="9" style="2" hidden="1"/>
    <col min="5908" max="5908" width="10.83203125" style="2" hidden="1"/>
    <col min="5909" max="5909" width="9.83203125" style="2" hidden="1"/>
    <col min="5910" max="6147" width="9" style="2" hidden="1"/>
    <col min="6148" max="6148" width="24.58203125" style="2" hidden="1"/>
    <col min="6149" max="6149" width="9.5" style="2" hidden="1"/>
    <col min="6150" max="6150" width="11.25" style="2" hidden="1"/>
    <col min="6151" max="6151" width="14.5" style="2" hidden="1"/>
    <col min="6152" max="6152" width="13" style="2" hidden="1"/>
    <col min="6153" max="6153" width="14.33203125" style="2" hidden="1"/>
    <col min="6154" max="6154" width="14.83203125" style="2" hidden="1"/>
    <col min="6155" max="6155" width="12.5" style="2" hidden="1"/>
    <col min="6156" max="6156" width="8.75" style="2" hidden="1"/>
    <col min="6157" max="6157" width="2.83203125" style="2" hidden="1"/>
    <col min="6158" max="6158" width="12" style="2" hidden="1"/>
    <col min="6159" max="6159" width="8.08203125" style="2" hidden="1"/>
    <col min="6160" max="6160" width="9" style="2" hidden="1"/>
    <col min="6161" max="6162" width="15.08203125" style="2" hidden="1"/>
    <col min="6163" max="6163" width="9" style="2" hidden="1"/>
    <col min="6164" max="6164" width="10.83203125" style="2" hidden="1"/>
    <col min="6165" max="6165" width="9.83203125" style="2" hidden="1"/>
    <col min="6166" max="6403" width="9" style="2" hidden="1"/>
    <col min="6404" max="6404" width="24.58203125" style="2" hidden="1"/>
    <col min="6405" max="6405" width="9.5" style="2" hidden="1"/>
    <col min="6406" max="6406" width="11.25" style="2" hidden="1"/>
    <col min="6407" max="6407" width="14.5" style="2" hidden="1"/>
    <col min="6408" max="6408" width="13" style="2" hidden="1"/>
    <col min="6409" max="6409" width="14.33203125" style="2" hidden="1"/>
    <col min="6410" max="6410" width="14.83203125" style="2" hidden="1"/>
    <col min="6411" max="6411" width="12.5" style="2" hidden="1"/>
    <col min="6412" max="6412" width="8.75" style="2" hidden="1"/>
    <col min="6413" max="6413" width="2.83203125" style="2" hidden="1"/>
    <col min="6414" max="6414" width="12" style="2" hidden="1"/>
    <col min="6415" max="6415" width="8.08203125" style="2" hidden="1"/>
    <col min="6416" max="6416" width="9" style="2" hidden="1"/>
    <col min="6417" max="6418" width="15.08203125" style="2" hidden="1"/>
    <col min="6419" max="6419" width="9" style="2" hidden="1"/>
    <col min="6420" max="6420" width="10.83203125" style="2" hidden="1"/>
    <col min="6421" max="6421" width="9.83203125" style="2" hidden="1"/>
    <col min="6422" max="6659" width="9" style="2" hidden="1"/>
    <col min="6660" max="6660" width="24.58203125" style="2" hidden="1"/>
    <col min="6661" max="6661" width="9.5" style="2" hidden="1"/>
    <col min="6662" max="6662" width="11.25" style="2" hidden="1"/>
    <col min="6663" max="6663" width="14.5" style="2" hidden="1"/>
    <col min="6664" max="6664" width="13" style="2" hidden="1"/>
    <col min="6665" max="6665" width="14.33203125" style="2" hidden="1"/>
    <col min="6666" max="6666" width="14.83203125" style="2" hidden="1"/>
    <col min="6667" max="6667" width="12.5" style="2" hidden="1"/>
    <col min="6668" max="6668" width="8.75" style="2" hidden="1"/>
    <col min="6669" max="6669" width="2.83203125" style="2" hidden="1"/>
    <col min="6670" max="6670" width="12" style="2" hidden="1"/>
    <col min="6671" max="6671" width="8.08203125" style="2" hidden="1"/>
    <col min="6672" max="6672" width="9" style="2" hidden="1"/>
    <col min="6673" max="6674" width="15.08203125" style="2" hidden="1"/>
    <col min="6675" max="6675" width="9" style="2" hidden="1"/>
    <col min="6676" max="6676" width="10.83203125" style="2" hidden="1"/>
    <col min="6677" max="6677" width="9.83203125" style="2" hidden="1"/>
    <col min="6678" max="6915" width="9" style="2" hidden="1"/>
    <col min="6916" max="6916" width="24.58203125" style="2" hidden="1"/>
    <col min="6917" max="6917" width="9.5" style="2" hidden="1"/>
    <col min="6918" max="6918" width="11.25" style="2" hidden="1"/>
    <col min="6919" max="6919" width="14.5" style="2" hidden="1"/>
    <col min="6920" max="6920" width="13" style="2" hidden="1"/>
    <col min="6921" max="6921" width="14.33203125" style="2" hidden="1"/>
    <col min="6922" max="6922" width="14.83203125" style="2" hidden="1"/>
    <col min="6923" max="6923" width="12.5" style="2" hidden="1"/>
    <col min="6924" max="6924" width="8.75" style="2" hidden="1"/>
    <col min="6925" max="6925" width="2.83203125" style="2" hidden="1"/>
    <col min="6926" max="6926" width="12" style="2" hidden="1"/>
    <col min="6927" max="6927" width="8.08203125" style="2" hidden="1"/>
    <col min="6928" max="6928" width="9" style="2" hidden="1"/>
    <col min="6929" max="6930" width="15.08203125" style="2" hidden="1"/>
    <col min="6931" max="6931" width="9" style="2" hidden="1"/>
    <col min="6932" max="6932" width="10.83203125" style="2" hidden="1"/>
    <col min="6933" max="6933" width="9.83203125" style="2" hidden="1"/>
    <col min="6934" max="7171" width="9" style="2" hidden="1"/>
    <col min="7172" max="7172" width="24.58203125" style="2" hidden="1"/>
    <col min="7173" max="7173" width="9.5" style="2" hidden="1"/>
    <col min="7174" max="7174" width="11.25" style="2" hidden="1"/>
    <col min="7175" max="7175" width="14.5" style="2" hidden="1"/>
    <col min="7176" max="7176" width="13" style="2" hidden="1"/>
    <col min="7177" max="7177" width="14.33203125" style="2" hidden="1"/>
    <col min="7178" max="7178" width="14.83203125" style="2" hidden="1"/>
    <col min="7179" max="7179" width="12.5" style="2" hidden="1"/>
    <col min="7180" max="7180" width="8.75" style="2" hidden="1"/>
    <col min="7181" max="7181" width="2.83203125" style="2" hidden="1"/>
    <col min="7182" max="7182" width="12" style="2" hidden="1"/>
    <col min="7183" max="7183" width="8.08203125" style="2" hidden="1"/>
    <col min="7184" max="7184" width="9" style="2" hidden="1"/>
    <col min="7185" max="7186" width="15.08203125" style="2" hidden="1"/>
    <col min="7187" max="7187" width="9" style="2" hidden="1"/>
    <col min="7188" max="7188" width="10.83203125" style="2" hidden="1"/>
    <col min="7189" max="7189" width="9.83203125" style="2" hidden="1"/>
    <col min="7190" max="7427" width="9" style="2" hidden="1"/>
    <col min="7428" max="7428" width="24.58203125" style="2" hidden="1"/>
    <col min="7429" max="7429" width="9.5" style="2" hidden="1"/>
    <col min="7430" max="7430" width="11.25" style="2" hidden="1"/>
    <col min="7431" max="7431" width="14.5" style="2" hidden="1"/>
    <col min="7432" max="7432" width="13" style="2" hidden="1"/>
    <col min="7433" max="7433" width="14.33203125" style="2" hidden="1"/>
    <col min="7434" max="7434" width="14.83203125" style="2" hidden="1"/>
    <col min="7435" max="7435" width="12.5" style="2" hidden="1"/>
    <col min="7436" max="7436" width="8.75" style="2" hidden="1"/>
    <col min="7437" max="7437" width="2.83203125" style="2" hidden="1"/>
    <col min="7438" max="7438" width="12" style="2" hidden="1"/>
    <col min="7439" max="7439" width="8.08203125" style="2" hidden="1"/>
    <col min="7440" max="7440" width="9" style="2" hidden="1"/>
    <col min="7441" max="7442" width="15.08203125" style="2" hidden="1"/>
    <col min="7443" max="7443" width="9" style="2" hidden="1"/>
    <col min="7444" max="7444" width="10.83203125" style="2" hidden="1"/>
    <col min="7445" max="7445" width="9.83203125" style="2" hidden="1"/>
    <col min="7446" max="7683" width="9" style="2" hidden="1"/>
    <col min="7684" max="7684" width="24.58203125" style="2" hidden="1"/>
    <col min="7685" max="7685" width="9.5" style="2" hidden="1"/>
    <col min="7686" max="7686" width="11.25" style="2" hidden="1"/>
    <col min="7687" max="7687" width="14.5" style="2" hidden="1"/>
    <col min="7688" max="7688" width="13" style="2" hidden="1"/>
    <col min="7689" max="7689" width="14.33203125" style="2" hidden="1"/>
    <col min="7690" max="7690" width="14.83203125" style="2" hidden="1"/>
    <col min="7691" max="7691" width="12.5" style="2" hidden="1"/>
    <col min="7692" max="7692" width="8.75" style="2" hidden="1"/>
    <col min="7693" max="7693" width="2.83203125" style="2" hidden="1"/>
    <col min="7694" max="7694" width="12" style="2" hidden="1"/>
    <col min="7695" max="7695" width="8.08203125" style="2" hidden="1"/>
    <col min="7696" max="7696" width="9" style="2" hidden="1"/>
    <col min="7697" max="7698" width="15.08203125" style="2" hidden="1"/>
    <col min="7699" max="7699" width="9" style="2" hidden="1"/>
    <col min="7700" max="7700" width="10.83203125" style="2" hidden="1"/>
    <col min="7701" max="7701" width="9.83203125" style="2" hidden="1"/>
    <col min="7702" max="7939" width="9" style="2" hidden="1"/>
    <col min="7940" max="7940" width="24.58203125" style="2" hidden="1"/>
    <col min="7941" max="7941" width="9.5" style="2" hidden="1"/>
    <col min="7942" max="7942" width="11.25" style="2" hidden="1"/>
    <col min="7943" max="7943" width="14.5" style="2" hidden="1"/>
    <col min="7944" max="7944" width="13" style="2" hidden="1"/>
    <col min="7945" max="7945" width="14.33203125" style="2" hidden="1"/>
    <col min="7946" max="7946" width="14.83203125" style="2" hidden="1"/>
    <col min="7947" max="7947" width="12.5" style="2" hidden="1"/>
    <col min="7948" max="7948" width="8.75" style="2" hidden="1"/>
    <col min="7949" max="7949" width="2.83203125" style="2" hidden="1"/>
    <col min="7950" max="7950" width="12" style="2" hidden="1"/>
    <col min="7951" max="7951" width="8.08203125" style="2" hidden="1"/>
    <col min="7952" max="7952" width="9" style="2" hidden="1"/>
    <col min="7953" max="7954" width="15.08203125" style="2" hidden="1"/>
    <col min="7955" max="7955" width="9" style="2" hidden="1"/>
    <col min="7956" max="7956" width="10.83203125" style="2" hidden="1"/>
    <col min="7957" max="7957" width="9.83203125" style="2" hidden="1"/>
    <col min="7958" max="8195" width="9" style="2" hidden="1"/>
    <col min="8196" max="8196" width="24.58203125" style="2" hidden="1"/>
    <col min="8197" max="8197" width="9.5" style="2" hidden="1"/>
    <col min="8198" max="8198" width="11.25" style="2" hidden="1"/>
    <col min="8199" max="8199" width="14.5" style="2" hidden="1"/>
    <col min="8200" max="8200" width="13" style="2" hidden="1"/>
    <col min="8201" max="8201" width="14.33203125" style="2" hidden="1"/>
    <col min="8202" max="8202" width="14.83203125" style="2" hidden="1"/>
    <col min="8203" max="8203" width="12.5" style="2" hidden="1"/>
    <col min="8204" max="8204" width="8.75" style="2" hidden="1"/>
    <col min="8205" max="8205" width="2.83203125" style="2" hidden="1"/>
    <col min="8206" max="8206" width="12" style="2" hidden="1"/>
    <col min="8207" max="8207" width="8.08203125" style="2" hidden="1"/>
    <col min="8208" max="8208" width="9" style="2" hidden="1"/>
    <col min="8209" max="8210" width="15.08203125" style="2" hidden="1"/>
    <col min="8211" max="8211" width="9" style="2" hidden="1"/>
    <col min="8212" max="8212" width="10.83203125" style="2" hidden="1"/>
    <col min="8213" max="8213" width="9.83203125" style="2" hidden="1"/>
    <col min="8214" max="8451" width="9" style="2" hidden="1"/>
    <col min="8452" max="8452" width="24.58203125" style="2" hidden="1"/>
    <col min="8453" max="8453" width="9.5" style="2" hidden="1"/>
    <col min="8454" max="8454" width="11.25" style="2" hidden="1"/>
    <col min="8455" max="8455" width="14.5" style="2" hidden="1"/>
    <col min="8456" max="8456" width="13" style="2" hidden="1"/>
    <col min="8457" max="8457" width="14.33203125" style="2" hidden="1"/>
    <col min="8458" max="8458" width="14.83203125" style="2" hidden="1"/>
    <col min="8459" max="8459" width="12.5" style="2" hidden="1"/>
    <col min="8460" max="8460" width="8.75" style="2" hidden="1"/>
    <col min="8461" max="8461" width="2.83203125" style="2" hidden="1"/>
    <col min="8462" max="8462" width="12" style="2" hidden="1"/>
    <col min="8463" max="8463" width="8.08203125" style="2" hidden="1"/>
    <col min="8464" max="8464" width="9" style="2" hidden="1"/>
    <col min="8465" max="8466" width="15.08203125" style="2" hidden="1"/>
    <col min="8467" max="8467" width="9" style="2" hidden="1"/>
    <col min="8468" max="8468" width="10.83203125" style="2" hidden="1"/>
    <col min="8469" max="8469" width="9.83203125" style="2" hidden="1"/>
    <col min="8470" max="8707" width="9" style="2" hidden="1"/>
    <col min="8708" max="8708" width="24.58203125" style="2" hidden="1"/>
    <col min="8709" max="8709" width="9.5" style="2" hidden="1"/>
    <col min="8710" max="8710" width="11.25" style="2" hidden="1"/>
    <col min="8711" max="8711" width="14.5" style="2" hidden="1"/>
    <col min="8712" max="8712" width="13" style="2" hidden="1"/>
    <col min="8713" max="8713" width="14.33203125" style="2" hidden="1"/>
    <col min="8714" max="8714" width="14.83203125" style="2" hidden="1"/>
    <col min="8715" max="8715" width="12.5" style="2" hidden="1"/>
    <col min="8716" max="8716" width="8.75" style="2" hidden="1"/>
    <col min="8717" max="8717" width="2.83203125" style="2" hidden="1"/>
    <col min="8718" max="8718" width="12" style="2" hidden="1"/>
    <col min="8719" max="8719" width="8.08203125" style="2" hidden="1"/>
    <col min="8720" max="8720" width="9" style="2" hidden="1"/>
    <col min="8721" max="8722" width="15.08203125" style="2" hidden="1"/>
    <col min="8723" max="8723" width="9" style="2" hidden="1"/>
    <col min="8724" max="8724" width="10.83203125" style="2" hidden="1"/>
    <col min="8725" max="8725" width="9.83203125" style="2" hidden="1"/>
    <col min="8726" max="8963" width="9" style="2" hidden="1"/>
    <col min="8964" max="8964" width="24.58203125" style="2" hidden="1"/>
    <col min="8965" max="8965" width="9.5" style="2" hidden="1"/>
    <col min="8966" max="8966" width="11.25" style="2" hidden="1"/>
    <col min="8967" max="8967" width="14.5" style="2" hidden="1"/>
    <col min="8968" max="8968" width="13" style="2" hidden="1"/>
    <col min="8969" max="8969" width="14.33203125" style="2" hidden="1"/>
    <col min="8970" max="8970" width="14.83203125" style="2" hidden="1"/>
    <col min="8971" max="8971" width="12.5" style="2" hidden="1"/>
    <col min="8972" max="8972" width="8.75" style="2" hidden="1"/>
    <col min="8973" max="8973" width="2.83203125" style="2" hidden="1"/>
    <col min="8974" max="8974" width="12" style="2" hidden="1"/>
    <col min="8975" max="8975" width="8.08203125" style="2" hidden="1"/>
    <col min="8976" max="8976" width="9" style="2" hidden="1"/>
    <col min="8977" max="8978" width="15.08203125" style="2" hidden="1"/>
    <col min="8979" max="8979" width="9" style="2" hidden="1"/>
    <col min="8980" max="8980" width="10.83203125" style="2" hidden="1"/>
    <col min="8981" max="8981" width="9.83203125" style="2" hidden="1"/>
    <col min="8982" max="9219" width="9" style="2" hidden="1"/>
    <col min="9220" max="9220" width="24.58203125" style="2" hidden="1"/>
    <col min="9221" max="9221" width="9.5" style="2" hidden="1"/>
    <col min="9222" max="9222" width="11.25" style="2" hidden="1"/>
    <col min="9223" max="9223" width="14.5" style="2" hidden="1"/>
    <col min="9224" max="9224" width="13" style="2" hidden="1"/>
    <col min="9225" max="9225" width="14.33203125" style="2" hidden="1"/>
    <col min="9226" max="9226" width="14.83203125" style="2" hidden="1"/>
    <col min="9227" max="9227" width="12.5" style="2" hidden="1"/>
    <col min="9228" max="9228" width="8.75" style="2" hidden="1"/>
    <col min="9229" max="9229" width="2.83203125" style="2" hidden="1"/>
    <col min="9230" max="9230" width="12" style="2" hidden="1"/>
    <col min="9231" max="9231" width="8.08203125" style="2" hidden="1"/>
    <col min="9232" max="9232" width="9" style="2" hidden="1"/>
    <col min="9233" max="9234" width="15.08203125" style="2" hidden="1"/>
    <col min="9235" max="9235" width="9" style="2" hidden="1"/>
    <col min="9236" max="9236" width="10.83203125" style="2" hidden="1"/>
    <col min="9237" max="9237" width="9.83203125" style="2" hidden="1"/>
    <col min="9238" max="9475" width="9" style="2" hidden="1"/>
    <col min="9476" max="9476" width="24.58203125" style="2" hidden="1"/>
    <col min="9477" max="9477" width="9.5" style="2" hidden="1"/>
    <col min="9478" max="9478" width="11.25" style="2" hidden="1"/>
    <col min="9479" max="9479" width="14.5" style="2" hidden="1"/>
    <col min="9480" max="9480" width="13" style="2" hidden="1"/>
    <col min="9481" max="9481" width="14.33203125" style="2" hidden="1"/>
    <col min="9482" max="9482" width="14.83203125" style="2" hidden="1"/>
    <col min="9483" max="9483" width="12.5" style="2" hidden="1"/>
    <col min="9484" max="9484" width="8.75" style="2" hidden="1"/>
    <col min="9485" max="9485" width="2.83203125" style="2" hidden="1"/>
    <col min="9486" max="9486" width="12" style="2" hidden="1"/>
    <col min="9487" max="9487" width="8.08203125" style="2" hidden="1"/>
    <col min="9488" max="9488" width="9" style="2" hidden="1"/>
    <col min="9489" max="9490" width="15.08203125" style="2" hidden="1"/>
    <col min="9491" max="9491" width="9" style="2" hidden="1"/>
    <col min="9492" max="9492" width="10.83203125" style="2" hidden="1"/>
    <col min="9493" max="9493" width="9.83203125" style="2" hidden="1"/>
    <col min="9494" max="9731" width="9" style="2" hidden="1"/>
    <col min="9732" max="9732" width="24.58203125" style="2" hidden="1"/>
    <col min="9733" max="9733" width="9.5" style="2" hidden="1"/>
    <col min="9734" max="9734" width="11.25" style="2" hidden="1"/>
    <col min="9735" max="9735" width="14.5" style="2" hidden="1"/>
    <col min="9736" max="9736" width="13" style="2" hidden="1"/>
    <col min="9737" max="9737" width="14.33203125" style="2" hidden="1"/>
    <col min="9738" max="9738" width="14.83203125" style="2" hidden="1"/>
    <col min="9739" max="9739" width="12.5" style="2" hidden="1"/>
    <col min="9740" max="9740" width="8.75" style="2" hidden="1"/>
    <col min="9741" max="9741" width="2.83203125" style="2" hidden="1"/>
    <col min="9742" max="9742" width="12" style="2" hidden="1"/>
    <col min="9743" max="9743" width="8.08203125" style="2" hidden="1"/>
    <col min="9744" max="9744" width="9" style="2" hidden="1"/>
    <col min="9745" max="9746" width="15.08203125" style="2" hidden="1"/>
    <col min="9747" max="9747" width="9" style="2" hidden="1"/>
    <col min="9748" max="9748" width="10.83203125" style="2" hidden="1"/>
    <col min="9749" max="9749" width="9.83203125" style="2" hidden="1"/>
    <col min="9750" max="9987" width="9" style="2" hidden="1"/>
    <col min="9988" max="9988" width="24.58203125" style="2" hidden="1"/>
    <col min="9989" max="9989" width="9.5" style="2" hidden="1"/>
    <col min="9990" max="9990" width="11.25" style="2" hidden="1"/>
    <col min="9991" max="9991" width="14.5" style="2" hidden="1"/>
    <col min="9992" max="9992" width="13" style="2" hidden="1"/>
    <col min="9993" max="9993" width="14.33203125" style="2" hidden="1"/>
    <col min="9994" max="9994" width="14.83203125" style="2" hidden="1"/>
    <col min="9995" max="9995" width="12.5" style="2" hidden="1"/>
    <col min="9996" max="9996" width="8.75" style="2" hidden="1"/>
    <col min="9997" max="9997" width="2.83203125" style="2" hidden="1"/>
    <col min="9998" max="9998" width="12" style="2" hidden="1"/>
    <col min="9999" max="9999" width="8.08203125" style="2" hidden="1"/>
    <col min="10000" max="10000" width="9" style="2" hidden="1"/>
    <col min="10001" max="10002" width="15.08203125" style="2" hidden="1"/>
    <col min="10003" max="10003" width="9" style="2" hidden="1"/>
    <col min="10004" max="10004" width="10.83203125" style="2" hidden="1"/>
    <col min="10005" max="10005" width="9.83203125" style="2" hidden="1"/>
    <col min="10006" max="10243" width="9" style="2" hidden="1"/>
    <col min="10244" max="10244" width="24.58203125" style="2" hidden="1"/>
    <col min="10245" max="10245" width="9.5" style="2" hidden="1"/>
    <col min="10246" max="10246" width="11.25" style="2" hidden="1"/>
    <col min="10247" max="10247" width="14.5" style="2" hidden="1"/>
    <col min="10248" max="10248" width="13" style="2" hidden="1"/>
    <col min="10249" max="10249" width="14.33203125" style="2" hidden="1"/>
    <col min="10250" max="10250" width="14.83203125" style="2" hidden="1"/>
    <col min="10251" max="10251" width="12.5" style="2" hidden="1"/>
    <col min="10252" max="10252" width="8.75" style="2" hidden="1"/>
    <col min="10253" max="10253" width="2.83203125" style="2" hidden="1"/>
    <col min="10254" max="10254" width="12" style="2" hidden="1"/>
    <col min="10255" max="10255" width="8.08203125" style="2" hidden="1"/>
    <col min="10256" max="10256" width="9" style="2" hidden="1"/>
    <col min="10257" max="10258" width="15.08203125" style="2" hidden="1"/>
    <col min="10259" max="10259" width="9" style="2" hidden="1"/>
    <col min="10260" max="10260" width="10.83203125" style="2" hidden="1"/>
    <col min="10261" max="10261" width="9.83203125" style="2" hidden="1"/>
    <col min="10262" max="10499" width="9" style="2" hidden="1"/>
    <col min="10500" max="10500" width="24.58203125" style="2" hidden="1"/>
    <col min="10501" max="10501" width="9.5" style="2" hidden="1"/>
    <col min="10502" max="10502" width="11.25" style="2" hidden="1"/>
    <col min="10503" max="10503" width="14.5" style="2" hidden="1"/>
    <col min="10504" max="10504" width="13" style="2" hidden="1"/>
    <col min="10505" max="10505" width="14.33203125" style="2" hidden="1"/>
    <col min="10506" max="10506" width="14.83203125" style="2" hidden="1"/>
    <col min="10507" max="10507" width="12.5" style="2" hidden="1"/>
    <col min="10508" max="10508" width="8.75" style="2" hidden="1"/>
    <col min="10509" max="10509" width="2.83203125" style="2" hidden="1"/>
    <col min="10510" max="10510" width="12" style="2" hidden="1"/>
    <col min="10511" max="10511" width="8.08203125" style="2" hidden="1"/>
    <col min="10512" max="10512" width="9" style="2" hidden="1"/>
    <col min="10513" max="10514" width="15.08203125" style="2" hidden="1"/>
    <col min="10515" max="10515" width="9" style="2" hidden="1"/>
    <col min="10516" max="10516" width="10.83203125" style="2" hidden="1"/>
    <col min="10517" max="10517" width="9.83203125" style="2" hidden="1"/>
    <col min="10518" max="10755" width="9" style="2" hidden="1"/>
    <col min="10756" max="10756" width="24.58203125" style="2" hidden="1"/>
    <col min="10757" max="10757" width="9.5" style="2" hidden="1"/>
    <col min="10758" max="10758" width="11.25" style="2" hidden="1"/>
    <col min="10759" max="10759" width="14.5" style="2" hidden="1"/>
    <col min="10760" max="10760" width="13" style="2" hidden="1"/>
    <col min="10761" max="10761" width="14.33203125" style="2" hidden="1"/>
    <col min="10762" max="10762" width="14.83203125" style="2" hidden="1"/>
    <col min="10763" max="10763" width="12.5" style="2" hidden="1"/>
    <col min="10764" max="10764" width="8.75" style="2" hidden="1"/>
    <col min="10765" max="10765" width="2.83203125" style="2" hidden="1"/>
    <col min="10766" max="10766" width="12" style="2" hidden="1"/>
    <col min="10767" max="10767" width="8.08203125" style="2" hidden="1"/>
    <col min="10768" max="10768" width="9" style="2" hidden="1"/>
    <col min="10769" max="10770" width="15.08203125" style="2" hidden="1"/>
    <col min="10771" max="10771" width="9" style="2" hidden="1"/>
    <col min="10772" max="10772" width="10.83203125" style="2" hidden="1"/>
    <col min="10773" max="10773" width="9.83203125" style="2" hidden="1"/>
    <col min="10774" max="11011" width="9" style="2" hidden="1"/>
    <col min="11012" max="11012" width="24.58203125" style="2" hidden="1"/>
    <col min="11013" max="11013" width="9.5" style="2" hidden="1"/>
    <col min="11014" max="11014" width="11.25" style="2" hidden="1"/>
    <col min="11015" max="11015" width="14.5" style="2" hidden="1"/>
    <col min="11016" max="11016" width="13" style="2" hidden="1"/>
    <col min="11017" max="11017" width="14.33203125" style="2" hidden="1"/>
    <col min="11018" max="11018" width="14.83203125" style="2" hidden="1"/>
    <col min="11019" max="11019" width="12.5" style="2" hidden="1"/>
    <col min="11020" max="11020" width="8.75" style="2" hidden="1"/>
    <col min="11021" max="11021" width="2.83203125" style="2" hidden="1"/>
    <col min="11022" max="11022" width="12" style="2" hidden="1"/>
    <col min="11023" max="11023" width="8.08203125" style="2" hidden="1"/>
    <col min="11024" max="11024" width="9" style="2" hidden="1"/>
    <col min="11025" max="11026" width="15.08203125" style="2" hidden="1"/>
    <col min="11027" max="11027" width="9" style="2" hidden="1"/>
    <col min="11028" max="11028" width="10.83203125" style="2" hidden="1"/>
    <col min="11029" max="11029" width="9.83203125" style="2" hidden="1"/>
    <col min="11030" max="11267" width="9" style="2" hidden="1"/>
    <col min="11268" max="11268" width="24.58203125" style="2" hidden="1"/>
    <col min="11269" max="11269" width="9.5" style="2" hidden="1"/>
    <col min="11270" max="11270" width="11.25" style="2" hidden="1"/>
    <col min="11271" max="11271" width="14.5" style="2" hidden="1"/>
    <col min="11272" max="11272" width="13" style="2" hidden="1"/>
    <col min="11273" max="11273" width="14.33203125" style="2" hidden="1"/>
    <col min="11274" max="11274" width="14.83203125" style="2" hidden="1"/>
    <col min="11275" max="11275" width="12.5" style="2" hidden="1"/>
    <col min="11276" max="11276" width="8.75" style="2" hidden="1"/>
    <col min="11277" max="11277" width="2.83203125" style="2" hidden="1"/>
    <col min="11278" max="11278" width="12" style="2" hidden="1"/>
    <col min="11279" max="11279" width="8.08203125" style="2" hidden="1"/>
    <col min="11280" max="11280" width="9" style="2" hidden="1"/>
    <col min="11281" max="11282" width="15.08203125" style="2" hidden="1"/>
    <col min="11283" max="11283" width="9" style="2" hidden="1"/>
    <col min="11284" max="11284" width="10.83203125" style="2" hidden="1"/>
    <col min="11285" max="11285" width="9.83203125" style="2" hidden="1"/>
    <col min="11286" max="11523" width="9" style="2" hidden="1"/>
    <col min="11524" max="11524" width="24.58203125" style="2" hidden="1"/>
    <col min="11525" max="11525" width="9.5" style="2" hidden="1"/>
    <col min="11526" max="11526" width="11.25" style="2" hidden="1"/>
    <col min="11527" max="11527" width="14.5" style="2" hidden="1"/>
    <col min="11528" max="11528" width="13" style="2" hidden="1"/>
    <col min="11529" max="11529" width="14.33203125" style="2" hidden="1"/>
    <col min="11530" max="11530" width="14.83203125" style="2" hidden="1"/>
    <col min="11531" max="11531" width="12.5" style="2" hidden="1"/>
    <col min="11532" max="11532" width="8.75" style="2" hidden="1"/>
    <col min="11533" max="11533" width="2.83203125" style="2" hidden="1"/>
    <col min="11534" max="11534" width="12" style="2" hidden="1"/>
    <col min="11535" max="11535" width="8.08203125" style="2" hidden="1"/>
    <col min="11536" max="11536" width="9" style="2" hidden="1"/>
    <col min="11537" max="11538" width="15.08203125" style="2" hidden="1"/>
    <col min="11539" max="11539" width="9" style="2" hidden="1"/>
    <col min="11540" max="11540" width="10.83203125" style="2" hidden="1"/>
    <col min="11541" max="11541" width="9.83203125" style="2" hidden="1"/>
    <col min="11542" max="11779" width="9" style="2" hidden="1"/>
    <col min="11780" max="11780" width="24.58203125" style="2" hidden="1"/>
    <col min="11781" max="11781" width="9.5" style="2" hidden="1"/>
    <col min="11782" max="11782" width="11.25" style="2" hidden="1"/>
    <col min="11783" max="11783" width="14.5" style="2" hidden="1"/>
    <col min="11784" max="11784" width="13" style="2" hidden="1"/>
    <col min="11785" max="11785" width="14.33203125" style="2" hidden="1"/>
    <col min="11786" max="11786" width="14.83203125" style="2" hidden="1"/>
    <col min="11787" max="11787" width="12.5" style="2" hidden="1"/>
    <col min="11788" max="11788" width="8.75" style="2" hidden="1"/>
    <col min="11789" max="11789" width="2.83203125" style="2" hidden="1"/>
    <col min="11790" max="11790" width="12" style="2" hidden="1"/>
    <col min="11791" max="11791" width="8.08203125" style="2" hidden="1"/>
    <col min="11792" max="11792" width="9" style="2" hidden="1"/>
    <col min="11793" max="11794" width="15.08203125" style="2" hidden="1"/>
    <col min="11795" max="11795" width="9" style="2" hidden="1"/>
    <col min="11796" max="11796" width="10.83203125" style="2" hidden="1"/>
    <col min="11797" max="11797" width="9.83203125" style="2" hidden="1"/>
    <col min="11798" max="12035" width="9" style="2" hidden="1"/>
    <col min="12036" max="12036" width="24.58203125" style="2" hidden="1"/>
    <col min="12037" max="12037" width="9.5" style="2" hidden="1"/>
    <col min="12038" max="12038" width="11.25" style="2" hidden="1"/>
    <col min="12039" max="12039" width="14.5" style="2" hidden="1"/>
    <col min="12040" max="12040" width="13" style="2" hidden="1"/>
    <col min="12041" max="12041" width="14.33203125" style="2" hidden="1"/>
    <col min="12042" max="12042" width="14.83203125" style="2" hidden="1"/>
    <col min="12043" max="12043" width="12.5" style="2" hidden="1"/>
    <col min="12044" max="12044" width="8.75" style="2" hidden="1"/>
    <col min="12045" max="12045" width="2.83203125" style="2" hidden="1"/>
    <col min="12046" max="12046" width="12" style="2" hidden="1"/>
    <col min="12047" max="12047" width="8.08203125" style="2" hidden="1"/>
    <col min="12048" max="12048" width="9" style="2" hidden="1"/>
    <col min="12049" max="12050" width="15.08203125" style="2" hidden="1"/>
    <col min="12051" max="12051" width="9" style="2" hidden="1"/>
    <col min="12052" max="12052" width="10.83203125" style="2" hidden="1"/>
    <col min="12053" max="12053" width="9.83203125" style="2" hidden="1"/>
    <col min="12054" max="12291" width="9" style="2" hidden="1"/>
    <col min="12292" max="12292" width="24.58203125" style="2" hidden="1"/>
    <col min="12293" max="12293" width="9.5" style="2" hidden="1"/>
    <col min="12294" max="12294" width="11.25" style="2" hidden="1"/>
    <col min="12295" max="12295" width="14.5" style="2" hidden="1"/>
    <col min="12296" max="12296" width="13" style="2" hidden="1"/>
    <col min="12297" max="12297" width="14.33203125" style="2" hidden="1"/>
    <col min="12298" max="12298" width="14.83203125" style="2" hidden="1"/>
    <col min="12299" max="12299" width="12.5" style="2" hidden="1"/>
    <col min="12300" max="12300" width="8.75" style="2" hidden="1"/>
    <col min="12301" max="12301" width="2.83203125" style="2" hidden="1"/>
    <col min="12302" max="12302" width="12" style="2" hidden="1"/>
    <col min="12303" max="12303" width="8.08203125" style="2" hidden="1"/>
    <col min="12304" max="12304" width="9" style="2" hidden="1"/>
    <col min="12305" max="12306" width="15.08203125" style="2" hidden="1"/>
    <col min="12307" max="12307" width="9" style="2" hidden="1"/>
    <col min="12308" max="12308" width="10.83203125" style="2" hidden="1"/>
    <col min="12309" max="12309" width="9.83203125" style="2" hidden="1"/>
    <col min="12310" max="12547" width="9" style="2" hidden="1"/>
    <col min="12548" max="12548" width="24.58203125" style="2" hidden="1"/>
    <col min="12549" max="12549" width="9.5" style="2" hidden="1"/>
    <col min="12550" max="12550" width="11.25" style="2" hidden="1"/>
    <col min="12551" max="12551" width="14.5" style="2" hidden="1"/>
    <col min="12552" max="12552" width="13" style="2" hidden="1"/>
    <col min="12553" max="12553" width="14.33203125" style="2" hidden="1"/>
    <col min="12554" max="12554" width="14.83203125" style="2" hidden="1"/>
    <col min="12555" max="12555" width="12.5" style="2" hidden="1"/>
    <col min="12556" max="12556" width="8.75" style="2" hidden="1"/>
    <col min="12557" max="12557" width="2.83203125" style="2" hidden="1"/>
    <col min="12558" max="12558" width="12" style="2" hidden="1"/>
    <col min="12559" max="12559" width="8.08203125" style="2" hidden="1"/>
    <col min="12560" max="12560" width="9" style="2" hidden="1"/>
    <col min="12561" max="12562" width="15.08203125" style="2" hidden="1"/>
    <col min="12563" max="12563" width="9" style="2" hidden="1"/>
    <col min="12564" max="12564" width="10.83203125" style="2" hidden="1"/>
    <col min="12565" max="12565" width="9.83203125" style="2" hidden="1"/>
    <col min="12566" max="12803" width="9" style="2" hidden="1"/>
    <col min="12804" max="12804" width="24.58203125" style="2" hidden="1"/>
    <col min="12805" max="12805" width="9.5" style="2" hidden="1"/>
    <col min="12806" max="12806" width="11.25" style="2" hidden="1"/>
    <col min="12807" max="12807" width="14.5" style="2" hidden="1"/>
    <col min="12808" max="12808" width="13" style="2" hidden="1"/>
    <col min="12809" max="12809" width="14.33203125" style="2" hidden="1"/>
    <col min="12810" max="12810" width="14.83203125" style="2" hidden="1"/>
    <col min="12811" max="12811" width="12.5" style="2" hidden="1"/>
    <col min="12812" max="12812" width="8.75" style="2" hidden="1"/>
    <col min="12813" max="12813" width="2.83203125" style="2" hidden="1"/>
    <col min="12814" max="12814" width="12" style="2" hidden="1"/>
    <col min="12815" max="12815" width="8.08203125" style="2" hidden="1"/>
    <col min="12816" max="12816" width="9" style="2" hidden="1"/>
    <col min="12817" max="12818" width="15.08203125" style="2" hidden="1"/>
    <col min="12819" max="12819" width="9" style="2" hidden="1"/>
    <col min="12820" max="12820" width="10.83203125" style="2" hidden="1"/>
    <col min="12821" max="12821" width="9.83203125" style="2" hidden="1"/>
    <col min="12822" max="13059" width="9" style="2" hidden="1"/>
    <col min="13060" max="13060" width="24.58203125" style="2" hidden="1"/>
    <col min="13061" max="13061" width="9.5" style="2" hidden="1"/>
    <col min="13062" max="13062" width="11.25" style="2" hidden="1"/>
    <col min="13063" max="13063" width="14.5" style="2" hidden="1"/>
    <col min="13064" max="13064" width="13" style="2" hidden="1"/>
    <col min="13065" max="13065" width="14.33203125" style="2" hidden="1"/>
    <col min="13066" max="13066" width="14.83203125" style="2" hidden="1"/>
    <col min="13067" max="13067" width="12.5" style="2" hidden="1"/>
    <col min="13068" max="13068" width="8.75" style="2" hidden="1"/>
    <col min="13069" max="13069" width="2.83203125" style="2" hidden="1"/>
    <col min="13070" max="13070" width="12" style="2" hidden="1"/>
    <col min="13071" max="13071" width="8.08203125" style="2" hidden="1"/>
    <col min="13072" max="13072" width="9" style="2" hidden="1"/>
    <col min="13073" max="13074" width="15.08203125" style="2" hidden="1"/>
    <col min="13075" max="13075" width="9" style="2" hidden="1"/>
    <col min="13076" max="13076" width="10.83203125" style="2" hidden="1"/>
    <col min="13077" max="13077" width="9.83203125" style="2" hidden="1"/>
    <col min="13078" max="13315" width="9" style="2" hidden="1"/>
    <col min="13316" max="13316" width="24.58203125" style="2" hidden="1"/>
    <col min="13317" max="13317" width="9.5" style="2" hidden="1"/>
    <col min="13318" max="13318" width="11.25" style="2" hidden="1"/>
    <col min="13319" max="13319" width="14.5" style="2" hidden="1"/>
    <col min="13320" max="13320" width="13" style="2" hidden="1"/>
    <col min="13321" max="13321" width="14.33203125" style="2" hidden="1"/>
    <col min="13322" max="13322" width="14.83203125" style="2" hidden="1"/>
    <col min="13323" max="13323" width="12.5" style="2" hidden="1"/>
    <col min="13324" max="13324" width="8.75" style="2" hidden="1"/>
    <col min="13325" max="13325" width="2.83203125" style="2" hidden="1"/>
    <col min="13326" max="13326" width="12" style="2" hidden="1"/>
    <col min="13327" max="13327" width="8.08203125" style="2" hidden="1"/>
    <col min="13328" max="13328" width="9" style="2" hidden="1"/>
    <col min="13329" max="13330" width="15.08203125" style="2" hidden="1"/>
    <col min="13331" max="13331" width="9" style="2" hidden="1"/>
    <col min="13332" max="13332" width="10.83203125" style="2" hidden="1"/>
    <col min="13333" max="13333" width="9.83203125" style="2" hidden="1"/>
    <col min="13334" max="13571" width="9" style="2" hidden="1"/>
    <col min="13572" max="13572" width="24.58203125" style="2" hidden="1"/>
    <col min="13573" max="13573" width="9.5" style="2" hidden="1"/>
    <col min="13574" max="13574" width="11.25" style="2" hidden="1"/>
    <col min="13575" max="13575" width="14.5" style="2" hidden="1"/>
    <col min="13576" max="13576" width="13" style="2" hidden="1"/>
    <col min="13577" max="13577" width="14.33203125" style="2" hidden="1"/>
    <col min="13578" max="13578" width="14.83203125" style="2" hidden="1"/>
    <col min="13579" max="13579" width="12.5" style="2" hidden="1"/>
    <col min="13580" max="13580" width="8.75" style="2" hidden="1"/>
    <col min="13581" max="13581" width="2.83203125" style="2" hidden="1"/>
    <col min="13582" max="13582" width="12" style="2" hidden="1"/>
    <col min="13583" max="13583" width="8.08203125" style="2" hidden="1"/>
    <col min="13584" max="13584" width="9" style="2" hidden="1"/>
    <col min="13585" max="13586" width="15.08203125" style="2" hidden="1"/>
    <col min="13587" max="13587" width="9" style="2" hidden="1"/>
    <col min="13588" max="13588" width="10.83203125" style="2" hidden="1"/>
    <col min="13589" max="13589" width="9.83203125" style="2" hidden="1"/>
    <col min="13590" max="13827" width="9" style="2" hidden="1"/>
    <col min="13828" max="13828" width="24.58203125" style="2" hidden="1"/>
    <col min="13829" max="13829" width="9.5" style="2" hidden="1"/>
    <col min="13830" max="13830" width="11.25" style="2" hidden="1"/>
    <col min="13831" max="13831" width="14.5" style="2" hidden="1"/>
    <col min="13832" max="13832" width="13" style="2" hidden="1"/>
    <col min="13833" max="13833" width="14.33203125" style="2" hidden="1"/>
    <col min="13834" max="13834" width="14.83203125" style="2" hidden="1"/>
    <col min="13835" max="13835" width="12.5" style="2" hidden="1"/>
    <col min="13836" max="13836" width="8.75" style="2" hidden="1"/>
    <col min="13837" max="13837" width="2.83203125" style="2" hidden="1"/>
    <col min="13838" max="13838" width="12" style="2" hidden="1"/>
    <col min="13839" max="13839" width="8.08203125" style="2" hidden="1"/>
    <col min="13840" max="13840" width="9" style="2" hidden="1"/>
    <col min="13841" max="13842" width="15.08203125" style="2" hidden="1"/>
    <col min="13843" max="13843" width="9" style="2" hidden="1"/>
    <col min="13844" max="13844" width="10.83203125" style="2" hidden="1"/>
    <col min="13845" max="13845" width="9.83203125" style="2" hidden="1"/>
    <col min="13846" max="14083" width="9" style="2" hidden="1"/>
    <col min="14084" max="14084" width="24.58203125" style="2" hidden="1"/>
    <col min="14085" max="14085" width="9.5" style="2" hidden="1"/>
    <col min="14086" max="14086" width="11.25" style="2" hidden="1"/>
    <col min="14087" max="14087" width="14.5" style="2" hidden="1"/>
    <col min="14088" max="14088" width="13" style="2" hidden="1"/>
    <col min="14089" max="14089" width="14.33203125" style="2" hidden="1"/>
    <col min="14090" max="14090" width="14.83203125" style="2" hidden="1"/>
    <col min="14091" max="14091" width="12.5" style="2" hidden="1"/>
    <col min="14092" max="14092" width="8.75" style="2" hidden="1"/>
    <col min="14093" max="14093" width="2.83203125" style="2" hidden="1"/>
    <col min="14094" max="14094" width="12" style="2" hidden="1"/>
    <col min="14095" max="14095" width="8.08203125" style="2" hidden="1"/>
    <col min="14096" max="14096" width="9" style="2" hidden="1"/>
    <col min="14097" max="14098" width="15.08203125" style="2" hidden="1"/>
    <col min="14099" max="14099" width="9" style="2" hidden="1"/>
    <col min="14100" max="14100" width="10.83203125" style="2" hidden="1"/>
    <col min="14101" max="14101" width="9.83203125" style="2" hidden="1"/>
    <col min="14102" max="14339" width="9" style="2" hidden="1"/>
    <col min="14340" max="14340" width="24.58203125" style="2" hidden="1"/>
    <col min="14341" max="14341" width="9.5" style="2" hidden="1"/>
    <col min="14342" max="14342" width="11.25" style="2" hidden="1"/>
    <col min="14343" max="14343" width="14.5" style="2" hidden="1"/>
    <col min="14344" max="14344" width="13" style="2" hidden="1"/>
    <col min="14345" max="14345" width="14.33203125" style="2" hidden="1"/>
    <col min="14346" max="14346" width="14.83203125" style="2" hidden="1"/>
    <col min="14347" max="14347" width="12.5" style="2" hidden="1"/>
    <col min="14348" max="14348" width="8.75" style="2" hidden="1"/>
    <col min="14349" max="14349" width="2.83203125" style="2" hidden="1"/>
    <col min="14350" max="14350" width="12" style="2" hidden="1"/>
    <col min="14351" max="14351" width="8.08203125" style="2" hidden="1"/>
    <col min="14352" max="14352" width="9" style="2" hidden="1"/>
    <col min="14353" max="14354" width="15.08203125" style="2" hidden="1"/>
    <col min="14355" max="14355" width="9" style="2" hidden="1"/>
    <col min="14356" max="14356" width="10.83203125" style="2" hidden="1"/>
    <col min="14357" max="14357" width="9.83203125" style="2" hidden="1"/>
    <col min="14358" max="14595" width="9" style="2" hidden="1"/>
    <col min="14596" max="14596" width="24.58203125" style="2" hidden="1"/>
    <col min="14597" max="14597" width="9.5" style="2" hidden="1"/>
    <col min="14598" max="14598" width="11.25" style="2" hidden="1"/>
    <col min="14599" max="14599" width="14.5" style="2" hidden="1"/>
    <col min="14600" max="14600" width="13" style="2" hidden="1"/>
    <col min="14601" max="14601" width="14.33203125" style="2" hidden="1"/>
    <col min="14602" max="14602" width="14.83203125" style="2" hidden="1"/>
    <col min="14603" max="14603" width="12.5" style="2" hidden="1"/>
    <col min="14604" max="14604" width="8.75" style="2" hidden="1"/>
    <col min="14605" max="14605" width="2.83203125" style="2" hidden="1"/>
    <col min="14606" max="14606" width="12" style="2" hidden="1"/>
    <col min="14607" max="14607" width="8.08203125" style="2" hidden="1"/>
    <col min="14608" max="14608" width="9" style="2" hidden="1"/>
    <col min="14609" max="14610" width="15.08203125" style="2" hidden="1"/>
    <col min="14611" max="14611" width="9" style="2" hidden="1"/>
    <col min="14612" max="14612" width="10.83203125" style="2" hidden="1"/>
    <col min="14613" max="14613" width="9.83203125" style="2" hidden="1"/>
    <col min="14614" max="14851" width="9" style="2" hidden="1"/>
    <col min="14852" max="14852" width="24.58203125" style="2" hidden="1"/>
    <col min="14853" max="14853" width="9.5" style="2" hidden="1"/>
    <col min="14854" max="14854" width="11.25" style="2" hidden="1"/>
    <col min="14855" max="14855" width="14.5" style="2" hidden="1"/>
    <col min="14856" max="14856" width="13" style="2" hidden="1"/>
    <col min="14857" max="14857" width="14.33203125" style="2" hidden="1"/>
    <col min="14858" max="14858" width="14.83203125" style="2" hidden="1"/>
    <col min="14859" max="14859" width="12.5" style="2" hidden="1"/>
    <col min="14860" max="14860" width="8.75" style="2" hidden="1"/>
    <col min="14861" max="14861" width="2.83203125" style="2" hidden="1"/>
    <col min="14862" max="14862" width="12" style="2" hidden="1"/>
    <col min="14863" max="14863" width="8.08203125" style="2" hidden="1"/>
    <col min="14864" max="14864" width="9" style="2" hidden="1"/>
    <col min="14865" max="14866" width="15.08203125" style="2" hidden="1"/>
    <col min="14867" max="14867" width="9" style="2" hidden="1"/>
    <col min="14868" max="14868" width="10.83203125" style="2" hidden="1"/>
    <col min="14869" max="14869" width="9.83203125" style="2" hidden="1"/>
    <col min="14870" max="15107" width="9" style="2" hidden="1"/>
    <col min="15108" max="15108" width="24.58203125" style="2" hidden="1"/>
    <col min="15109" max="15109" width="9.5" style="2" hidden="1"/>
    <col min="15110" max="15110" width="11.25" style="2" hidden="1"/>
    <col min="15111" max="15111" width="14.5" style="2" hidden="1"/>
    <col min="15112" max="15112" width="13" style="2" hidden="1"/>
    <col min="15113" max="15113" width="14.33203125" style="2" hidden="1"/>
    <col min="15114" max="15114" width="14.83203125" style="2" hidden="1"/>
    <col min="15115" max="15115" width="12.5" style="2" hidden="1"/>
    <col min="15116" max="15116" width="8.75" style="2" hidden="1"/>
    <col min="15117" max="15117" width="2.83203125" style="2" hidden="1"/>
    <col min="15118" max="15118" width="12" style="2" hidden="1"/>
    <col min="15119" max="15119" width="8.08203125" style="2" hidden="1"/>
    <col min="15120" max="15120" width="9" style="2" hidden="1"/>
    <col min="15121" max="15122" width="15.08203125" style="2" hidden="1"/>
    <col min="15123" max="15123" width="9" style="2" hidden="1"/>
    <col min="15124" max="15124" width="10.83203125" style="2" hidden="1"/>
    <col min="15125" max="15125" width="9.83203125" style="2" hidden="1"/>
    <col min="15126" max="15363" width="9" style="2" hidden="1"/>
    <col min="15364" max="15364" width="24.58203125" style="2" hidden="1"/>
    <col min="15365" max="15365" width="9.5" style="2" hidden="1"/>
    <col min="15366" max="15366" width="11.25" style="2" hidden="1"/>
    <col min="15367" max="15367" width="14.5" style="2" hidden="1"/>
    <col min="15368" max="15368" width="13" style="2" hidden="1"/>
    <col min="15369" max="15369" width="14.33203125" style="2" hidden="1"/>
    <col min="15370" max="15370" width="14.83203125" style="2" hidden="1"/>
    <col min="15371" max="15371" width="12.5" style="2" hidden="1"/>
    <col min="15372" max="15372" width="8.75" style="2" hidden="1"/>
    <col min="15373" max="15373" width="2.83203125" style="2" hidden="1"/>
    <col min="15374" max="15374" width="12" style="2" hidden="1"/>
    <col min="15375" max="15375" width="8.08203125" style="2" hidden="1"/>
    <col min="15376" max="15376" width="9" style="2" hidden="1"/>
    <col min="15377" max="15378" width="15.08203125" style="2" hidden="1"/>
    <col min="15379" max="15379" width="9" style="2" hidden="1"/>
    <col min="15380" max="15380" width="10.83203125" style="2" hidden="1"/>
    <col min="15381" max="15381" width="9.83203125" style="2" hidden="1"/>
    <col min="15382" max="15619" width="9" style="2" hidden="1"/>
    <col min="15620" max="15620" width="24.58203125" style="2" hidden="1"/>
    <col min="15621" max="15621" width="9.5" style="2" hidden="1"/>
    <col min="15622" max="15622" width="11.25" style="2" hidden="1"/>
    <col min="15623" max="15623" width="14.5" style="2" hidden="1"/>
    <col min="15624" max="15624" width="13" style="2" hidden="1"/>
    <col min="15625" max="15625" width="14.33203125" style="2" hidden="1"/>
    <col min="15626" max="15626" width="14.83203125" style="2" hidden="1"/>
    <col min="15627" max="15627" width="12.5" style="2" hidden="1"/>
    <col min="15628" max="15628" width="8.75" style="2" hidden="1"/>
    <col min="15629" max="15629" width="2.83203125" style="2" hidden="1"/>
    <col min="15630" max="15630" width="12" style="2" hidden="1"/>
    <col min="15631" max="15631" width="8.08203125" style="2" hidden="1"/>
    <col min="15632" max="15632" width="9" style="2" hidden="1"/>
    <col min="15633" max="15634" width="15.08203125" style="2" hidden="1"/>
    <col min="15635" max="15635" width="9" style="2" hidden="1"/>
    <col min="15636" max="15636" width="10.83203125" style="2" hidden="1"/>
    <col min="15637" max="15637" width="9.83203125" style="2" hidden="1"/>
    <col min="15638" max="15875" width="9" style="2" hidden="1"/>
    <col min="15876" max="15876" width="24.58203125" style="2" hidden="1"/>
    <col min="15877" max="15877" width="9.5" style="2" hidden="1"/>
    <col min="15878" max="15878" width="11.25" style="2" hidden="1"/>
    <col min="15879" max="15879" width="14.5" style="2" hidden="1"/>
    <col min="15880" max="15880" width="13" style="2" hidden="1"/>
    <col min="15881" max="15881" width="14.33203125" style="2" hidden="1"/>
    <col min="15882" max="15882" width="14.83203125" style="2" hidden="1"/>
    <col min="15883" max="15883" width="12.5" style="2" hidden="1"/>
    <col min="15884" max="15884" width="8.75" style="2" hidden="1"/>
    <col min="15885" max="15885" width="2.83203125" style="2" hidden="1"/>
    <col min="15886" max="15886" width="12" style="2" hidden="1"/>
    <col min="15887" max="15887" width="8.08203125" style="2" hidden="1"/>
    <col min="15888" max="15888" width="9" style="2" hidden="1"/>
    <col min="15889" max="15890" width="15.08203125" style="2" hidden="1"/>
    <col min="15891" max="15891" width="9" style="2" hidden="1"/>
    <col min="15892" max="15892" width="10.83203125" style="2" hidden="1"/>
    <col min="15893" max="15893" width="9.83203125" style="2" hidden="1"/>
    <col min="15894" max="16131" width="9" style="2" hidden="1"/>
    <col min="16132" max="16132" width="24.58203125" style="2" hidden="1"/>
    <col min="16133" max="16133" width="9.5" style="2" hidden="1"/>
    <col min="16134" max="16134" width="11.25" style="2" hidden="1"/>
    <col min="16135" max="16135" width="14.5" style="2" hidden="1"/>
    <col min="16136" max="16136" width="13" style="2" hidden="1"/>
    <col min="16137" max="16137" width="14.33203125" style="2" hidden="1"/>
    <col min="16138" max="16138" width="14.83203125" style="2" hidden="1"/>
    <col min="16139" max="16139" width="12.5" style="2" hidden="1"/>
    <col min="16140" max="16140" width="8.75" style="2" hidden="1"/>
    <col min="16141" max="16141" width="2.83203125" style="2" hidden="1"/>
    <col min="16142" max="16142" width="12" style="2" hidden="1"/>
    <col min="16143" max="16143" width="8.08203125" style="2" hidden="1"/>
    <col min="16144" max="16144" width="9" style="2" hidden="1"/>
    <col min="16145" max="16146" width="15.08203125" style="2" hidden="1"/>
    <col min="16147" max="16147" width="9" style="2" hidden="1"/>
    <col min="16148" max="16148" width="10.83203125" style="2" hidden="1"/>
    <col min="16149" max="16150" width="9.83203125" style="2" hidden="1"/>
    <col min="16151" max="16384" width="9" style="2" hidden="1"/>
  </cols>
  <sheetData>
    <row r="1" spans="1:21" ht="20" x14ac:dyDescent="0.4">
      <c r="A1" s="1" t="s">
        <v>111</v>
      </c>
      <c r="B1" s="27"/>
      <c r="Q1" s="29"/>
    </row>
    <row r="2" spans="1:21" ht="13" x14ac:dyDescent="0.3">
      <c r="B2" s="12" t="s">
        <v>21</v>
      </c>
      <c r="C2" s="12"/>
      <c r="D2" s="13" t="str">
        <f ca="1">MID(CELL("filename",A1),FIND("]",CELL("filename",A1))+1,255)</f>
        <v>2020_5</v>
      </c>
      <c r="Q2" s="29"/>
    </row>
    <row r="3" spans="1:21" ht="5.5" customHeight="1" x14ac:dyDescent="0.25">
      <c r="B3" s="80"/>
      <c r="C3" s="79"/>
      <c r="D3" s="79"/>
    </row>
    <row r="4" spans="1:21" x14ac:dyDescent="0.25">
      <c r="B4" s="80" t="s">
        <v>4</v>
      </c>
      <c r="C4" s="79"/>
      <c r="D4" s="79"/>
      <c r="H4" s="80" t="s">
        <v>22</v>
      </c>
      <c r="J4" s="80" t="s">
        <v>138</v>
      </c>
    </row>
    <row r="5" spans="1:21" s="79" customFormat="1" ht="10.5" x14ac:dyDescent="0.25">
      <c r="B5" s="79" t="s">
        <v>89</v>
      </c>
      <c r="C5" s="79" t="str">
        <f ca="1">VLOOKUP(D2,Results!$B$6:$F$73,5,0)</f>
        <v>95+</v>
      </c>
      <c r="G5" s="123"/>
      <c r="H5" s="79" t="str">
        <f ca="1">VLOOKUP($C$5,ResultsByYr!$BS$6:$BT$7,2,0)</f>
        <v>BZ</v>
      </c>
      <c r="J5" s="79" t="s">
        <v>136</v>
      </c>
      <c r="L5" s="331">
        <f ca="1">VLOOKUP($D$2,Results!$B$6:$H$73,6,0)</f>
        <v>0.9</v>
      </c>
      <c r="T5" s="81"/>
    </row>
    <row r="6" spans="1:21" s="79" customFormat="1" ht="10" x14ac:dyDescent="0.2">
      <c r="B6" s="82" t="s">
        <v>19</v>
      </c>
      <c r="C6" s="79" t="str">
        <f ca="1">VLOOKUP($D$2,Results!$B$6:$E$73,2,0)</f>
        <v>Deaths - AWP2 (Central)</v>
      </c>
      <c r="G6" s="83"/>
      <c r="H6" s="79" t="str">
        <f ca="1">VLOOKUP(C6,Information!$B$57:$C$67,2,0)</f>
        <v>Deaths - AWP2 (Central)</v>
      </c>
      <c r="J6" s="79" t="s">
        <v>137</v>
      </c>
      <c r="L6" s="331">
        <f ca="1">VLOOKUP($D$2,Results!$B$6:$H$73,7,0)</f>
        <v>1</v>
      </c>
      <c r="Q6" s="83"/>
      <c r="T6" s="81"/>
    </row>
    <row r="7" spans="1:21" s="79" customFormat="1" ht="10" x14ac:dyDescent="0.2">
      <c r="B7" s="82" t="s">
        <v>5</v>
      </c>
      <c r="C7" s="79" t="str">
        <f ca="1">VLOOKUP($D$2,Results!$B$6:$E$73,3,0)</f>
        <v>PTC - Central</v>
      </c>
      <c r="G7" s="83"/>
      <c r="H7" s="79" t="str">
        <f ca="1">VLOOKUP(C7,Information!$B$78:$C$82,2,0)</f>
        <v>PtC - Central</v>
      </c>
      <c r="Q7" s="84"/>
      <c r="T7" s="81"/>
    </row>
    <row r="8" spans="1:21" s="79" customFormat="1" ht="10" x14ac:dyDescent="0.2">
      <c r="B8" s="82" t="s">
        <v>18</v>
      </c>
      <c r="C8" s="79" t="str">
        <f ca="1">VLOOKUP($D$2,Results!$B$6:$E$73,4,0)</f>
        <v>ACPC - Central</v>
      </c>
      <c r="D8" s="85"/>
      <c r="G8" s="83"/>
      <c r="H8" s="79" t="str">
        <f ca="1">VLOOKUP(C8,Information!$B$70:$C$75,2,0)</f>
        <v>ACPC - Central</v>
      </c>
      <c r="I8" s="84"/>
      <c r="T8" s="81"/>
    </row>
    <row r="9" spans="1:21" ht="5.5" customHeight="1" thickBot="1" x14ac:dyDescent="0.35">
      <c r="B9" s="12"/>
      <c r="C9" s="12"/>
      <c r="D9" s="13"/>
    </row>
    <row r="10" spans="1:21" ht="13.5" thickBot="1" x14ac:dyDescent="0.35">
      <c r="B10" s="39" t="s">
        <v>6</v>
      </c>
      <c r="C10" s="40"/>
      <c r="D10" s="40"/>
      <c r="E10" s="40"/>
      <c r="F10" s="41"/>
      <c r="G10" s="124"/>
      <c r="H10" s="41"/>
      <c r="I10" s="41"/>
      <c r="J10" s="41"/>
      <c r="K10" s="40"/>
      <c r="L10" s="40"/>
      <c r="M10" s="40"/>
      <c r="N10" s="40"/>
      <c r="O10" s="40"/>
      <c r="P10" s="40"/>
      <c r="Q10" s="40"/>
      <c r="R10" s="40"/>
      <c r="S10" s="40"/>
      <c r="T10" s="42"/>
    </row>
    <row r="11" spans="1:21" s="43" customFormat="1" ht="64.5" customHeight="1" thickBot="1" x14ac:dyDescent="0.35">
      <c r="B11" s="21" t="s">
        <v>7</v>
      </c>
      <c r="C11" s="22" t="s">
        <v>12</v>
      </c>
      <c r="D11" s="56" t="s">
        <v>13</v>
      </c>
      <c r="E11" s="21" t="s">
        <v>127</v>
      </c>
      <c r="F11" s="22" t="s">
        <v>50</v>
      </c>
      <c r="G11" s="125" t="s">
        <v>51</v>
      </c>
      <c r="H11" s="22" t="s">
        <v>15</v>
      </c>
      <c r="I11" s="22" t="s">
        <v>14</v>
      </c>
      <c r="J11" s="22" t="s">
        <v>75</v>
      </c>
      <c r="K11" s="23" t="s">
        <v>16</v>
      </c>
      <c r="L11" s="72" t="s">
        <v>26</v>
      </c>
      <c r="M11" s="31" t="s">
        <v>27</v>
      </c>
      <c r="N11" s="22" t="s">
        <v>8</v>
      </c>
      <c r="O11" s="22" t="s">
        <v>17</v>
      </c>
      <c r="P11" s="22"/>
      <c r="Q11" s="22" t="s">
        <v>9</v>
      </c>
      <c r="R11" s="22" t="s">
        <v>3</v>
      </c>
      <c r="S11" s="56" t="s">
        <v>32</v>
      </c>
      <c r="T11" s="38" t="s">
        <v>31</v>
      </c>
    </row>
    <row r="12" spans="1:21" s="44" customFormat="1" ht="13" x14ac:dyDescent="0.3">
      <c r="B12" s="14">
        <v>2005</v>
      </c>
      <c r="C12" s="53">
        <f t="shared" ref="C12:C43" ca="1" si="0">SUM(INDIRECT("'"&amp;$H$6&amp;"'!C"&amp;SUM(ROW(A12))&amp;":"&amp;$H$5&amp;ROW(B12)))</f>
        <v>1703.5514465912763</v>
      </c>
      <c r="D12" s="70">
        <f t="shared" ref="D12:D43" ca="1" si="1">SUMPRODUCT(INDIRECT("'"&amp;$H$6&amp;"'!C"&amp;SUM(ROW(A12))&amp;":"&amp;$H$5&amp;SUM(ROW(B12))),INDIRECT("'"&amp;$H$6&amp;"'!C11:"&amp;$H$5&amp;"11"))/C12</f>
        <v>71.176627199695147</v>
      </c>
      <c r="E12" s="75">
        <f ca="1">IFERROR(F12/C12,"")</f>
        <v>0.42045711175857736</v>
      </c>
      <c r="F12" s="53" cm="1">
        <f t="array" aca="1" ref="F12" ca="1">SUMPRODUCT(INDIRECT("'"&amp;$H$6&amp;"'!$C"&amp;SUM(ROW(A12))&amp;":"&amp;$H$5&amp;SUM(ROW(A12))),
INDIRECT("'"&amp;$H$7&amp;"'!$C"&amp;SUM(ROW(A12))&amp;":"&amp;$H$5&amp;SUM(ROW(A12)))*$L$6)</f>
        <v>716.27032096591438</v>
      </c>
      <c r="G12" s="163">
        <f ca="1">INDEX('Other Inputs'!$C$80:$AH$145,MATCH(B12,'Other Inputs'!$B$80:$B$145,0), MATCH($D$2,'Other Inputs'!$C$79:$AH$79,0))</f>
        <v>0</v>
      </c>
      <c r="H12" s="53">
        <f ca="1">F12*(1-G12)</f>
        <v>716.27032096591438</v>
      </c>
      <c r="I12" s="70" cm="1">
        <f t="array" aca="1" ref="I12" ca="1">IFERROR(SUMPRODUCT(INDIRECT("'"&amp;$H$6&amp;"'!$C"&amp;SUM(ROW(P12))&amp;":"&amp;$H$5&amp;SUM(ROW(P12))),
INDIRECT("'"&amp;$H$7&amp;"'!$C"&amp;SUM(ROW(P12))&amp;":"&amp;$H$5&amp;SUM(ROW(P12)))*$L$6,
INDIRECT("'"&amp;$H$7&amp;"'!$C10:"&amp;$H$5&amp;10)*$L$6)/
(SUMPRODUCT(INDIRECT("'"&amp;$H$6&amp;"'!$C"&amp;SUM(ROW(P12))&amp;":"&amp;$H$5&amp;SUM(ROW(P12))),
INDIRECT("'"&amp;$H$7&amp;"'!$C"&amp;SUM(ROW(P12))&amp;":"&amp;$H$5&amp;SUM(ROW(P12)))*$L$6)),"")</f>
        <v>67.397829008742818</v>
      </c>
      <c r="J12" s="345">
        <f ca="1">INDEX('Other Inputs'!$C$11:$AH$76,MATCH($B12,'Other Inputs'!$B$80:$B$145,0), MATCH($D$2,'Other Inputs'!$C$79:$AH$79,0))</f>
        <v>2</v>
      </c>
      <c r="K12" s="76">
        <f ca="1">H12*J12</f>
        <v>1432.5406419318288</v>
      </c>
      <c r="L12" s="163">
        <f ca="1">INDEX('Other Inputs'!$C$149:$AH$214,MATCH($B12,'Other Inputs'!$B$80:$B$145,0), MATCH($D$2,'Other Inputs'!$C$79:$AH$79,0))</f>
        <v>5.5E-2</v>
      </c>
      <c r="M12" s="163">
        <f ca="1">INDEX('Other Inputs'!$C$218:$AH$283,MATCH($B12,'Other Inputs'!$B$80:$B$145,0), MATCH($D$2,'Other Inputs'!$C$79:$AH$79,0))</f>
        <v>1.9521717911176184E-2</v>
      </c>
      <c r="N12" s="53">
        <f ca="1">(K12*(1+L12))*(1+M12)</f>
        <v>1540.8341425331125</v>
      </c>
      <c r="O12" s="53">
        <f ca="1">N12/J12</f>
        <v>770.41707126655626</v>
      </c>
      <c r="P12" s="46"/>
      <c r="Q12" s="53" cm="1">
        <f t="array" aca="1" ref="Q12" ca="1">IFERROR(SUMPRODUCT(INDIRECT("'"&amp;$H$6&amp;"'!$C"&amp;SUM(ROW(P12))&amp;":"&amp;$H$5&amp;SUM(ROW(P12))),
INDIRECT("'"&amp;$H$7&amp;"'!$C"&amp;SUM(ROW(P12))&amp;":"&amp;$H$5&amp;SUM(ROW(P12)))*$L$6,
INDIRECT("'"&amp;$H$8&amp;"'!$C"&amp;SUM(ROW(P12))&amp;":"&amp;$H$5&amp;SUM(ROW(P12)))*$L$5)/
(SUMPRODUCT(INDIRECT("'"&amp;$H$6&amp;"'!$C"&amp;SUM(ROW(P12))&amp;":"&amp;$H$5&amp;SUM(ROW(P12))),
INDIRECT("'"&amp;$H$7&amp;"'!$C"&amp;SUM(ROW(P12))&amp;":"&amp;$H$5&amp;SUM(ROW(P12)))*$L$6)),"")</f>
        <v>179869.8033323712</v>
      </c>
      <c r="R12" s="47"/>
      <c r="S12" s="57">
        <f ca="1">IFERROR(O12*Q12,0)</f>
        <v>138574767.09261689</v>
      </c>
      <c r="T12" s="59">
        <f t="shared" ref="T12:T43" si="2">IF(B12&gt;Endyear,0,IF(B12&gt;=Startyear,IF(B12=Startyear,0.5,T11+1),0))</f>
        <v>0</v>
      </c>
    </row>
    <row r="13" spans="1:21" s="44" customFormat="1" ht="13" x14ac:dyDescent="0.3">
      <c r="B13" s="14">
        <f>B12+1</f>
        <v>2006</v>
      </c>
      <c r="C13" s="53">
        <f t="shared" ca="1" si="0"/>
        <v>1760.2227555920622</v>
      </c>
      <c r="D13" s="70">
        <f t="shared" ca="1" si="1"/>
        <v>71.680802665544263</v>
      </c>
      <c r="E13" s="75">
        <f t="shared" ref="E13:E67" ca="1" si="3">IFERROR(F13/C13,"")</f>
        <v>0.4731215722504562</v>
      </c>
      <c r="F13" s="53" cm="1">
        <f t="array" aca="1" ref="F13" ca="1">SUMPRODUCT(INDIRECT("'"&amp;$H$6&amp;"'!$C"&amp;SUM(ROW(A13))&amp;":"&amp;$H$5&amp;SUM(ROW(A13))),
INDIRECT("'"&amp;$H$7&amp;"'!$C"&amp;SUM(ROW(A13))&amp;":"&amp;$H$5&amp;SUM(ROW(A13)))*$L$6)</f>
        <v>832.799357636747</v>
      </c>
      <c r="G13" s="163">
        <f ca="1">INDEX('Other Inputs'!$C$80:$AH$145,MATCH(B13,'Other Inputs'!$B$80:$B$145,0), MATCH($D$2,'Other Inputs'!$C$79:$AH$79,0))</f>
        <v>0</v>
      </c>
      <c r="H13" s="53">
        <f t="shared" ref="H13" ca="1" si="4">F13*(1-G13)</f>
        <v>832.799357636747</v>
      </c>
      <c r="I13" s="70" cm="1">
        <f t="array" aca="1" ref="I13" ca="1">IFERROR(SUMPRODUCT(INDIRECT("'"&amp;$H$6&amp;"'!$C"&amp;SUM(ROW(P13))&amp;":"&amp;$H$5&amp;SUM(ROW(P13))),
INDIRECT("'"&amp;$H$7&amp;"'!$C"&amp;SUM(ROW(P13))&amp;":"&amp;$H$5&amp;SUM(ROW(P13)))*$L$6,
INDIRECT("'"&amp;$H$7&amp;"'!$C10:"&amp;$H$5&amp;10)*$L$6)/
(SUMPRODUCT(INDIRECT("'"&amp;$H$6&amp;"'!$C"&amp;SUM(ROW(P13))&amp;":"&amp;$H$5&amp;SUM(ROW(P13))),
INDIRECT("'"&amp;$H$7&amp;"'!$C"&amp;SUM(ROW(P13))&amp;":"&amp;$H$5&amp;SUM(ROW(P13)))*$L$6)),"")</f>
        <v>68.630822905760553</v>
      </c>
      <c r="J13" s="345">
        <f ca="1">INDEX('Other Inputs'!$C$11:$AH$76,MATCH($B13,'Other Inputs'!$B$80:$B$145,0), MATCH($D$2,'Other Inputs'!$C$79:$AH$79,0))</f>
        <v>2</v>
      </c>
      <c r="K13" s="76">
        <f t="shared" ref="K13" ca="1" si="5">H13*J13</f>
        <v>1665.598715273494</v>
      </c>
      <c r="L13" s="163">
        <f ca="1">INDEX('Other Inputs'!$C$149:$AH$214,MATCH($B13,'Other Inputs'!$B$80:$B$145,0), MATCH($D$2,'Other Inputs'!$C$79:$AH$79,0))</f>
        <v>5.5E-2</v>
      </c>
      <c r="M13" s="45">
        <f ca="1">INDEX('Other Inputs'!$C$218:$AH$283,MATCH($B13,'Other Inputs'!$B$80:$B$145,0), MATCH($D$2,'Other Inputs'!$C$79:$AH$79,0))</f>
        <v>2.4271844660194174E-2</v>
      </c>
      <c r="N13" s="53">
        <f t="shared" ref="N13" ca="1" si="6">(K13*(1+L13))*(1+M13)</f>
        <v>1799.8572913274568</v>
      </c>
      <c r="O13" s="53">
        <f t="shared" ref="O13" ca="1" si="7">N13/J13</f>
        <v>899.92864566372839</v>
      </c>
      <c r="P13" s="46"/>
      <c r="Q13" s="53" cm="1">
        <f t="array" aca="1" ref="Q13" ca="1">IFERROR(SUMPRODUCT(INDIRECT("'"&amp;$H$6&amp;"'!$C"&amp;SUM(ROW(P13))&amp;":"&amp;$H$5&amp;SUM(ROW(P13))),
INDIRECT("'"&amp;$H$7&amp;"'!$C"&amp;SUM(ROW(P13))&amp;":"&amp;$H$5&amp;SUM(ROW(P13)))*$L$6,
INDIRECT("'"&amp;$H$8&amp;"'!$C"&amp;SUM(ROW(P13))&amp;":"&amp;$H$5&amp;SUM(ROW(P13)))*$L$5)/
(SUMPRODUCT(INDIRECT("'"&amp;$H$6&amp;"'!$C"&amp;SUM(ROW(P13))&amp;":"&amp;$H$5&amp;SUM(ROW(P13))),
INDIRECT("'"&amp;$H$7&amp;"'!$C"&amp;SUM(ROW(P13))&amp;":"&amp;$H$5&amp;SUM(ROW(P13)))*$L$6)),"")</f>
        <v>175264.99883448065</v>
      </c>
      <c r="R13" s="47">
        <f ca="1">IF(Q13=0,"",IFERROR(Q13/Q12-1,""))</f>
        <v>-2.5600764622962235E-2</v>
      </c>
      <c r="S13" s="57">
        <f t="shared" ref="S13:S67" ca="1" si="8">IFERROR(O13*Q13,0)</f>
        <v>157725993.03336909</v>
      </c>
      <c r="T13" s="59">
        <f t="shared" si="2"/>
        <v>0</v>
      </c>
      <c r="U13" s="48"/>
    </row>
    <row r="14" spans="1:21" s="44" customFormat="1" ht="13" x14ac:dyDescent="0.3">
      <c r="B14" s="14">
        <f t="shared" ref="B14:B66" si="9">B13+1</f>
        <v>2007</v>
      </c>
      <c r="C14" s="53">
        <f t="shared" ca="1" si="0"/>
        <v>1815.1028593554061</v>
      </c>
      <c r="D14" s="70">
        <f t="shared" ca="1" si="1"/>
        <v>72.197084927177158</v>
      </c>
      <c r="E14" s="75">
        <f t="shared" ca="1" si="3"/>
        <v>0.52632019330832625</v>
      </c>
      <c r="F14" s="53" cm="1">
        <f t="array" aca="1" ref="F14" ca="1">SUMPRODUCT(INDIRECT("'"&amp;$H$6&amp;"'!$C"&amp;SUM(ROW(A14))&amp;":"&amp;$H$5&amp;SUM(ROW(A14))),
INDIRECT("'"&amp;$H$7&amp;"'!$C"&amp;SUM(ROW(A14))&amp;":"&amp;$H$5&amp;SUM(ROW(A14)))*$L$6)</f>
        <v>955.325287810433</v>
      </c>
      <c r="G14" s="163">
        <f ca="1">INDEX('Other Inputs'!$C$80:$AH$145,MATCH(B14,'Other Inputs'!$B$80:$B$145,0), MATCH($D$2,'Other Inputs'!$C$79:$AH$79,0))</f>
        <v>0</v>
      </c>
      <c r="H14" s="53">
        <f t="shared" ref="H14:H67" ca="1" si="10">F14*(1-G14)</f>
        <v>955.325287810433</v>
      </c>
      <c r="I14" s="70" cm="1">
        <f t="array" aca="1" ref="I14" ca="1">IFERROR(SUMPRODUCT(INDIRECT("'"&amp;$H$6&amp;"'!$C"&amp;SUM(ROW(P14))&amp;":"&amp;$H$5&amp;SUM(ROW(P14))),
INDIRECT("'"&amp;$H$7&amp;"'!$C"&amp;SUM(ROW(P14))&amp;":"&amp;$H$5&amp;SUM(ROW(P14)))*$L$6,
INDIRECT("'"&amp;$H$7&amp;"'!$C10:"&amp;$H$5&amp;10)*$L$6)/
(SUMPRODUCT(INDIRECT("'"&amp;$H$6&amp;"'!$C"&amp;SUM(ROW(P14))&amp;":"&amp;$H$5&amp;SUM(ROW(P14))),
INDIRECT("'"&amp;$H$7&amp;"'!$C"&amp;SUM(ROW(P14))&amp;":"&amp;$H$5&amp;SUM(ROW(P14)))*$L$6)),"")</f>
        <v>69.703556982746093</v>
      </c>
      <c r="J14" s="345">
        <f ca="1">INDEX('Other Inputs'!$C$11:$AH$76,MATCH($B14,'Other Inputs'!$B$80:$B$145,0), MATCH($D$2,'Other Inputs'!$C$79:$AH$79,0))</f>
        <v>2</v>
      </c>
      <c r="K14" s="76">
        <f t="shared" ref="K14:K67" ca="1" si="11">H14*J14</f>
        <v>1910.650575620866</v>
      </c>
      <c r="L14" s="163">
        <f ca="1">INDEX('Other Inputs'!$C$149:$AH$214,MATCH($B14,'Other Inputs'!$B$80:$B$145,0), MATCH($D$2,'Other Inputs'!$C$79:$AH$79,0))</f>
        <v>5.5E-2</v>
      </c>
      <c r="M14" s="45">
        <f ca="1">INDEX('Other Inputs'!$C$218:$AH$283,MATCH($B14,'Other Inputs'!$B$80:$B$145,0), MATCH($D$2,'Other Inputs'!$C$79:$AH$79,0))</f>
        <v>1.6544117647058824E-2</v>
      </c>
      <c r="N14" s="53">
        <f t="shared" ref="N14:N67" ca="1" si="12">(K14*(1+L14))*(1+M14)</f>
        <v>2049.0849367203077</v>
      </c>
      <c r="O14" s="53">
        <f t="shared" ref="O14:O67" ca="1" si="13">N14/J14</f>
        <v>1024.5424683601539</v>
      </c>
      <c r="P14" s="46"/>
      <c r="Q14" s="53" cm="1">
        <f t="array" aca="1" ref="Q14" ca="1">IFERROR(SUMPRODUCT(INDIRECT("'"&amp;$H$6&amp;"'!$C"&amp;SUM(ROW(P14))&amp;":"&amp;$H$5&amp;SUM(ROW(P14))),
INDIRECT("'"&amp;$H$7&amp;"'!$C"&amp;SUM(ROW(P14))&amp;":"&amp;$H$5&amp;SUM(ROW(P14)))*$L$6,
INDIRECT("'"&amp;$H$8&amp;"'!$C"&amp;SUM(ROW(P14))&amp;":"&amp;$H$5&amp;SUM(ROW(P14)))*$L$5)/
(SUMPRODUCT(INDIRECT("'"&amp;$H$6&amp;"'!$C"&amp;SUM(ROW(P14))&amp;":"&amp;$H$5&amp;SUM(ROW(P14))),
INDIRECT("'"&amp;$H$7&amp;"'!$C"&amp;SUM(ROW(P14))&amp;":"&amp;$H$5&amp;SUM(ROW(P14)))*$L$6)),"")</f>
        <v>171283.33650377023</v>
      </c>
      <c r="R14" s="47">
        <f t="shared" ref="R14:R67" ca="1" si="14">IF(Q14=0,"",IFERROR(Q14/Q13-1,""))</f>
        <v>-2.2717954852301547E-2</v>
      </c>
      <c r="S14" s="57">
        <f t="shared" ca="1" si="8"/>
        <v>175487052.37053561</v>
      </c>
      <c r="T14" s="59">
        <f t="shared" si="2"/>
        <v>0</v>
      </c>
      <c r="U14" s="49"/>
    </row>
    <row r="15" spans="1:21" s="44" customFormat="1" ht="13" x14ac:dyDescent="0.3">
      <c r="B15" s="14">
        <f t="shared" si="9"/>
        <v>2008</v>
      </c>
      <c r="C15" s="53">
        <f t="shared" ca="1" si="0"/>
        <v>1870.3880005380945</v>
      </c>
      <c r="D15" s="70">
        <f t="shared" ca="1" si="1"/>
        <v>72.715236038552646</v>
      </c>
      <c r="E15" s="75">
        <f t="shared" ca="1" si="3"/>
        <v>0.58149542311958247</v>
      </c>
      <c r="F15" s="53" cm="1">
        <f t="array" aca="1" ref="F15" ca="1">SUMPRODUCT(INDIRECT("'"&amp;$H$6&amp;"'!$C"&amp;SUM(ROW(A15))&amp;":"&amp;$H$5&amp;SUM(ROW(A15))),
INDIRECT("'"&amp;$H$7&amp;"'!$C"&amp;SUM(ROW(A15))&amp;":"&amp;$H$5&amp;SUM(ROW(A15)))*$L$6)</f>
        <v>1087.622061770689</v>
      </c>
      <c r="G15" s="163">
        <f ca="1">INDEX('Other Inputs'!$C$80:$AH$145,MATCH(B15,'Other Inputs'!$B$80:$B$145,0), MATCH($D$2,'Other Inputs'!$C$79:$AH$79,0))</f>
        <v>0</v>
      </c>
      <c r="H15" s="53">
        <f t="shared" ca="1" si="10"/>
        <v>1087.622061770689</v>
      </c>
      <c r="I15" s="70" cm="1">
        <f t="array" aca="1" ref="I15" ca="1">IFERROR(SUMPRODUCT(INDIRECT("'"&amp;$H$6&amp;"'!$C"&amp;SUM(ROW(P15))&amp;":"&amp;$H$5&amp;SUM(ROW(P15))),
INDIRECT("'"&amp;$H$7&amp;"'!$C"&amp;SUM(ROW(P15))&amp;":"&amp;$H$5&amp;SUM(ROW(P15)))*$L$6,
INDIRECT("'"&amp;$H$7&amp;"'!$C10:"&amp;$H$5&amp;10)*$L$6)/
(SUMPRODUCT(INDIRECT("'"&amp;$H$6&amp;"'!$C"&amp;SUM(ROW(P15))&amp;":"&amp;$H$5&amp;SUM(ROW(P15))),
INDIRECT("'"&amp;$H$7&amp;"'!$C"&amp;SUM(ROW(P15))&amp;":"&amp;$H$5&amp;SUM(ROW(P15)))*$L$6)),"")</f>
        <v>70.624239117152356</v>
      </c>
      <c r="J15" s="345">
        <f ca="1">INDEX('Other Inputs'!$C$11:$AH$76,MATCH($B15,'Other Inputs'!$B$80:$B$145,0), MATCH($D$2,'Other Inputs'!$C$79:$AH$79,0))</f>
        <v>2</v>
      </c>
      <c r="K15" s="76">
        <f t="shared" ca="1" si="11"/>
        <v>2175.244123541378</v>
      </c>
      <c r="L15" s="163">
        <f ca="1">INDEX('Other Inputs'!$C$149:$AH$214,MATCH($B15,'Other Inputs'!$B$80:$B$145,0), MATCH($D$2,'Other Inputs'!$C$79:$AH$79,0))</f>
        <v>5.5E-2</v>
      </c>
      <c r="M15" s="45">
        <f ca="1">INDEX('Other Inputs'!$C$218:$AH$283,MATCH($B15,'Other Inputs'!$B$80:$B$145,0), MATCH($D$2,'Other Inputs'!$C$79:$AH$79,0))</f>
        <v>1.7660044150110375E-2</v>
      </c>
      <c r="N15" s="53">
        <f t="shared" ca="1" si="12"/>
        <v>2335.4102774944081</v>
      </c>
      <c r="O15" s="53">
        <f t="shared" ca="1" si="13"/>
        <v>1167.705138747204</v>
      </c>
      <c r="P15" s="46"/>
      <c r="Q15" s="53" cm="1">
        <f t="array" aca="1" ref="Q15" ca="1">IFERROR(SUMPRODUCT(INDIRECT("'"&amp;$H$6&amp;"'!$C"&amp;SUM(ROW(P15))&amp;":"&amp;$H$5&amp;SUM(ROW(P15))),
INDIRECT("'"&amp;$H$7&amp;"'!$C"&amp;SUM(ROW(P15))&amp;":"&amp;$H$5&amp;SUM(ROW(P15)))*$L$6,
INDIRECT("'"&amp;$H$8&amp;"'!$C"&amp;SUM(ROW(P15))&amp;":"&amp;$H$5&amp;SUM(ROW(P15)))*$L$5)/
(SUMPRODUCT(INDIRECT("'"&amp;$H$6&amp;"'!$C"&amp;SUM(ROW(P15))&amp;":"&amp;$H$5&amp;SUM(ROW(P15))),
INDIRECT("'"&amp;$H$7&amp;"'!$C"&amp;SUM(ROW(P15))&amp;":"&amp;$H$5&amp;SUM(ROW(P15)))*$L$6)),"")</f>
        <v>175801.12351592904</v>
      </c>
      <c r="R15" s="47">
        <f t="shared" ca="1" si="14"/>
        <v>2.6376103504145432E-2</v>
      </c>
      <c r="S15" s="57">
        <f t="shared" ca="1" si="8"/>
        <v>205283875.32708228</v>
      </c>
      <c r="T15" s="59">
        <f t="shared" si="2"/>
        <v>0</v>
      </c>
      <c r="U15" s="49"/>
    </row>
    <row r="16" spans="1:21" s="44" customFormat="1" ht="13" x14ac:dyDescent="0.3">
      <c r="B16" s="14">
        <f t="shared" si="9"/>
        <v>2009</v>
      </c>
      <c r="C16" s="53">
        <f t="shared" ca="1" si="0"/>
        <v>1917.1605487448805</v>
      </c>
      <c r="D16" s="70">
        <f t="shared" ca="1" si="1"/>
        <v>73.191244639298233</v>
      </c>
      <c r="E16" s="75">
        <f t="shared" ca="1" si="3"/>
        <v>0.60654222317791129</v>
      </c>
      <c r="F16" s="53" cm="1">
        <f t="array" aca="1" ref="F16" ca="1">SUMPRODUCT(INDIRECT("'"&amp;$H$6&amp;"'!$C"&amp;SUM(ROW(A16))&amp;":"&amp;$H$5&amp;SUM(ROW(A16))),
INDIRECT("'"&amp;$H$7&amp;"'!$C"&amp;SUM(ROW(A16))&amp;":"&amp;$H$5&amp;SUM(ROW(A16)))*$L$6)</f>
        <v>1162.8388214247043</v>
      </c>
      <c r="G16" s="163">
        <f ca="1">INDEX('Other Inputs'!$C$80:$AH$145,MATCH(B16,'Other Inputs'!$B$80:$B$145,0), MATCH($D$2,'Other Inputs'!$C$79:$AH$79,0))</f>
        <v>0</v>
      </c>
      <c r="H16" s="53">
        <f t="shared" ca="1" si="10"/>
        <v>1162.8388214247043</v>
      </c>
      <c r="I16" s="70" cm="1">
        <f t="array" aca="1" ref="I16" ca="1">IFERROR(SUMPRODUCT(INDIRECT("'"&amp;$H$6&amp;"'!$C"&amp;SUM(ROW(P16))&amp;":"&amp;$H$5&amp;SUM(ROW(P16))),
INDIRECT("'"&amp;$H$7&amp;"'!$C"&amp;SUM(ROW(P16))&amp;":"&amp;$H$5&amp;SUM(ROW(P16)))*$L$6,
INDIRECT("'"&amp;$H$7&amp;"'!$C10:"&amp;$H$5&amp;10)*$L$6)/
(SUMPRODUCT(INDIRECT("'"&amp;$H$6&amp;"'!$C"&amp;SUM(ROW(P16))&amp;":"&amp;$H$5&amp;SUM(ROW(P16))),
INDIRECT("'"&amp;$H$7&amp;"'!$C"&amp;SUM(ROW(P16))&amp;":"&amp;$H$5&amp;SUM(ROW(P16)))*$L$6)),"")</f>
        <v>71.267006930346255</v>
      </c>
      <c r="J16" s="345">
        <f ca="1">INDEX('Other Inputs'!$C$11:$AH$76,MATCH($B16,'Other Inputs'!$B$80:$B$145,0), MATCH($D$2,'Other Inputs'!$C$79:$AH$79,0))</f>
        <v>2</v>
      </c>
      <c r="K16" s="76">
        <f t="shared" ca="1" si="11"/>
        <v>2325.6776428494086</v>
      </c>
      <c r="L16" s="163">
        <f ca="1">INDEX('Other Inputs'!$C$149:$AH$214,MATCH($B16,'Other Inputs'!$B$80:$B$145,0), MATCH($D$2,'Other Inputs'!$C$79:$AH$79,0))</f>
        <v>5.5E-2</v>
      </c>
      <c r="M16" s="45">
        <f ca="1">INDEX('Other Inputs'!$C$218:$AH$283,MATCH($B16,'Other Inputs'!$B$80:$B$145,0), MATCH($D$2,'Other Inputs'!$C$79:$AH$79,0))</f>
        <v>1.797945205479452E-2</v>
      </c>
      <c r="N16" s="53">
        <f t="shared" ca="1" si="12"/>
        <v>2497.7041154127428</v>
      </c>
      <c r="O16" s="53">
        <f t="shared" ca="1" si="13"/>
        <v>1248.8520577063714</v>
      </c>
      <c r="P16" s="46"/>
      <c r="Q16" s="53" cm="1">
        <f t="array" aca="1" ref="Q16" ca="1">IFERROR(SUMPRODUCT(INDIRECT("'"&amp;$H$6&amp;"'!$C"&amp;SUM(ROW(P16))&amp;":"&amp;$H$5&amp;SUM(ROW(P16))),
INDIRECT("'"&amp;$H$7&amp;"'!$C"&amp;SUM(ROW(P16))&amp;":"&amp;$H$5&amp;SUM(ROW(P16)))*$L$6,
INDIRECT("'"&amp;$H$8&amp;"'!$C"&amp;SUM(ROW(P16))&amp;":"&amp;$H$5&amp;SUM(ROW(P16)))*$L$5)/
(SUMPRODUCT(INDIRECT("'"&amp;$H$6&amp;"'!$C"&amp;SUM(ROW(P16))&amp;":"&amp;$H$5&amp;SUM(ROW(P16))),
INDIRECT("'"&amp;$H$7&amp;"'!$C"&amp;SUM(ROW(P16))&amp;":"&amp;$H$5&amp;SUM(ROW(P16)))*$L$6)),"")</f>
        <v>181926.67936213207</v>
      </c>
      <c r="R16" s="47">
        <f t="shared" ca="1" si="14"/>
        <v>3.4843667228599884E-2</v>
      </c>
      <c r="S16" s="57">
        <f t="shared" ca="1" si="8"/>
        <v>227199507.87308589</v>
      </c>
      <c r="T16" s="59">
        <f t="shared" si="2"/>
        <v>0</v>
      </c>
    </row>
    <row r="17" spans="2:20" s="44" customFormat="1" ht="13" x14ac:dyDescent="0.3">
      <c r="B17" s="14">
        <f t="shared" si="9"/>
        <v>2010</v>
      </c>
      <c r="C17" s="53">
        <f t="shared" ca="1" si="0"/>
        <v>1961.6075620932152</v>
      </c>
      <c r="D17" s="70">
        <f t="shared" ca="1" si="1"/>
        <v>73.664604942357869</v>
      </c>
      <c r="E17" s="75">
        <f t="shared" ca="1" si="3"/>
        <v>0.61594387068681167</v>
      </c>
      <c r="F17" s="53" cm="1">
        <f t="array" aca="1" ref="F17" ca="1">SUMPRODUCT(INDIRECT("'"&amp;$H$6&amp;"'!$C"&amp;SUM(ROW(A17))&amp;":"&amp;$H$5&amp;SUM(ROW(A17))),
INDIRECT("'"&amp;$H$7&amp;"'!$C"&amp;SUM(ROW(A17))&amp;":"&amp;$H$5&amp;SUM(ROW(A17)))*$L$6)</f>
        <v>1208.2401545642151</v>
      </c>
      <c r="G17" s="163">
        <f ca="1">INDEX('Other Inputs'!$C$80:$AH$145,MATCH(B17,'Other Inputs'!$B$80:$B$145,0), MATCH($D$2,'Other Inputs'!$C$79:$AH$79,0))</f>
        <v>0</v>
      </c>
      <c r="H17" s="53">
        <f t="shared" ca="1" si="10"/>
        <v>1208.2401545642151</v>
      </c>
      <c r="I17" s="70" cm="1">
        <f t="array" aca="1" ref="I17" ca="1">IFERROR(SUMPRODUCT(INDIRECT("'"&amp;$H$6&amp;"'!$C"&amp;SUM(ROW(P17))&amp;":"&amp;$H$5&amp;SUM(ROW(P17))),
INDIRECT("'"&amp;$H$7&amp;"'!$C"&amp;SUM(ROW(P17))&amp;":"&amp;$H$5&amp;SUM(ROW(P17)))*$L$6,
INDIRECT("'"&amp;$H$7&amp;"'!$C10:"&amp;$H$5&amp;10)*$L$6)/
(SUMPRODUCT(INDIRECT("'"&amp;$H$6&amp;"'!$C"&amp;SUM(ROW(P17))&amp;":"&amp;$H$5&amp;SUM(ROW(P17))),
INDIRECT("'"&amp;$H$7&amp;"'!$C"&amp;SUM(ROW(P17))&amp;":"&amp;$H$5&amp;SUM(ROW(P17)))*$L$6)),"")</f>
        <v>71.817199409941125</v>
      </c>
      <c r="J17" s="345">
        <f ca="1">INDEX('Other Inputs'!$C$11:$AH$76,MATCH($B17,'Other Inputs'!$B$80:$B$145,0), MATCH($D$2,'Other Inputs'!$C$79:$AH$79,0))</f>
        <v>2</v>
      </c>
      <c r="K17" s="76">
        <f t="shared" ca="1" si="11"/>
        <v>2416.4803091284302</v>
      </c>
      <c r="L17" s="163">
        <f ca="1">INDEX('Other Inputs'!$C$149:$AH$214,MATCH($B17,'Other Inputs'!$B$80:$B$145,0), MATCH($D$2,'Other Inputs'!$C$79:$AH$79,0))</f>
        <v>5.5E-2</v>
      </c>
      <c r="M17" s="45">
        <f ca="1">INDEX('Other Inputs'!$C$218:$AH$283,MATCH($B17,'Other Inputs'!$B$80:$B$145,0), MATCH($D$2,'Other Inputs'!$C$79:$AH$79,0))</f>
        <v>1.4830508474576272E-2</v>
      </c>
      <c r="N17" s="53">
        <f t="shared" ca="1" si="12"/>
        <v>2587.1954275773442</v>
      </c>
      <c r="O17" s="53">
        <f t="shared" ca="1" si="13"/>
        <v>1293.5977137886721</v>
      </c>
      <c r="P17" s="46"/>
      <c r="Q17" s="53" cm="1">
        <f t="array" aca="1" ref="Q17" ca="1">IFERROR(SUMPRODUCT(INDIRECT("'"&amp;$H$6&amp;"'!$C"&amp;SUM(ROW(P17))&amp;":"&amp;$H$5&amp;SUM(ROW(P17))),
INDIRECT("'"&amp;$H$7&amp;"'!$C"&amp;SUM(ROW(P17))&amp;":"&amp;$H$5&amp;SUM(ROW(P17)))*$L$6,
INDIRECT("'"&amp;$H$8&amp;"'!$C"&amp;SUM(ROW(P17))&amp;":"&amp;$H$5&amp;SUM(ROW(P17)))*$L$5)/
(SUMPRODUCT(INDIRECT("'"&amp;$H$6&amp;"'!$C"&amp;SUM(ROW(P17))&amp;":"&amp;$H$5&amp;SUM(ROW(P17))),
INDIRECT("'"&amp;$H$7&amp;"'!$C"&amp;SUM(ROW(P17))&amp;":"&amp;$H$5&amp;SUM(ROW(P17)))*$L$6)),"")</f>
        <v>188937.88352656009</v>
      </c>
      <c r="R17" s="47">
        <f t="shared" ca="1" si="14"/>
        <v>3.853862550017717E-2</v>
      </c>
      <c r="S17" s="57">
        <f t="shared" ca="1" si="8"/>
        <v>244409614.17802855</v>
      </c>
      <c r="T17" s="59">
        <f t="shared" si="2"/>
        <v>0</v>
      </c>
    </row>
    <row r="18" spans="2:20" s="44" customFormat="1" ht="13" x14ac:dyDescent="0.3">
      <c r="B18" s="14">
        <f t="shared" si="9"/>
        <v>2011</v>
      </c>
      <c r="C18" s="53">
        <f t="shared" ca="1" si="0"/>
        <v>1999.280677811922</v>
      </c>
      <c r="D18" s="70">
        <f t="shared" ca="1" si="1"/>
        <v>74.136969759469906</v>
      </c>
      <c r="E18" s="75">
        <f t="shared" ca="1" si="3"/>
        <v>0.6255308442460914</v>
      </c>
      <c r="F18" s="53" cm="1">
        <f t="array" aca="1" ref="F18" ca="1">SUMPRODUCT(INDIRECT("'"&amp;$H$6&amp;"'!$C"&amp;SUM(ROW(A18))&amp;":"&amp;$H$5&amp;SUM(ROW(A18))),
INDIRECT("'"&amp;$H$7&amp;"'!$C"&amp;SUM(ROW(A18))&amp;":"&amp;$H$5&amp;SUM(ROW(A18)))*$L$6)</f>
        <v>1250.6117302765895</v>
      </c>
      <c r="G18" s="163">
        <f ca="1">INDEX('Other Inputs'!$C$80:$AH$145,MATCH(B18,'Other Inputs'!$B$80:$B$145,0), MATCH($D$2,'Other Inputs'!$C$79:$AH$79,0))</f>
        <v>0</v>
      </c>
      <c r="H18" s="53">
        <f t="shared" ca="1" si="10"/>
        <v>1250.6117302765895</v>
      </c>
      <c r="I18" s="70" cm="1">
        <f t="array" aca="1" ref="I18" ca="1">IFERROR(SUMPRODUCT(INDIRECT("'"&amp;$H$6&amp;"'!$C"&amp;SUM(ROW(P18))&amp;":"&amp;$H$5&amp;SUM(ROW(P18))),
INDIRECT("'"&amp;$H$7&amp;"'!$C"&amp;SUM(ROW(P18))&amp;":"&amp;$H$5&amp;SUM(ROW(P18)))*$L$6,
INDIRECT("'"&amp;$H$7&amp;"'!$C10:"&amp;$H$5&amp;10)*$L$6)/
(SUMPRODUCT(INDIRECT("'"&amp;$H$6&amp;"'!$C"&amp;SUM(ROW(P18))&amp;":"&amp;$H$5&amp;SUM(ROW(P18))),
INDIRECT("'"&amp;$H$7&amp;"'!$C"&amp;SUM(ROW(P18))&amp;":"&amp;$H$5&amp;SUM(ROW(P18)))*$L$6)),"")</f>
        <v>72.360712640537869</v>
      </c>
      <c r="J18" s="345">
        <f ca="1">INDEX('Other Inputs'!$C$11:$AH$76,MATCH($B18,'Other Inputs'!$B$80:$B$145,0), MATCH($D$2,'Other Inputs'!$C$79:$AH$79,0))</f>
        <v>2</v>
      </c>
      <c r="K18" s="76">
        <f t="shared" ca="1" si="11"/>
        <v>2501.2234605531789</v>
      </c>
      <c r="L18" s="163">
        <f ca="1">INDEX('Other Inputs'!$C$149:$AH$214,MATCH($B18,'Other Inputs'!$B$80:$B$145,0), MATCH($D$2,'Other Inputs'!$C$79:$AH$79,0))</f>
        <v>5.5E-2</v>
      </c>
      <c r="M18" s="45">
        <f ca="1">INDEX('Other Inputs'!$C$218:$AH$283,MATCH($B18,'Other Inputs'!$B$80:$B$145,0), MATCH($D$2,'Other Inputs'!$C$79:$AH$79,0))</f>
        <v>2.2491349480968859E-2</v>
      </c>
      <c r="N18" s="53">
        <f t="shared" ca="1" si="12"/>
        <v>2698.1407158688753</v>
      </c>
      <c r="O18" s="53">
        <f t="shared" ca="1" si="13"/>
        <v>1349.0703579344377</v>
      </c>
      <c r="P18" s="46"/>
      <c r="Q18" s="53" cm="1">
        <f t="array" aca="1" ref="Q18" ca="1">IFERROR(SUMPRODUCT(INDIRECT("'"&amp;$H$6&amp;"'!$C"&amp;SUM(ROW(P18))&amp;":"&amp;$H$5&amp;SUM(ROW(P18))),
INDIRECT("'"&amp;$H$7&amp;"'!$C"&amp;SUM(ROW(P18))&amp;":"&amp;$H$5&amp;SUM(ROW(P18)))*$L$6,
INDIRECT("'"&amp;$H$8&amp;"'!$C"&amp;SUM(ROW(P18))&amp;":"&amp;$H$5&amp;SUM(ROW(P18)))*$L$5)/
(SUMPRODUCT(INDIRECT("'"&amp;$H$6&amp;"'!$C"&amp;SUM(ROW(P18))&amp;":"&amp;$H$5&amp;SUM(ROW(P18))),
INDIRECT("'"&amp;$H$7&amp;"'!$C"&amp;SUM(ROW(P18))&amp;":"&amp;$H$5&amp;SUM(ROW(P18)))*$L$6)),"")</f>
        <v>194991.49390362026</v>
      </c>
      <c r="R18" s="47">
        <f t="shared" ca="1" si="14"/>
        <v>3.2040214826526192E-2</v>
      </c>
      <c r="S18" s="57">
        <f t="shared" ca="1" si="8"/>
        <v>263057244.47472769</v>
      </c>
      <c r="T18" s="59">
        <f t="shared" si="2"/>
        <v>0</v>
      </c>
    </row>
    <row r="19" spans="2:20" s="44" customFormat="1" ht="13" x14ac:dyDescent="0.3">
      <c r="B19" s="14">
        <f t="shared" si="9"/>
        <v>2012</v>
      </c>
      <c r="C19" s="53">
        <f t="shared" ca="1" si="0"/>
        <v>2031.1636065806729</v>
      </c>
      <c r="D19" s="70">
        <f t="shared" ca="1" si="1"/>
        <v>74.60333121207627</v>
      </c>
      <c r="E19" s="75">
        <f t="shared" ca="1" si="3"/>
        <v>0.60895156638296655</v>
      </c>
      <c r="F19" s="53" cm="1">
        <f t="array" aca="1" ref="F19" ca="1">SUMPRODUCT(INDIRECT("'"&amp;$H$6&amp;"'!$C"&amp;SUM(ROW(A19))&amp;":"&amp;$H$5&amp;SUM(ROW(A19))),
INDIRECT("'"&amp;$H$7&amp;"'!$C"&amp;SUM(ROW(A19))&amp;":"&amp;$H$5&amp;SUM(ROW(A19)))*$L$6)</f>
        <v>1236.8802598073764</v>
      </c>
      <c r="G19" s="163">
        <f ca="1">INDEX('Other Inputs'!$C$80:$AH$145,MATCH(B19,'Other Inputs'!$B$80:$B$145,0), MATCH($D$2,'Other Inputs'!$C$79:$AH$79,0))</f>
        <v>0</v>
      </c>
      <c r="H19" s="53">
        <f t="shared" ca="1" si="10"/>
        <v>1236.8802598073764</v>
      </c>
      <c r="I19" s="70" cm="1">
        <f t="array" aca="1" ref="I19" ca="1">IFERROR(SUMPRODUCT(INDIRECT("'"&amp;$H$6&amp;"'!$C"&amp;SUM(ROW(P19))&amp;":"&amp;$H$5&amp;SUM(ROW(P19))),
INDIRECT("'"&amp;$H$7&amp;"'!$C"&amp;SUM(ROW(P19))&amp;":"&amp;$H$5&amp;SUM(ROW(P19)))*$L$6,
INDIRECT("'"&amp;$H$7&amp;"'!$C10:"&amp;$H$5&amp;10)*$L$6)/
(SUMPRODUCT(INDIRECT("'"&amp;$H$6&amp;"'!$C"&amp;SUM(ROW(P19))&amp;":"&amp;$H$5&amp;SUM(ROW(P19))),
INDIRECT("'"&amp;$H$7&amp;"'!$C"&amp;SUM(ROW(P19))&amp;":"&amp;$H$5&amp;SUM(ROW(P19)))*$L$6)),"")</f>
        <v>72.806268801589681</v>
      </c>
      <c r="J19" s="345">
        <f ca="1">INDEX('Other Inputs'!$C$11:$AH$76,MATCH($B19,'Other Inputs'!$B$80:$B$145,0), MATCH($D$2,'Other Inputs'!$C$79:$AH$79,0))</f>
        <v>2</v>
      </c>
      <c r="K19" s="76">
        <f t="shared" ca="1" si="11"/>
        <v>2473.7605196147529</v>
      </c>
      <c r="L19" s="163">
        <f ca="1">INDEX('Other Inputs'!$C$149:$AH$214,MATCH($B19,'Other Inputs'!$B$80:$B$145,0), MATCH($D$2,'Other Inputs'!$C$79:$AH$79,0))</f>
        <v>5.5E-2</v>
      </c>
      <c r="M19" s="45">
        <f ca="1">INDEX('Other Inputs'!$C$218:$AH$283,MATCH($B19,'Other Inputs'!$B$80:$B$145,0), MATCH($D$2,'Other Inputs'!$C$79:$AH$79,0))</f>
        <v>1.9223224794036878E-2</v>
      </c>
      <c r="N19" s="53">
        <f t="shared" ca="1" si="12"/>
        <v>2659.9864537492663</v>
      </c>
      <c r="O19" s="53">
        <f t="shared" ca="1" si="13"/>
        <v>1329.9932268746331</v>
      </c>
      <c r="P19" s="46"/>
      <c r="Q19" s="53" cm="1">
        <f t="array" aca="1" ref="Q19" ca="1">IFERROR(SUMPRODUCT(INDIRECT("'"&amp;$H$6&amp;"'!$C"&amp;SUM(ROW(P19))&amp;":"&amp;$H$5&amp;SUM(ROW(P19))),
INDIRECT("'"&amp;$H$7&amp;"'!$C"&amp;SUM(ROW(P19))&amp;":"&amp;$H$5&amp;SUM(ROW(P19)))*$L$6,
INDIRECT("'"&amp;$H$8&amp;"'!$C"&amp;SUM(ROW(P19))&amp;":"&amp;$H$5&amp;SUM(ROW(P19)))*$L$5)/
(SUMPRODUCT(INDIRECT("'"&amp;$H$6&amp;"'!$C"&amp;SUM(ROW(P19))&amp;":"&amp;$H$5&amp;SUM(ROW(P19))),
INDIRECT("'"&amp;$H$7&amp;"'!$C"&amp;SUM(ROW(P19))&amp;":"&amp;$H$5&amp;SUM(ROW(P19)))*$L$6)),"")</f>
        <v>199299.11328545044</v>
      </c>
      <c r="R19" s="47">
        <f t="shared" ca="1" si="14"/>
        <v>2.2091319449859315E-2</v>
      </c>
      <c r="S19" s="57">
        <f t="shared" ca="1" si="8"/>
        <v>265066470.7917693</v>
      </c>
      <c r="T19" s="59">
        <f t="shared" si="2"/>
        <v>0</v>
      </c>
    </row>
    <row r="20" spans="2:20" s="44" customFormat="1" ht="13" x14ac:dyDescent="0.3">
      <c r="B20" s="14">
        <f t="shared" si="9"/>
        <v>2013</v>
      </c>
      <c r="C20" s="53">
        <f t="shared" ca="1" si="0"/>
        <v>2054.3089804027577</v>
      </c>
      <c r="D20" s="70">
        <f t="shared" ca="1" si="1"/>
        <v>75.060648120043453</v>
      </c>
      <c r="E20" s="75">
        <f t="shared" ca="1" si="3"/>
        <v>0.59245551682084885</v>
      </c>
      <c r="F20" s="53" cm="1">
        <f t="array" aca="1" ref="F20" ca="1">SUMPRODUCT(INDIRECT("'"&amp;$H$6&amp;"'!$C"&amp;SUM(ROW(A20))&amp;":"&amp;$H$5&amp;SUM(ROW(A20))),
INDIRECT("'"&amp;$H$7&amp;"'!$C"&amp;SUM(ROW(A20))&amp;":"&amp;$H$5&amp;SUM(ROW(A20)))*$L$6)</f>
        <v>1217.086688694227</v>
      </c>
      <c r="G20" s="163">
        <f ca="1">INDEX('Other Inputs'!$C$80:$AH$145,MATCH(B20,'Other Inputs'!$B$80:$B$145,0), MATCH($D$2,'Other Inputs'!$C$79:$AH$79,0))</f>
        <v>0</v>
      </c>
      <c r="H20" s="53">
        <f t="shared" ca="1" si="10"/>
        <v>1217.086688694227</v>
      </c>
      <c r="I20" s="70" cm="1">
        <f t="array" aca="1" ref="I20" ca="1">IFERROR(SUMPRODUCT(INDIRECT("'"&amp;$H$6&amp;"'!$C"&amp;SUM(ROW(P20))&amp;":"&amp;$H$5&amp;SUM(ROW(P20))),
INDIRECT("'"&amp;$H$7&amp;"'!$C"&amp;SUM(ROW(P20))&amp;":"&amp;$H$5&amp;SUM(ROW(P20)))*$L$6,
INDIRECT("'"&amp;$H$7&amp;"'!$C10:"&amp;$H$5&amp;10)*$L$6)/
(SUMPRODUCT(INDIRECT("'"&amp;$H$6&amp;"'!$C"&amp;SUM(ROW(P20))&amp;":"&amp;$H$5&amp;SUM(ROW(P20))),
INDIRECT("'"&amp;$H$7&amp;"'!$C"&amp;SUM(ROW(P20))&amp;":"&amp;$H$5&amp;SUM(ROW(P20)))*$L$6)),"")</f>
        <v>73.24275957765856</v>
      </c>
      <c r="J20" s="345">
        <f ca="1">INDEX('Other Inputs'!$C$11:$AH$76,MATCH($B20,'Other Inputs'!$B$80:$B$145,0), MATCH($D$2,'Other Inputs'!$C$79:$AH$79,0))</f>
        <v>2</v>
      </c>
      <c r="K20" s="76">
        <f t="shared" ca="1" si="11"/>
        <v>2434.1733773884539</v>
      </c>
      <c r="L20" s="163">
        <f ca="1">INDEX('Other Inputs'!$C$149:$AH$214,MATCH($B20,'Other Inputs'!$B$80:$B$145,0), MATCH($D$2,'Other Inputs'!$C$79:$AH$79,0))</f>
        <v>5.5E-2</v>
      </c>
      <c r="M20" s="45">
        <f ca="1">INDEX('Other Inputs'!$C$218:$AH$283,MATCH($B20,'Other Inputs'!$B$80:$B$145,0), MATCH($D$2,'Other Inputs'!$C$79:$AH$79,0))</f>
        <v>1.6406250000000001E-2</v>
      </c>
      <c r="N20" s="53">
        <f t="shared" ca="1" si="12"/>
        <v>2610.185031251101</v>
      </c>
      <c r="O20" s="53">
        <f t="shared" ca="1" si="13"/>
        <v>1305.0925156255505</v>
      </c>
      <c r="P20" s="46"/>
      <c r="Q20" s="53" cm="1">
        <f t="array" aca="1" ref="Q20" ca="1">IFERROR(SUMPRODUCT(INDIRECT("'"&amp;$H$6&amp;"'!$C"&amp;SUM(ROW(P20))&amp;":"&amp;$H$5&amp;SUM(ROW(P20))),
INDIRECT("'"&amp;$H$7&amp;"'!$C"&amp;SUM(ROW(P20))&amp;":"&amp;$H$5&amp;SUM(ROW(P20)))*$L$6,
INDIRECT("'"&amp;$H$8&amp;"'!$C"&amp;SUM(ROW(P20))&amp;":"&amp;$H$5&amp;SUM(ROW(P20)))*$L$5)/
(SUMPRODUCT(INDIRECT("'"&amp;$H$6&amp;"'!$C"&amp;SUM(ROW(P20))&amp;":"&amp;$H$5&amp;SUM(ROW(P20))),
INDIRECT("'"&amp;$H$7&amp;"'!$C"&amp;SUM(ROW(P20))&amp;":"&amp;$H$5&amp;SUM(ROW(P20)))*$L$6)),"")</f>
        <v>203800.36539175216</v>
      </c>
      <c r="R20" s="47">
        <f t="shared" ca="1" si="14"/>
        <v>2.2585409599162221E-2</v>
      </c>
      <c r="S20" s="57">
        <f t="shared" ca="1" si="8"/>
        <v>265978331.55452821</v>
      </c>
      <c r="T20" s="59">
        <f t="shared" si="2"/>
        <v>0</v>
      </c>
    </row>
    <row r="21" spans="2:20" s="44" customFormat="1" ht="13" x14ac:dyDescent="0.3">
      <c r="B21" s="14">
        <f t="shared" si="9"/>
        <v>2014</v>
      </c>
      <c r="C21" s="53">
        <f t="shared" ca="1" si="0"/>
        <v>2073.8414595316267</v>
      </c>
      <c r="D21" s="70">
        <f t="shared" ca="1" si="1"/>
        <v>75.524314087912899</v>
      </c>
      <c r="E21" s="75">
        <f t="shared" ca="1" si="3"/>
        <v>0.57582693895521941</v>
      </c>
      <c r="F21" s="53" cm="1">
        <f t="array" aca="1" ref="F21" ca="1">SUMPRODUCT(INDIRECT("'"&amp;$H$6&amp;"'!$C"&amp;SUM(ROW(A21))&amp;":"&amp;$H$5&amp;SUM(ROW(A21))),
INDIRECT("'"&amp;$H$7&amp;"'!$C"&amp;SUM(ROW(A21))&amp;":"&amp;$H$5&amp;SUM(ROW(A21)))*$L$6)</f>
        <v>1194.1737795205211</v>
      </c>
      <c r="G21" s="163">
        <f ca="1">INDEX('Other Inputs'!$C$80:$AH$145,MATCH(B21,'Other Inputs'!$B$80:$B$145,0), MATCH($D$2,'Other Inputs'!$C$79:$AH$79,0))</f>
        <v>0</v>
      </c>
      <c r="H21" s="53">
        <f t="shared" ca="1" si="10"/>
        <v>1194.1737795205211</v>
      </c>
      <c r="I21" s="70" cm="1">
        <f t="array" aca="1" ref="I21" ca="1">IFERROR(SUMPRODUCT(INDIRECT("'"&amp;$H$6&amp;"'!$C"&amp;SUM(ROW(P21))&amp;":"&amp;$H$5&amp;SUM(ROW(P21))),
INDIRECT("'"&amp;$H$7&amp;"'!$C"&amp;SUM(ROW(P21))&amp;":"&amp;$H$5&amp;SUM(ROW(P21)))*$L$6,
INDIRECT("'"&amp;$H$7&amp;"'!$C10:"&amp;$H$5&amp;10)*$L$6)/
(SUMPRODUCT(INDIRECT("'"&amp;$H$6&amp;"'!$C"&amp;SUM(ROW(P21))&amp;":"&amp;$H$5&amp;SUM(ROW(P21))),
INDIRECT("'"&amp;$H$7&amp;"'!$C"&amp;SUM(ROW(P21))&amp;":"&amp;$H$5&amp;SUM(ROW(P21)))*$L$6)),"")</f>
        <v>73.684821985358113</v>
      </c>
      <c r="J21" s="345">
        <f ca="1">INDEX('Other Inputs'!$C$11:$AH$76,MATCH($B21,'Other Inputs'!$B$80:$B$145,0), MATCH($D$2,'Other Inputs'!$C$79:$AH$79,0))</f>
        <v>2</v>
      </c>
      <c r="K21" s="76">
        <f t="shared" ca="1" si="11"/>
        <v>2388.3475590410421</v>
      </c>
      <c r="L21" s="163">
        <f ca="1">INDEX('Other Inputs'!$C$149:$AH$214,MATCH($B21,'Other Inputs'!$B$80:$B$145,0), MATCH($D$2,'Other Inputs'!$C$79:$AH$79,0))</f>
        <v>5.5E-2</v>
      </c>
      <c r="M21" s="45">
        <f ca="1">INDEX('Other Inputs'!$C$218:$AH$283,MATCH($B21,'Other Inputs'!$B$80:$B$145,0), MATCH($D$2,'Other Inputs'!$C$79:$AH$79,0))</f>
        <v>1.627630011909488E-2</v>
      </c>
      <c r="N21" s="53">
        <f t="shared" ca="1" si="12"/>
        <v>2560.7181768392402</v>
      </c>
      <c r="O21" s="53">
        <f t="shared" ca="1" si="13"/>
        <v>1280.3590884196201</v>
      </c>
      <c r="P21" s="46"/>
      <c r="Q21" s="53" cm="1">
        <f t="array" aca="1" ref="Q21" ca="1">IFERROR(SUMPRODUCT(INDIRECT("'"&amp;$H$6&amp;"'!$C"&amp;SUM(ROW(P21))&amp;":"&amp;$H$5&amp;SUM(ROW(P21))),
INDIRECT("'"&amp;$H$7&amp;"'!$C"&amp;SUM(ROW(P21))&amp;":"&amp;$H$5&amp;SUM(ROW(P21)))*$L$6,
INDIRECT("'"&amp;$H$8&amp;"'!$C"&amp;SUM(ROW(P21))&amp;":"&amp;$H$5&amp;SUM(ROW(P21)))*$L$5)/
(SUMPRODUCT(INDIRECT("'"&amp;$H$6&amp;"'!$C"&amp;SUM(ROW(P21))&amp;":"&amp;$H$5&amp;SUM(ROW(P21))),
INDIRECT("'"&amp;$H$7&amp;"'!$C"&amp;SUM(ROW(P21))&amp;":"&amp;$H$5&amp;SUM(ROW(P21)))*$L$6)),"")</f>
        <v>209609.63395748244</v>
      </c>
      <c r="R21" s="47">
        <f t="shared" ca="1" si="14"/>
        <v>2.8504701424668655E-2</v>
      </c>
      <c r="S21" s="57">
        <f t="shared" ca="1" si="8"/>
        <v>268375599.85777247</v>
      </c>
      <c r="T21" s="59">
        <f t="shared" si="2"/>
        <v>0</v>
      </c>
    </row>
    <row r="22" spans="2:20" s="44" customFormat="1" ht="13" x14ac:dyDescent="0.3">
      <c r="B22" s="14">
        <f t="shared" si="9"/>
        <v>2015</v>
      </c>
      <c r="C22" s="53">
        <f t="shared" ca="1" si="0"/>
        <v>2076.7304763952457</v>
      </c>
      <c r="D22" s="70">
        <f t="shared" ca="1" si="1"/>
        <v>75.950083583185958</v>
      </c>
      <c r="E22" s="75">
        <f t="shared" ca="1" si="3"/>
        <v>0.55972419496350023</v>
      </c>
      <c r="F22" s="53" cm="1">
        <f t="array" aca="1" ref="F22" ca="1">SUMPRODUCT(INDIRECT("'"&amp;$H$6&amp;"'!$C"&amp;SUM(ROW(A22))&amp;":"&amp;$H$5&amp;SUM(ROW(A22))),
INDIRECT("'"&amp;$H$7&amp;"'!$C"&amp;SUM(ROW(A22))&amp;":"&amp;$H$5&amp;SUM(ROW(A22)))*$L$6)</f>
        <v>1162.3962940564952</v>
      </c>
      <c r="G22" s="163">
        <f ca="1">INDEX('Other Inputs'!$C$80:$AH$145,MATCH(B22,'Other Inputs'!$B$80:$B$145,0), MATCH($D$2,'Other Inputs'!$C$79:$AH$79,0))</f>
        <v>0</v>
      </c>
      <c r="H22" s="53">
        <f t="shared" ca="1" si="10"/>
        <v>1162.3962940564952</v>
      </c>
      <c r="I22" s="70" cm="1">
        <f t="array" aca="1" ref="I22" ca="1">IFERROR(SUMPRODUCT(INDIRECT("'"&amp;$H$6&amp;"'!$C"&amp;SUM(ROW(P22))&amp;":"&amp;$H$5&amp;SUM(ROW(P22))),
INDIRECT("'"&amp;$H$7&amp;"'!$C"&amp;SUM(ROW(P22))&amp;":"&amp;$H$5&amp;SUM(ROW(P22)))*$L$6,
INDIRECT("'"&amp;$H$7&amp;"'!$C10:"&amp;$H$5&amp;10)*$L$6)/
(SUMPRODUCT(INDIRECT("'"&amp;$H$6&amp;"'!$C"&amp;SUM(ROW(P22))&amp;":"&amp;$H$5&amp;SUM(ROW(P22))),
INDIRECT("'"&amp;$H$7&amp;"'!$C"&amp;SUM(ROW(P22))&amp;":"&amp;$H$5&amp;SUM(ROW(P22)))*$L$6)),"")</f>
        <v>74.092015091114263</v>
      </c>
      <c r="J22" s="345">
        <f ca="1">INDEX('Other Inputs'!$C$11:$AH$76,MATCH($B22,'Other Inputs'!$B$80:$B$145,0), MATCH($D$2,'Other Inputs'!$C$79:$AH$79,0))</f>
        <v>2</v>
      </c>
      <c r="K22" s="76">
        <f t="shared" ca="1" si="11"/>
        <v>2324.7925881129904</v>
      </c>
      <c r="L22" s="163">
        <f ca="1">INDEX('Other Inputs'!$C$149:$AH$214,MATCH($B22,'Other Inputs'!$B$80:$B$145,0), MATCH($D$2,'Other Inputs'!$C$79:$AH$79,0))</f>
        <v>5.5E-2</v>
      </c>
      <c r="M22" s="45">
        <f ca="1">INDEX('Other Inputs'!$C$218:$AH$283,MATCH($B22,'Other Inputs'!$B$80:$B$145,0), MATCH($D$2,'Other Inputs'!$C$79:$AH$79,0))</f>
        <v>1.7309205350118019E-2</v>
      </c>
      <c r="N22" s="53">
        <f t="shared" ca="1" si="12"/>
        <v>2495.1097099400095</v>
      </c>
      <c r="O22" s="53">
        <f t="shared" ca="1" si="13"/>
        <v>1247.5548549700047</v>
      </c>
      <c r="P22" s="46"/>
      <c r="Q22" s="53" cm="1">
        <f t="array" aca="1" ref="Q22" ca="1">IFERROR(SUMPRODUCT(INDIRECT("'"&amp;$H$6&amp;"'!$C"&amp;SUM(ROW(P22))&amp;":"&amp;$H$5&amp;SUM(ROW(P22))),
INDIRECT("'"&amp;$H$7&amp;"'!$C"&amp;SUM(ROW(P22))&amp;":"&amp;$H$5&amp;SUM(ROW(P22)))*$L$6,
INDIRECT("'"&amp;$H$8&amp;"'!$C"&amp;SUM(ROW(P22))&amp;":"&amp;$H$5&amp;SUM(ROW(P22)))*$L$5)/
(SUMPRODUCT(INDIRECT("'"&amp;$H$6&amp;"'!$C"&amp;SUM(ROW(P22))&amp;":"&amp;$H$5&amp;SUM(ROW(P22))),
INDIRECT("'"&amp;$H$7&amp;"'!$C"&amp;SUM(ROW(P22))&amp;":"&amp;$H$5&amp;SUM(ROW(P22)))*$L$6)),"")</f>
        <v>217445.06890264014</v>
      </c>
      <c r="R22" s="47">
        <f t="shared" ca="1" si="14"/>
        <v>3.7381082144091859E-2</v>
      </c>
      <c r="S22" s="57">
        <f t="shared" ca="1" si="8"/>
        <v>271274651.39877588</v>
      </c>
      <c r="T22" s="59">
        <f t="shared" si="2"/>
        <v>0</v>
      </c>
    </row>
    <row r="23" spans="2:20" s="44" customFormat="1" ht="13" x14ac:dyDescent="0.3">
      <c r="B23" s="14">
        <f t="shared" si="9"/>
        <v>2016</v>
      </c>
      <c r="C23" s="53">
        <f t="shared" ca="1" si="0"/>
        <v>2071.8522571086201</v>
      </c>
      <c r="D23" s="70">
        <f t="shared" ca="1" si="1"/>
        <v>76.376263180041946</v>
      </c>
      <c r="E23" s="75">
        <f t="shared" ca="1" si="3"/>
        <v>0.55358978589037244</v>
      </c>
      <c r="F23" s="53" cm="1">
        <f t="array" aca="1" ref="F23" ca="1">SUMPRODUCT(INDIRECT("'"&amp;$H$6&amp;"'!$C"&amp;SUM(ROW(A23))&amp;":"&amp;$H$5&amp;SUM(ROW(A23))),
INDIRECT("'"&amp;$H$7&amp;"'!$C"&amp;SUM(ROW(A23))&amp;":"&amp;$H$5&amp;SUM(ROW(A23)))*$L$6)</f>
        <v>1146.9562474092459</v>
      </c>
      <c r="G23" s="163">
        <f ca="1">INDEX('Other Inputs'!$C$80:$AH$145,MATCH(B23,'Other Inputs'!$B$80:$B$145,0), MATCH($D$2,'Other Inputs'!$C$79:$AH$79,0))</f>
        <v>0</v>
      </c>
      <c r="H23" s="53">
        <f t="shared" ca="1" si="10"/>
        <v>1146.9562474092459</v>
      </c>
      <c r="I23" s="70" cm="1">
        <f t="array" aca="1" ref="I23" ca="1">IFERROR(SUMPRODUCT(INDIRECT("'"&amp;$H$6&amp;"'!$C"&amp;SUM(ROW(P23))&amp;":"&amp;$H$5&amp;SUM(ROW(P23))),
INDIRECT("'"&amp;$H$7&amp;"'!$C"&amp;SUM(ROW(P23))&amp;":"&amp;$H$5&amp;SUM(ROW(P23)))*$L$6,
INDIRECT("'"&amp;$H$7&amp;"'!$C10:"&amp;$H$5&amp;10)*$L$6)/
(SUMPRODUCT(INDIRECT("'"&amp;$H$6&amp;"'!$C"&amp;SUM(ROW(P23))&amp;":"&amp;$H$5&amp;SUM(ROW(P23))),
INDIRECT("'"&amp;$H$7&amp;"'!$C"&amp;SUM(ROW(P23))&amp;":"&amp;$H$5&amp;SUM(ROW(P23)))*$L$6)),"")</f>
        <v>74.532521931372131</v>
      </c>
      <c r="J23" s="345">
        <f ca="1">INDEX('Other Inputs'!$C$11:$AH$76,MATCH($B23,'Other Inputs'!$B$80:$B$145,0), MATCH($D$2,'Other Inputs'!$C$79:$AH$79,0))</f>
        <v>2</v>
      </c>
      <c r="K23" s="76">
        <f t="shared" ca="1" si="11"/>
        <v>2293.9124948184917</v>
      </c>
      <c r="L23" s="163">
        <f ca="1">INDEX('Other Inputs'!$C$149:$AH$214,MATCH($B23,'Other Inputs'!$B$80:$B$145,0), MATCH($D$2,'Other Inputs'!$C$79:$AH$79,0))</f>
        <v>5.5E-2</v>
      </c>
      <c r="M23" s="45">
        <f ca="1">INDEX('Other Inputs'!$C$218:$AH$283,MATCH($B23,'Other Inputs'!$B$80:$B$145,0), MATCH($D$2,'Other Inputs'!$C$79:$AH$79,0))</f>
        <v>1.7500000000000002E-2</v>
      </c>
      <c r="N23" s="53">
        <f t="shared" ca="1" si="12"/>
        <v>2462.429041469095</v>
      </c>
      <c r="O23" s="53">
        <f t="shared" ca="1" si="13"/>
        <v>1231.2145207345475</v>
      </c>
      <c r="P23" s="46"/>
      <c r="Q23" s="53" cm="1">
        <f t="array" aca="1" ref="Q23" ca="1">IFERROR(SUMPRODUCT(INDIRECT("'"&amp;$H$6&amp;"'!$C"&amp;SUM(ROW(P23))&amp;":"&amp;$H$5&amp;SUM(ROW(P23))),
INDIRECT("'"&amp;$H$7&amp;"'!$C"&amp;SUM(ROW(P23))&amp;":"&amp;$H$5&amp;SUM(ROW(P23)))*$L$6,
INDIRECT("'"&amp;$H$8&amp;"'!$C"&amp;SUM(ROW(P23))&amp;":"&amp;$H$5&amp;SUM(ROW(P23)))*$L$5)/
(SUMPRODUCT(INDIRECT("'"&amp;$H$6&amp;"'!$C"&amp;SUM(ROW(P23))&amp;":"&amp;$H$5&amp;SUM(ROW(P23))),
INDIRECT("'"&amp;$H$7&amp;"'!$C"&amp;SUM(ROW(P23))&amp;":"&amp;$H$5&amp;SUM(ROW(P23)))*$L$6)),"")</f>
        <v>225465.7644199832</v>
      </c>
      <c r="R23" s="47">
        <f t="shared" ca="1" si="14"/>
        <v>3.6886076827680414E-2</v>
      </c>
      <c r="S23" s="57">
        <f t="shared" ca="1" si="8"/>
        <v>277596723.082398</v>
      </c>
      <c r="T23" s="59">
        <f t="shared" si="2"/>
        <v>0</v>
      </c>
    </row>
    <row r="24" spans="2:20" s="44" customFormat="1" ht="13" x14ac:dyDescent="0.3">
      <c r="B24" s="14">
        <f t="shared" si="9"/>
        <v>2017</v>
      </c>
      <c r="C24" s="53">
        <f t="shared" ca="1" si="0"/>
        <v>2054.2857441109577</v>
      </c>
      <c r="D24" s="70">
        <f t="shared" ca="1" si="1"/>
        <v>76.78720278050568</v>
      </c>
      <c r="E24" s="75">
        <f t="shared" ca="1" si="3"/>
        <v>0.54765928093539762</v>
      </c>
      <c r="F24" s="53" cm="1">
        <f t="array" aca="1" ref="F24" ca="1">SUMPRODUCT(INDIRECT("'"&amp;$H$6&amp;"'!$C"&amp;SUM(ROW(A24))&amp;":"&amp;$H$5&amp;SUM(ROW(A24))),
INDIRECT("'"&amp;$H$7&amp;"'!$C"&amp;SUM(ROW(A24))&amp;":"&amp;$H$5&amp;SUM(ROW(A24)))*$L$6)</f>
        <v>1125.0486534556453</v>
      </c>
      <c r="G24" s="163">
        <f ca="1">INDEX('Other Inputs'!$C$80:$AH$145,MATCH(B24,'Other Inputs'!$B$80:$B$145,0), MATCH($D$2,'Other Inputs'!$C$79:$AH$79,0))</f>
        <v>0</v>
      </c>
      <c r="H24" s="53">
        <f t="shared" ca="1" si="10"/>
        <v>1125.0486534556453</v>
      </c>
      <c r="I24" s="70" cm="1">
        <f t="array" aca="1" ref="I24" ca="1">IFERROR(SUMPRODUCT(INDIRECT("'"&amp;$H$6&amp;"'!$C"&amp;SUM(ROW(P24))&amp;":"&amp;$H$5&amp;SUM(ROW(P24))),
INDIRECT("'"&amp;$H$7&amp;"'!$C"&amp;SUM(ROW(P24))&amp;":"&amp;$H$5&amp;SUM(ROW(P24)))*$L$6,
INDIRECT("'"&amp;$H$7&amp;"'!$C10:"&amp;$H$5&amp;10)*$L$6)/
(SUMPRODUCT(INDIRECT("'"&amp;$H$6&amp;"'!$C"&amp;SUM(ROW(P24))&amp;":"&amp;$H$5&amp;SUM(ROW(P24))),
INDIRECT("'"&amp;$H$7&amp;"'!$C"&amp;SUM(ROW(P24))&amp;":"&amp;$H$5&amp;SUM(ROW(P24)))*$L$6)),"")</f>
        <v>74.959606446914563</v>
      </c>
      <c r="J24" s="345">
        <f ca="1">INDEX('Other Inputs'!$C$11:$AH$76,MATCH($B24,'Other Inputs'!$B$80:$B$145,0), MATCH($D$2,'Other Inputs'!$C$79:$AH$79,0))</f>
        <v>2</v>
      </c>
      <c r="K24" s="76">
        <f t="shared" ca="1" si="11"/>
        <v>2250.0973069112906</v>
      </c>
      <c r="L24" s="163">
        <f ca="1">INDEX('Other Inputs'!$C$149:$AH$214,MATCH($B24,'Other Inputs'!$B$80:$B$145,0), MATCH($D$2,'Other Inputs'!$C$79:$AH$79,0))</f>
        <v>5.5E-2</v>
      </c>
      <c r="M24" s="45">
        <f ca="1">INDEX('Other Inputs'!$C$218:$AH$283,MATCH($B24,'Other Inputs'!$B$80:$B$145,0), MATCH($D$2,'Other Inputs'!$C$79:$AH$79,0))</f>
        <v>1.7500000000000002E-2</v>
      </c>
      <c r="N24" s="53">
        <f t="shared" ca="1" si="12"/>
        <v>2415.3950803202615</v>
      </c>
      <c r="O24" s="53">
        <f t="shared" ca="1" si="13"/>
        <v>1207.6975401601308</v>
      </c>
      <c r="P24" s="46"/>
      <c r="Q24" s="53" cm="1">
        <f t="array" aca="1" ref="Q24" ca="1">IFERROR(SUMPRODUCT(INDIRECT("'"&amp;$H$6&amp;"'!$C"&amp;SUM(ROW(P24))&amp;":"&amp;$H$5&amp;SUM(ROW(P24))),
INDIRECT("'"&amp;$H$7&amp;"'!$C"&amp;SUM(ROW(P24))&amp;":"&amp;$H$5&amp;SUM(ROW(P24)))*$L$6,
INDIRECT("'"&amp;$H$8&amp;"'!$C"&amp;SUM(ROW(P24))&amp;":"&amp;$H$5&amp;SUM(ROW(P24)))*$L$5)/
(SUMPRODUCT(INDIRECT("'"&amp;$H$6&amp;"'!$C"&amp;SUM(ROW(P24))&amp;":"&amp;$H$5&amp;SUM(ROW(P24))),
INDIRECT("'"&amp;$H$7&amp;"'!$C"&amp;SUM(ROW(P24))&amp;":"&amp;$H$5&amp;SUM(ROW(P24)))*$L$6)),"")</f>
        <v>230191.9680444453</v>
      </c>
      <c r="R24" s="47">
        <f t="shared" ca="1" si="14"/>
        <v>2.0961956847951546E-2</v>
      </c>
      <c r="S24" s="57">
        <f t="shared" ca="1" si="8"/>
        <v>278002273.57189602</v>
      </c>
      <c r="T24" s="59">
        <f t="shared" si="2"/>
        <v>0</v>
      </c>
    </row>
    <row r="25" spans="2:20" s="44" customFormat="1" ht="13" x14ac:dyDescent="0.3">
      <c r="B25" s="14">
        <f t="shared" si="9"/>
        <v>2018</v>
      </c>
      <c r="C25" s="53">
        <f t="shared" ca="1" si="0"/>
        <v>2030.4452031525436</v>
      </c>
      <c r="D25" s="70">
        <f t="shared" ca="1" si="1"/>
        <v>77.0373034792227</v>
      </c>
      <c r="E25" s="75">
        <f t="shared" ca="1" si="3"/>
        <v>0.54340636932107234</v>
      </c>
      <c r="F25" s="53" cm="1">
        <f t="array" aca="1" ref="F25" ca="1">SUMPRODUCT(INDIRECT("'"&amp;$H$6&amp;"'!$C"&amp;SUM(ROW(A25))&amp;":"&amp;$H$5&amp;SUM(ROW(A25))),
INDIRECT("'"&amp;$H$7&amp;"'!$C"&amp;SUM(ROW(A25))&amp;":"&amp;$H$5&amp;SUM(ROW(A25)))*$L$6)</f>
        <v>1103.3568559505109</v>
      </c>
      <c r="G25" s="163">
        <f ca="1">INDEX('Other Inputs'!$C$80:$AH$145,MATCH(B25,'Other Inputs'!$B$80:$B$145,0), MATCH($D$2,'Other Inputs'!$C$79:$AH$79,0))</f>
        <v>0</v>
      </c>
      <c r="H25" s="53">
        <f t="shared" ca="1" si="10"/>
        <v>1103.3568559505109</v>
      </c>
      <c r="I25" s="70" cm="1">
        <f t="array" aca="1" ref="I25" ca="1">IFERROR(SUMPRODUCT(INDIRECT("'"&amp;$H$6&amp;"'!$C"&amp;SUM(ROW(P25))&amp;":"&amp;$H$5&amp;SUM(ROW(P25))),
INDIRECT("'"&amp;$H$7&amp;"'!$C"&amp;SUM(ROW(P25))&amp;":"&amp;$H$5&amp;SUM(ROW(P25)))*$L$6,
INDIRECT("'"&amp;$H$7&amp;"'!$C10:"&amp;$H$5&amp;10)*$L$6)/
(SUMPRODUCT(INDIRECT("'"&amp;$H$6&amp;"'!$C"&amp;SUM(ROW(P25))&amp;":"&amp;$H$5&amp;SUM(ROW(P25))),
INDIRECT("'"&amp;$H$7&amp;"'!$C"&amp;SUM(ROW(P25))&amp;":"&amp;$H$5&amp;SUM(ROW(P25)))*$L$6)),"")</f>
        <v>75.350044926106548</v>
      </c>
      <c r="J25" s="345">
        <f ca="1">INDEX('Other Inputs'!$C$11:$AH$76,MATCH($B25,'Other Inputs'!$B$80:$B$145,0), MATCH($D$2,'Other Inputs'!$C$79:$AH$79,0))</f>
        <v>2</v>
      </c>
      <c r="K25" s="76">
        <f t="shared" ca="1" si="11"/>
        <v>2206.7137119010217</v>
      </c>
      <c r="L25" s="163">
        <f ca="1">INDEX('Other Inputs'!$C$149:$AH$214,MATCH($B25,'Other Inputs'!$B$80:$B$145,0), MATCH($D$2,'Other Inputs'!$C$79:$AH$79,0))</f>
        <v>5.5E-2</v>
      </c>
      <c r="M25" s="45">
        <f ca="1">INDEX('Other Inputs'!$C$218:$AH$283,MATCH($B25,'Other Inputs'!$B$80:$B$145,0), MATCH($D$2,'Other Inputs'!$C$79:$AH$79,0))</f>
        <v>1.7500000000000002E-2</v>
      </c>
      <c r="N25" s="53">
        <f t="shared" ca="1" si="12"/>
        <v>2368.8244179615504</v>
      </c>
      <c r="O25" s="53">
        <f t="shared" ca="1" si="13"/>
        <v>1184.4122089807752</v>
      </c>
      <c r="P25" s="46"/>
      <c r="Q25" s="53" cm="1">
        <f t="array" aca="1" ref="Q25" ca="1">IFERROR(SUMPRODUCT(INDIRECT("'"&amp;$H$6&amp;"'!$C"&amp;SUM(ROW(P25))&amp;":"&amp;$H$5&amp;SUM(ROW(P25))),
INDIRECT("'"&amp;$H$7&amp;"'!$C"&amp;SUM(ROW(P25))&amp;":"&amp;$H$5&amp;SUM(ROW(P25)))*$L$6,
INDIRECT("'"&amp;$H$8&amp;"'!$C"&amp;SUM(ROW(P25))&amp;":"&amp;$H$5&amp;SUM(ROW(P25)))*$L$5)/
(SUMPRODUCT(INDIRECT("'"&amp;$H$6&amp;"'!$C"&amp;SUM(ROW(P25))&amp;":"&amp;$H$5&amp;SUM(ROW(P25))),
INDIRECT("'"&amp;$H$7&amp;"'!$C"&amp;SUM(ROW(P25))&amp;":"&amp;$H$5&amp;SUM(ROW(P25)))*$L$6)),"")</f>
        <v>231540.60514637947</v>
      </c>
      <c r="R25" s="47">
        <f t="shared" ca="1" si="14"/>
        <v>5.8587496053459365E-3</v>
      </c>
      <c r="S25" s="57">
        <f t="shared" ca="1" si="8"/>
        <v>274239519.61016876</v>
      </c>
      <c r="T25" s="59">
        <f t="shared" si="2"/>
        <v>0</v>
      </c>
    </row>
    <row r="26" spans="2:20" s="44" customFormat="1" ht="13" x14ac:dyDescent="0.3">
      <c r="B26" s="14">
        <f t="shared" si="9"/>
        <v>2019</v>
      </c>
      <c r="C26" s="53">
        <f t="shared" ca="1" si="0"/>
        <v>1996.0978568572507</v>
      </c>
      <c r="D26" s="70">
        <f t="shared" ca="1" si="1"/>
        <v>77.427262327460582</v>
      </c>
      <c r="E26" s="75">
        <f t="shared" ca="1" si="3"/>
        <v>0.53771174075763639</v>
      </c>
      <c r="F26" s="53" cm="1">
        <f t="array" aca="1" ref="F26" ca="1">SUMPRODUCT(INDIRECT("'"&amp;$H$6&amp;"'!$C"&amp;SUM(ROW(A26))&amp;":"&amp;$H$5&amp;SUM(ROW(A26))),
INDIRECT("'"&amp;$H$7&amp;"'!$C"&amp;SUM(ROW(A26))&amp;":"&amp;$H$5&amp;SUM(ROW(A26)))*$L$6)</f>
        <v>1073.3252533332995</v>
      </c>
      <c r="G26" s="163">
        <f ca="1">INDEX('Other Inputs'!$C$80:$AH$145,MATCH(B26,'Other Inputs'!$B$80:$B$145,0), MATCH($D$2,'Other Inputs'!$C$79:$AH$79,0))</f>
        <v>0</v>
      </c>
      <c r="H26" s="53">
        <f t="shared" ca="1" si="10"/>
        <v>1073.3252533332995</v>
      </c>
      <c r="I26" s="70" cm="1">
        <f t="array" aca="1" ref="I26" ca="1">IFERROR(SUMPRODUCT(INDIRECT("'"&amp;$H$6&amp;"'!$C"&amp;SUM(ROW(P26))&amp;":"&amp;$H$5&amp;SUM(ROW(P26))),
INDIRECT("'"&amp;$H$7&amp;"'!$C"&amp;SUM(ROW(P26))&amp;":"&amp;$H$5&amp;SUM(ROW(P26)))*$L$6,
INDIRECT("'"&amp;$H$7&amp;"'!$C10:"&amp;$H$5&amp;10)*$L$6)/
(SUMPRODUCT(INDIRECT("'"&amp;$H$6&amp;"'!$C"&amp;SUM(ROW(P26))&amp;":"&amp;$H$5&amp;SUM(ROW(P26))),
INDIRECT("'"&amp;$H$7&amp;"'!$C"&amp;SUM(ROW(P26))&amp;":"&amp;$H$5&amp;SUM(ROW(P26)))*$L$6)),"")</f>
        <v>75.762473409982462</v>
      </c>
      <c r="J26" s="345">
        <f ca="1">INDEX('Other Inputs'!$C$11:$AH$76,MATCH($B26,'Other Inputs'!$B$80:$B$145,0), MATCH($D$2,'Other Inputs'!$C$79:$AH$79,0))</f>
        <v>2</v>
      </c>
      <c r="K26" s="76">
        <f t="shared" ca="1" si="11"/>
        <v>2146.6505066665991</v>
      </c>
      <c r="L26" s="163">
        <f ca="1">INDEX('Other Inputs'!$C$149:$AH$214,MATCH($B26,'Other Inputs'!$B$80:$B$145,0), MATCH($D$2,'Other Inputs'!$C$79:$AH$79,0))</f>
        <v>5.5E-2</v>
      </c>
      <c r="M26" s="45">
        <f ca="1">INDEX('Other Inputs'!$C$218:$AH$283,MATCH($B26,'Other Inputs'!$B$80:$B$145,0), MATCH($D$2,'Other Inputs'!$C$79:$AH$79,0))</f>
        <v>1.7500000000000002E-2</v>
      </c>
      <c r="N26" s="53">
        <f t="shared" ca="1" si="12"/>
        <v>2304.3488195125942</v>
      </c>
      <c r="O26" s="53">
        <f t="shared" ca="1" si="13"/>
        <v>1152.1744097562971</v>
      </c>
      <c r="P26" s="46"/>
      <c r="Q26" s="53" cm="1">
        <f t="array" aca="1" ref="Q26" ca="1">IFERROR(SUMPRODUCT(INDIRECT("'"&amp;$H$6&amp;"'!$C"&amp;SUM(ROW(P26))&amp;":"&amp;$H$5&amp;SUM(ROW(P26))),
INDIRECT("'"&amp;$H$7&amp;"'!$C"&amp;SUM(ROW(P26))&amp;":"&amp;$H$5&amp;SUM(ROW(P26)))*$L$6,
INDIRECT("'"&amp;$H$8&amp;"'!$C"&amp;SUM(ROW(P26))&amp;":"&amp;$H$5&amp;SUM(ROW(P26)))*$L$5)/
(SUMPRODUCT(INDIRECT("'"&amp;$H$6&amp;"'!$C"&amp;SUM(ROW(P26))&amp;":"&amp;$H$5&amp;SUM(ROW(P26))),
INDIRECT("'"&amp;$H$7&amp;"'!$C"&amp;SUM(ROW(P26))&amp;":"&amp;$H$5&amp;SUM(ROW(P26)))*$L$6)),"")</f>
        <v>233420.84985827538</v>
      </c>
      <c r="R26" s="47">
        <f t="shared" ca="1" si="14"/>
        <v>8.1205830429060821E-3</v>
      </c>
      <c r="S26" s="57">
        <f t="shared" ca="1" si="8"/>
        <v>268941529.9102717</v>
      </c>
      <c r="T26" s="59">
        <f t="shared" si="2"/>
        <v>0</v>
      </c>
    </row>
    <row r="27" spans="2:20" s="44" customFormat="1" ht="13" x14ac:dyDescent="0.3">
      <c r="B27" s="14">
        <f t="shared" si="9"/>
        <v>2020</v>
      </c>
      <c r="C27" s="53">
        <f t="shared" ca="1" si="0"/>
        <v>1951.7136934133066</v>
      </c>
      <c r="D27" s="70">
        <f t="shared" ca="1" si="1"/>
        <v>77.803780643215561</v>
      </c>
      <c r="E27" s="75">
        <f t="shared" ca="1" si="3"/>
        <v>0.53220515667777379</v>
      </c>
      <c r="F27" s="53" cm="1">
        <f t="array" aca="1" ref="F27" ca="1">SUMPRODUCT(INDIRECT("'"&amp;$H$6&amp;"'!$C"&amp;SUM(ROW(A27))&amp;":"&amp;$H$5&amp;SUM(ROW(A27))),
INDIRECT("'"&amp;$H$7&amp;"'!$C"&amp;SUM(ROW(A27))&amp;":"&amp;$H$5&amp;SUM(ROW(A27)))*$L$6)</f>
        <v>1038.7120919931854</v>
      </c>
      <c r="G27" s="163">
        <f ca="1">INDEX('Other Inputs'!$C$80:$AH$145,MATCH(B27,'Other Inputs'!$B$80:$B$145,0), MATCH($D$2,'Other Inputs'!$C$79:$AH$79,0))</f>
        <v>0</v>
      </c>
      <c r="H27" s="53">
        <f t="shared" ca="1" si="10"/>
        <v>1038.7120919931854</v>
      </c>
      <c r="I27" s="70" cm="1">
        <f t="array" aca="1" ref="I27" ca="1">IFERROR(SUMPRODUCT(INDIRECT("'"&amp;$H$6&amp;"'!$C"&amp;SUM(ROW(P27))&amp;":"&amp;$H$5&amp;SUM(ROW(P27))),
INDIRECT("'"&amp;$H$7&amp;"'!$C"&amp;SUM(ROW(P27))&amp;":"&amp;$H$5&amp;SUM(ROW(P27)))*$L$6,
INDIRECT("'"&amp;$H$7&amp;"'!$C10:"&amp;$H$5&amp;10)*$L$6)/
(SUMPRODUCT(INDIRECT("'"&amp;$H$6&amp;"'!$C"&amp;SUM(ROW(P27))&amp;":"&amp;$H$5&amp;SUM(ROW(P27))),
INDIRECT("'"&amp;$H$7&amp;"'!$C"&amp;SUM(ROW(P27))&amp;":"&amp;$H$5&amp;SUM(ROW(P27)))*$L$6)),"")</f>
        <v>76.16260117254258</v>
      </c>
      <c r="J27" s="345">
        <f ca="1">INDEX('Other Inputs'!$C$11:$AH$76,MATCH($B27,'Other Inputs'!$B$80:$B$145,0), MATCH($D$2,'Other Inputs'!$C$79:$AH$79,0))</f>
        <v>2</v>
      </c>
      <c r="K27" s="76">
        <f t="shared" ca="1" si="11"/>
        <v>2077.4241839863707</v>
      </c>
      <c r="L27" s="163">
        <f ca="1">INDEX('Other Inputs'!$C$149:$AH$214,MATCH($B27,'Other Inputs'!$B$80:$B$145,0), MATCH($D$2,'Other Inputs'!$C$79:$AH$79,0))</f>
        <v>5.5E-2</v>
      </c>
      <c r="M27" s="45">
        <f ca="1">INDEX('Other Inputs'!$C$218:$AH$283,MATCH($B27,'Other Inputs'!$B$80:$B$145,0), MATCH($D$2,'Other Inputs'!$C$79:$AH$79,0))</f>
        <v>1.7500000000000002E-2</v>
      </c>
      <c r="N27" s="53">
        <f t="shared" ca="1" si="12"/>
        <v>2230.0369581024697</v>
      </c>
      <c r="O27" s="53">
        <f t="shared" ca="1" si="13"/>
        <v>1115.0184790512349</v>
      </c>
      <c r="P27" s="46"/>
      <c r="Q27" s="53" cm="1">
        <f t="array" aca="1" ref="Q27" ca="1">IFERROR(SUMPRODUCT(INDIRECT("'"&amp;$H$6&amp;"'!$C"&amp;SUM(ROW(P27))&amp;":"&amp;$H$5&amp;SUM(ROW(P27))),
INDIRECT("'"&amp;$H$7&amp;"'!$C"&amp;SUM(ROW(P27))&amp;":"&amp;$H$5&amp;SUM(ROW(P27)))*$L$6,
INDIRECT("'"&amp;$H$8&amp;"'!$C"&amp;SUM(ROW(P27))&amp;":"&amp;$H$5&amp;SUM(ROW(P27)))*$L$5)/
(SUMPRODUCT(INDIRECT("'"&amp;$H$6&amp;"'!$C"&amp;SUM(ROW(P27))&amp;":"&amp;$H$5&amp;SUM(ROW(P27))),
INDIRECT("'"&amp;$H$7&amp;"'!$C"&amp;SUM(ROW(P27))&amp;":"&amp;$H$5&amp;SUM(ROW(P27)))*$L$6)),"")</f>
        <v>236637.34054932071</v>
      </c>
      <c r="R27" s="47">
        <f t="shared" ca="1" si="14"/>
        <v>1.377979170668886E-2</v>
      </c>
      <c r="S27" s="57">
        <f t="shared" ca="1" si="8"/>
        <v>263855007.5460327</v>
      </c>
      <c r="T27" s="59">
        <f t="shared" si="2"/>
        <v>0</v>
      </c>
    </row>
    <row r="28" spans="2:20" s="44" customFormat="1" ht="13" x14ac:dyDescent="0.3">
      <c r="B28" s="14">
        <f t="shared" si="9"/>
        <v>2021</v>
      </c>
      <c r="C28" s="53">
        <f t="shared" ca="1" si="0"/>
        <v>1898.3052520883261</v>
      </c>
      <c r="D28" s="70">
        <f t="shared" ca="1" si="1"/>
        <v>78.169907476537801</v>
      </c>
      <c r="E28" s="75">
        <f t="shared" ca="1" si="3"/>
        <v>0.52684292543078715</v>
      </c>
      <c r="F28" s="53" cm="1">
        <f t="array" aca="1" ref="F28" ca="1">SUMPRODUCT(INDIRECT("'"&amp;$H$6&amp;"'!$C"&amp;SUM(ROW(A28))&amp;":"&amp;$H$5&amp;SUM(ROW(A28))),
INDIRECT("'"&amp;$H$7&amp;"'!$C"&amp;SUM(ROW(A28))&amp;":"&amp;$H$5&amp;SUM(ROW(A28)))*$L$6)</f>
        <v>1000.1086923708417</v>
      </c>
      <c r="G28" s="163">
        <f ca="1">INDEX('Other Inputs'!$C$80:$AH$145,MATCH(B28,'Other Inputs'!$B$80:$B$145,0), MATCH($D$2,'Other Inputs'!$C$79:$AH$79,0))</f>
        <v>0</v>
      </c>
      <c r="H28" s="53">
        <f t="shared" ca="1" si="10"/>
        <v>1000.1086923708417</v>
      </c>
      <c r="I28" s="70" cm="1">
        <f t="array" aca="1" ref="I28" ca="1">IFERROR(SUMPRODUCT(INDIRECT("'"&amp;$H$6&amp;"'!$C"&amp;SUM(ROW(P28))&amp;":"&amp;$H$5&amp;SUM(ROW(P28))),
INDIRECT("'"&amp;$H$7&amp;"'!$C"&amp;SUM(ROW(P28))&amp;":"&amp;$H$5&amp;SUM(ROW(P28)))*$L$6,
INDIRECT("'"&amp;$H$7&amp;"'!$C10:"&amp;$H$5&amp;10)*$L$6)/
(SUMPRODUCT(INDIRECT("'"&amp;$H$6&amp;"'!$C"&amp;SUM(ROW(P28))&amp;":"&amp;$H$5&amp;SUM(ROW(P28))),
INDIRECT("'"&amp;$H$7&amp;"'!$C"&amp;SUM(ROW(P28))&amp;":"&amp;$H$5&amp;SUM(ROW(P28)))*$L$6)),"")</f>
        <v>76.552205515318761</v>
      </c>
      <c r="J28" s="345">
        <f ca="1">INDEX('Other Inputs'!$C$11:$AH$76,MATCH($B28,'Other Inputs'!$B$80:$B$145,0), MATCH($D$2,'Other Inputs'!$C$79:$AH$79,0))</f>
        <v>2</v>
      </c>
      <c r="K28" s="76">
        <f t="shared" ca="1" si="11"/>
        <v>2000.2173847416834</v>
      </c>
      <c r="L28" s="163">
        <f ca="1">INDEX('Other Inputs'!$C$149:$AH$214,MATCH($B28,'Other Inputs'!$B$80:$B$145,0), MATCH($D$2,'Other Inputs'!$C$79:$AH$79,0))</f>
        <v>5.5E-2</v>
      </c>
      <c r="M28" s="45">
        <f ca="1">INDEX('Other Inputs'!$C$218:$AH$283,MATCH($B28,'Other Inputs'!$B$80:$B$145,0), MATCH($D$2,'Other Inputs'!$C$79:$AH$79,0))</f>
        <v>1.7500000000000002E-2</v>
      </c>
      <c r="N28" s="53">
        <f t="shared" ca="1" si="12"/>
        <v>2147.1583543682696</v>
      </c>
      <c r="O28" s="53">
        <f t="shared" ca="1" si="13"/>
        <v>1073.5791771841348</v>
      </c>
      <c r="P28" s="46"/>
      <c r="Q28" s="53" cm="1">
        <f t="array" aca="1" ref="Q28" ca="1">IFERROR(SUMPRODUCT(INDIRECT("'"&amp;$H$6&amp;"'!$C"&amp;SUM(ROW(P28))&amp;":"&amp;$H$5&amp;SUM(ROW(P28))),
INDIRECT("'"&amp;$H$7&amp;"'!$C"&amp;SUM(ROW(P28))&amp;":"&amp;$H$5&amp;SUM(ROW(P28)))*$L$6,
INDIRECT("'"&amp;$H$8&amp;"'!$C"&amp;SUM(ROW(P28))&amp;":"&amp;$H$5&amp;SUM(ROW(P28)))*$L$5)/
(SUMPRODUCT(INDIRECT("'"&amp;$H$6&amp;"'!$C"&amp;SUM(ROW(P28))&amp;":"&amp;$H$5&amp;SUM(ROW(P28))),
INDIRECT("'"&amp;$H$7&amp;"'!$C"&amp;SUM(ROW(P28))&amp;":"&amp;$H$5&amp;SUM(ROW(P28)))*$L$6)),"")</f>
        <v>240761.33720042338</v>
      </c>
      <c r="R28" s="47">
        <f t="shared" ca="1" si="14"/>
        <v>1.7427497458893715E-2</v>
      </c>
      <c r="S28" s="57">
        <f t="shared" ca="1" si="8"/>
        <v>258476358.28938255</v>
      </c>
      <c r="T28" s="59">
        <f t="shared" si="2"/>
        <v>0</v>
      </c>
    </row>
    <row r="29" spans="2:20" s="44" customFormat="1" ht="13" x14ac:dyDescent="0.3">
      <c r="B29" s="14">
        <f t="shared" si="9"/>
        <v>2022</v>
      </c>
      <c r="C29" s="53">
        <f t="shared" ca="1" si="0"/>
        <v>1837.3691061786162</v>
      </c>
      <c r="D29" s="70">
        <f t="shared" ca="1" si="1"/>
        <v>78.530626601234104</v>
      </c>
      <c r="E29" s="75">
        <f t="shared" ca="1" si="3"/>
        <v>0.52155217704763879</v>
      </c>
      <c r="F29" s="53" cm="1">
        <f t="array" aca="1" ref="F29" ca="1">SUMPRODUCT(INDIRECT("'"&amp;$H$6&amp;"'!$C"&amp;SUM(ROW(A29))&amp;":"&amp;$H$5&amp;SUM(ROW(A29))),
INDIRECT("'"&amp;$H$7&amp;"'!$C"&amp;SUM(ROW(A29))&amp;":"&amp;$H$5&amp;SUM(ROW(A29)))*$L$6)</f>
        <v>958.28385736753148</v>
      </c>
      <c r="G29" s="163">
        <f ca="1">INDEX('Other Inputs'!$C$80:$AH$145,MATCH(B29,'Other Inputs'!$B$80:$B$145,0), MATCH($D$2,'Other Inputs'!$C$79:$AH$79,0))</f>
        <v>0</v>
      </c>
      <c r="H29" s="53">
        <f t="shared" ca="1" si="10"/>
        <v>958.28385736753148</v>
      </c>
      <c r="I29" s="70" cm="1">
        <f t="array" aca="1" ref="I29" ca="1">IFERROR(SUMPRODUCT(INDIRECT("'"&amp;$H$6&amp;"'!$C"&amp;SUM(ROW(P29))&amp;":"&amp;$H$5&amp;SUM(ROW(P29))),
INDIRECT("'"&amp;$H$7&amp;"'!$C"&amp;SUM(ROW(P29))&amp;":"&amp;$H$5&amp;SUM(ROW(P29)))*$L$6,
INDIRECT("'"&amp;$H$7&amp;"'!$C10:"&amp;$H$5&amp;10)*$L$6)/
(SUMPRODUCT(INDIRECT("'"&amp;$H$6&amp;"'!$C"&amp;SUM(ROW(P29))&amp;":"&amp;$H$5&amp;SUM(ROW(P29))),
INDIRECT("'"&amp;$H$7&amp;"'!$C"&amp;SUM(ROW(P29))&amp;":"&amp;$H$5&amp;SUM(ROW(P29)))*$L$6)),"")</f>
        <v>76.934416120548434</v>
      </c>
      <c r="J29" s="345">
        <f ca="1">INDEX('Other Inputs'!$C$11:$AH$76,MATCH($B29,'Other Inputs'!$B$80:$B$145,0), MATCH($D$2,'Other Inputs'!$C$79:$AH$79,0))</f>
        <v>2</v>
      </c>
      <c r="K29" s="76">
        <f t="shared" ca="1" si="11"/>
        <v>1916.567714735063</v>
      </c>
      <c r="L29" s="163">
        <f ca="1">INDEX('Other Inputs'!$C$149:$AH$214,MATCH($B29,'Other Inputs'!$B$80:$B$145,0), MATCH($D$2,'Other Inputs'!$C$79:$AH$79,0))</f>
        <v>5.5E-2</v>
      </c>
      <c r="M29" s="45">
        <f ca="1">INDEX('Other Inputs'!$C$218:$AH$283,MATCH($B29,'Other Inputs'!$B$80:$B$145,0), MATCH($D$2,'Other Inputs'!$C$79:$AH$79,0))</f>
        <v>1.7500000000000002E-2</v>
      </c>
      <c r="N29" s="53">
        <f t="shared" ca="1" si="12"/>
        <v>2057.3635704787876</v>
      </c>
      <c r="O29" s="53">
        <f t="shared" ca="1" si="13"/>
        <v>1028.6817852393938</v>
      </c>
      <c r="P29" s="46"/>
      <c r="Q29" s="53" cm="1">
        <f t="array" aca="1" ref="Q29" ca="1">IFERROR(SUMPRODUCT(INDIRECT("'"&amp;$H$6&amp;"'!$C"&amp;SUM(ROW(P29))&amp;":"&amp;$H$5&amp;SUM(ROW(P29))),
INDIRECT("'"&amp;$H$7&amp;"'!$C"&amp;SUM(ROW(P29))&amp;":"&amp;$H$5&amp;SUM(ROW(P29)))*$L$6,
INDIRECT("'"&amp;$H$8&amp;"'!$C"&amp;SUM(ROW(P29))&amp;":"&amp;$H$5&amp;SUM(ROW(P29)))*$L$5)/
(SUMPRODUCT(INDIRECT("'"&amp;$H$6&amp;"'!$C"&amp;SUM(ROW(P29))&amp;":"&amp;$H$5&amp;SUM(ROW(P29))),
INDIRECT("'"&amp;$H$7&amp;"'!$C"&amp;SUM(ROW(P29))&amp;":"&amp;$H$5&amp;SUM(ROW(P29)))*$L$6)),"")</f>
        <v>245164.38925638687</v>
      </c>
      <c r="R29" s="47">
        <f t="shared" ca="1" si="14"/>
        <v>1.8288036223599091E-2</v>
      </c>
      <c r="S29" s="57">
        <f t="shared" ca="1" si="8"/>
        <v>252196141.61738569</v>
      </c>
      <c r="T29" s="59">
        <f t="shared" si="2"/>
        <v>0</v>
      </c>
    </row>
    <row r="30" spans="2:20" s="44" customFormat="1" ht="13" x14ac:dyDescent="0.3">
      <c r="B30" s="14">
        <f t="shared" si="9"/>
        <v>2023</v>
      </c>
      <c r="C30" s="53">
        <f t="shared" ca="1" si="0"/>
        <v>1770.7747217842241</v>
      </c>
      <c r="D30" s="70">
        <f t="shared" ca="1" si="1"/>
        <v>78.892882976547725</v>
      </c>
      <c r="E30" s="75">
        <f t="shared" ca="1" si="3"/>
        <v>0.51623097198200452</v>
      </c>
      <c r="F30" s="53" cm="1">
        <f t="array" aca="1" ref="F30" ca="1">SUMPRODUCT(INDIRECT("'"&amp;$H$6&amp;"'!$C"&amp;SUM(ROW(A30))&amp;":"&amp;$H$5&amp;SUM(ROW(A30))),
INDIRECT("'"&amp;$H$7&amp;"'!$C"&amp;SUM(ROW(A30))&amp;":"&amp;$H$5&amp;SUM(ROW(A30)))*$L$6)</f>
        <v>914.1287557878336</v>
      </c>
      <c r="G30" s="163">
        <f ca="1">INDEX('Other Inputs'!$C$80:$AH$145,MATCH(B30,'Other Inputs'!$B$80:$B$145,0), MATCH($D$2,'Other Inputs'!$C$79:$AH$79,0))</f>
        <v>0</v>
      </c>
      <c r="H30" s="53">
        <f t="shared" ca="1" si="10"/>
        <v>914.1287557878336</v>
      </c>
      <c r="I30" s="70" cm="1">
        <f t="array" aca="1" ref="I30" ca="1">IFERROR(SUMPRODUCT(INDIRECT("'"&amp;$H$6&amp;"'!$C"&amp;SUM(ROW(P30))&amp;":"&amp;$H$5&amp;SUM(ROW(P30))),
INDIRECT("'"&amp;$H$7&amp;"'!$C"&amp;SUM(ROW(P30))&amp;":"&amp;$H$5&amp;SUM(ROW(P30)))*$L$6,
INDIRECT("'"&amp;$H$7&amp;"'!$C10:"&amp;$H$5&amp;10)*$L$6)/
(SUMPRODUCT(INDIRECT("'"&amp;$H$6&amp;"'!$C"&amp;SUM(ROW(P30))&amp;":"&amp;$H$5&amp;SUM(ROW(P30))),
INDIRECT("'"&amp;$H$7&amp;"'!$C"&amp;SUM(ROW(P30))&amp;":"&amp;$H$5&amp;SUM(ROW(P30)))*$L$6)),"")</f>
        <v>77.313873104023173</v>
      </c>
      <c r="J30" s="345">
        <f ca="1">INDEX('Other Inputs'!$C$11:$AH$76,MATCH($B30,'Other Inputs'!$B$80:$B$145,0), MATCH($D$2,'Other Inputs'!$C$79:$AH$79,0))</f>
        <v>2</v>
      </c>
      <c r="K30" s="76">
        <f t="shared" ca="1" si="11"/>
        <v>1828.2575115756672</v>
      </c>
      <c r="L30" s="163">
        <f ca="1">INDEX('Other Inputs'!$C$149:$AH$214,MATCH($B30,'Other Inputs'!$B$80:$B$145,0), MATCH($D$2,'Other Inputs'!$C$79:$AH$79,0))</f>
        <v>5.5E-2</v>
      </c>
      <c r="M30" s="45">
        <f ca="1">INDEX('Other Inputs'!$C$218:$AH$283,MATCH($B30,'Other Inputs'!$B$80:$B$145,0), MATCH($D$2,'Other Inputs'!$C$79:$AH$79,0))</f>
        <v>1.7500000000000002E-2</v>
      </c>
      <c r="N30" s="53">
        <f t="shared" ca="1" si="12"/>
        <v>1962.5658790197947</v>
      </c>
      <c r="O30" s="53">
        <f t="shared" ca="1" si="13"/>
        <v>981.28293950989735</v>
      </c>
      <c r="P30" s="46"/>
      <c r="Q30" s="53" cm="1">
        <f t="array" aca="1" ref="Q30" ca="1">IFERROR(SUMPRODUCT(INDIRECT("'"&amp;$H$6&amp;"'!$C"&amp;SUM(ROW(P30))&amp;":"&amp;$H$5&amp;SUM(ROW(P30))),
INDIRECT("'"&amp;$H$7&amp;"'!$C"&amp;SUM(ROW(P30))&amp;":"&amp;$H$5&amp;SUM(ROW(P30)))*$L$6,
INDIRECT("'"&amp;$H$8&amp;"'!$C"&amp;SUM(ROW(P30))&amp;":"&amp;$H$5&amp;SUM(ROW(P30)))*$L$5)/
(SUMPRODUCT(INDIRECT("'"&amp;$H$6&amp;"'!$C"&amp;SUM(ROW(P30))&amp;":"&amp;$H$5&amp;SUM(ROW(P30))),
INDIRECT("'"&amp;$H$7&amp;"'!$C"&amp;SUM(ROW(P30))&amp;":"&amp;$H$5&amp;SUM(ROW(P30)))*$L$6)),"")</f>
        <v>249724.5994713548</v>
      </c>
      <c r="R30" s="47">
        <f t="shared" ca="1" si="14"/>
        <v>1.8600622336708783E-2</v>
      </c>
      <c r="S30" s="57">
        <f t="shared" ca="1" si="8"/>
        <v>245050489.03718281</v>
      </c>
      <c r="T30" s="59">
        <f t="shared" si="2"/>
        <v>0</v>
      </c>
    </row>
    <row r="31" spans="2:20" s="44" customFormat="1" ht="13" x14ac:dyDescent="0.3">
      <c r="B31" s="14">
        <f t="shared" si="9"/>
        <v>2024</v>
      </c>
      <c r="C31" s="53">
        <f t="shared" ca="1" si="0"/>
        <v>1698.1921715154458</v>
      </c>
      <c r="D31" s="70">
        <f t="shared" ca="1" si="1"/>
        <v>79.246477734503898</v>
      </c>
      <c r="E31" s="75">
        <f t="shared" ca="1" si="3"/>
        <v>0.51103119179611489</v>
      </c>
      <c r="F31" s="53" cm="1">
        <f t="array" aca="1" ref="F31" ca="1">SUMPRODUCT(INDIRECT("'"&amp;$H$6&amp;"'!$C"&amp;SUM(ROW(A31))&amp;":"&amp;$H$5&amp;SUM(ROW(A31))),
INDIRECT("'"&amp;$H$7&amp;"'!$C"&amp;SUM(ROW(A31))&amp;":"&amp;$H$5&amp;SUM(ROW(A31)))*$L$6)</f>
        <v>867.82916930837064</v>
      </c>
      <c r="G31" s="163">
        <f ca="1">INDEX('Other Inputs'!$C$80:$AH$145,MATCH(B31,'Other Inputs'!$B$80:$B$145,0), MATCH($D$2,'Other Inputs'!$C$79:$AH$79,0))</f>
        <v>0</v>
      </c>
      <c r="H31" s="53">
        <f t="shared" ca="1" si="10"/>
        <v>867.82916930837064</v>
      </c>
      <c r="I31" s="70" cm="1">
        <f t="array" aca="1" ref="I31" ca="1">IFERROR(SUMPRODUCT(INDIRECT("'"&amp;$H$6&amp;"'!$C"&amp;SUM(ROW(P31))&amp;":"&amp;$H$5&amp;SUM(ROW(P31))),
INDIRECT("'"&amp;$H$7&amp;"'!$C"&amp;SUM(ROW(P31))&amp;":"&amp;$H$5&amp;SUM(ROW(P31)))*$L$6,
INDIRECT("'"&amp;$H$7&amp;"'!$C10:"&amp;$H$5&amp;10)*$L$6)/
(SUMPRODUCT(INDIRECT("'"&amp;$H$6&amp;"'!$C"&amp;SUM(ROW(P31))&amp;":"&amp;$H$5&amp;SUM(ROW(P31))),
INDIRECT("'"&amp;$H$7&amp;"'!$C"&amp;SUM(ROW(P31))&amp;":"&amp;$H$5&amp;SUM(ROW(P31)))*$L$6)),"")</f>
        <v>77.683309141475206</v>
      </c>
      <c r="J31" s="345">
        <f ca="1">INDEX('Other Inputs'!$C$11:$AH$76,MATCH($B31,'Other Inputs'!$B$80:$B$145,0), MATCH($D$2,'Other Inputs'!$C$79:$AH$79,0))</f>
        <v>2</v>
      </c>
      <c r="K31" s="76">
        <f t="shared" ca="1" si="11"/>
        <v>1735.6583386167413</v>
      </c>
      <c r="L31" s="163">
        <f ca="1">INDEX('Other Inputs'!$C$149:$AH$214,MATCH($B31,'Other Inputs'!$B$80:$B$145,0), MATCH($D$2,'Other Inputs'!$C$79:$AH$79,0))</f>
        <v>5.5E-2</v>
      </c>
      <c r="M31" s="45">
        <f ca="1">INDEX('Other Inputs'!$C$218:$AH$283,MATCH($B31,'Other Inputs'!$B$80:$B$145,0), MATCH($D$2,'Other Inputs'!$C$79:$AH$79,0))</f>
        <v>1.7500000000000002E-2</v>
      </c>
      <c r="N31" s="53">
        <f t="shared" ca="1" si="12"/>
        <v>1863.1641393173736</v>
      </c>
      <c r="O31" s="53">
        <f t="shared" ca="1" si="13"/>
        <v>931.58206965868681</v>
      </c>
      <c r="P31" s="46"/>
      <c r="Q31" s="53" cm="1">
        <f t="array" aca="1" ref="Q31" ca="1">IFERROR(SUMPRODUCT(INDIRECT("'"&amp;$H$6&amp;"'!$C"&amp;SUM(ROW(P31))&amp;":"&amp;$H$5&amp;SUM(ROW(P31))),
INDIRECT("'"&amp;$H$7&amp;"'!$C"&amp;SUM(ROW(P31))&amp;":"&amp;$H$5&amp;SUM(ROW(P31)))*$L$6,
INDIRECT("'"&amp;$H$8&amp;"'!$C"&amp;SUM(ROW(P31))&amp;":"&amp;$H$5&amp;SUM(ROW(P31)))*$L$5)/
(SUMPRODUCT(INDIRECT("'"&amp;$H$6&amp;"'!$C"&amp;SUM(ROW(P31))&amp;":"&amp;$H$5&amp;SUM(ROW(P31))),
INDIRECT("'"&amp;$H$7&amp;"'!$C"&amp;SUM(ROW(P31))&amp;":"&amp;$H$5&amp;SUM(ROW(P31)))*$L$6)),"")</f>
        <v>254437.154485798</v>
      </c>
      <c r="R31" s="47">
        <f t="shared" ca="1" si="14"/>
        <v>1.887100840053102E-2</v>
      </c>
      <c r="S31" s="57">
        <f t="shared" ca="1" si="8"/>
        <v>237029090.97394672</v>
      </c>
      <c r="T31" s="59">
        <f t="shared" si="2"/>
        <v>0</v>
      </c>
    </row>
    <row r="32" spans="2:20" s="44" customFormat="1" ht="13" x14ac:dyDescent="0.3">
      <c r="B32" s="14">
        <f t="shared" si="9"/>
        <v>2025</v>
      </c>
      <c r="C32" s="53">
        <f t="shared" ca="1" si="0"/>
        <v>1619.2227774696587</v>
      </c>
      <c r="D32" s="70">
        <f t="shared" ca="1" si="1"/>
        <v>79.580879643006128</v>
      </c>
      <c r="E32" s="75">
        <f t="shared" ca="1" si="3"/>
        <v>0.5061097314426769</v>
      </c>
      <c r="F32" s="53" cm="1">
        <f t="array" aca="1" ref="F32" ca="1">SUMPRODUCT(INDIRECT("'"&amp;$H$6&amp;"'!$C"&amp;SUM(ROW(A32))&amp;":"&amp;$H$5&amp;SUM(ROW(A32))),
INDIRECT("'"&amp;$H$7&amp;"'!$C"&amp;SUM(ROW(A32))&amp;":"&amp;$H$5&amp;SUM(ROW(A32)))*$L$6)</f>
        <v>819.50440505103438</v>
      </c>
      <c r="G32" s="163">
        <f ca="1">INDEX('Other Inputs'!$C$80:$AH$145,MATCH(B32,'Other Inputs'!$B$80:$B$145,0), MATCH($D$2,'Other Inputs'!$C$79:$AH$79,0))</f>
        <v>0</v>
      </c>
      <c r="H32" s="53">
        <f t="shared" ca="1" si="10"/>
        <v>819.50440505103438</v>
      </c>
      <c r="I32" s="70" cm="1">
        <f t="array" aca="1" ref="I32" ca="1">IFERROR(SUMPRODUCT(INDIRECT("'"&amp;$H$6&amp;"'!$C"&amp;SUM(ROW(P32))&amp;":"&amp;$H$5&amp;SUM(ROW(P32))),
INDIRECT("'"&amp;$H$7&amp;"'!$C"&amp;SUM(ROW(P32))&amp;":"&amp;$H$5&amp;SUM(ROW(P32)))*$L$6,
INDIRECT("'"&amp;$H$7&amp;"'!$C10:"&amp;$H$5&amp;10)*$L$6)/
(SUMPRODUCT(INDIRECT("'"&amp;$H$6&amp;"'!$C"&amp;SUM(ROW(P32))&amp;":"&amp;$H$5&amp;SUM(ROW(P32))),
INDIRECT("'"&amp;$H$7&amp;"'!$C"&amp;SUM(ROW(P32))&amp;":"&amp;$H$5&amp;SUM(ROW(P32)))*$L$6)),"")</f>
        <v>78.034562535097081</v>
      </c>
      <c r="J32" s="345">
        <f ca="1">INDEX('Other Inputs'!$C$11:$AH$76,MATCH($B32,'Other Inputs'!$B$80:$B$145,0), MATCH($D$2,'Other Inputs'!$C$79:$AH$79,0))</f>
        <v>2</v>
      </c>
      <c r="K32" s="76">
        <f t="shared" ca="1" si="11"/>
        <v>1639.0088101020688</v>
      </c>
      <c r="L32" s="163">
        <f ca="1">INDEX('Other Inputs'!$C$149:$AH$214,MATCH($B32,'Other Inputs'!$B$80:$B$145,0), MATCH($D$2,'Other Inputs'!$C$79:$AH$79,0))</f>
        <v>5.5E-2</v>
      </c>
      <c r="M32" s="45">
        <f ca="1">INDEX('Other Inputs'!$C$218:$AH$283,MATCH($B32,'Other Inputs'!$B$80:$B$145,0), MATCH($D$2,'Other Inputs'!$C$79:$AH$79,0))</f>
        <v>1.7500000000000002E-2</v>
      </c>
      <c r="N32" s="53">
        <f t="shared" ca="1" si="12"/>
        <v>1759.414494814192</v>
      </c>
      <c r="O32" s="53">
        <f t="shared" ca="1" si="13"/>
        <v>879.70724740709602</v>
      </c>
      <c r="P32" s="46"/>
      <c r="Q32" s="53" cm="1">
        <f t="array" aca="1" ref="Q32" ca="1">IFERROR(SUMPRODUCT(INDIRECT("'"&amp;$H$6&amp;"'!$C"&amp;SUM(ROW(P32))&amp;":"&amp;$H$5&amp;SUM(ROW(P32))),
INDIRECT("'"&amp;$H$7&amp;"'!$C"&amp;SUM(ROW(P32))&amp;":"&amp;$H$5&amp;SUM(ROW(P32)))*$L$6,
INDIRECT("'"&amp;$H$8&amp;"'!$C"&amp;SUM(ROW(P32))&amp;":"&amp;$H$5&amp;SUM(ROW(P32)))*$L$5)/
(SUMPRODUCT(INDIRECT("'"&amp;$H$6&amp;"'!$C"&amp;SUM(ROW(P32))&amp;":"&amp;$H$5&amp;SUM(ROW(P32))),
INDIRECT("'"&amp;$H$7&amp;"'!$C"&amp;SUM(ROW(P32))&amp;":"&amp;$H$5&amp;SUM(ROW(P32)))*$L$6)),"")</f>
        <v>259399.10776885797</v>
      </c>
      <c r="R32" s="47">
        <f t="shared" ca="1" si="14"/>
        <v>1.9501685172858441E-2</v>
      </c>
      <c r="S32" s="57">
        <f t="shared" ca="1" si="8"/>
        <v>228195275.07519871</v>
      </c>
      <c r="T32" s="59">
        <f t="shared" si="2"/>
        <v>0.5</v>
      </c>
    </row>
    <row r="33" spans="2:21" s="44" customFormat="1" ht="13" x14ac:dyDescent="0.3">
      <c r="B33" s="14">
        <f t="shared" si="9"/>
        <v>2026</v>
      </c>
      <c r="C33" s="53">
        <f t="shared" ca="1" si="0"/>
        <v>1536.1527468491633</v>
      </c>
      <c r="D33" s="70">
        <f t="shared" ca="1" si="1"/>
        <v>79.904176110968407</v>
      </c>
      <c r="E33" s="75">
        <f t="shared" ca="1" si="3"/>
        <v>0.50134728183771793</v>
      </c>
      <c r="F33" s="53" cm="1">
        <f t="array" aca="1" ref="F33" ca="1">SUMPRODUCT(INDIRECT("'"&amp;$H$6&amp;"'!$C"&amp;SUM(ROW(A33))&amp;":"&amp;$H$5&amp;SUM(ROW(A33))),
INDIRECT("'"&amp;$H$7&amp;"'!$C"&amp;SUM(ROW(A33))&amp;":"&amp;$H$5&amp;SUM(ROW(A33)))*$L$6)</f>
        <v>770.14600412037203</v>
      </c>
      <c r="G33" s="163">
        <f ca="1">INDEX('Other Inputs'!$C$80:$AH$145,MATCH(B33,'Other Inputs'!$B$80:$B$145,0), MATCH($D$2,'Other Inputs'!$C$79:$AH$79,0))</f>
        <v>0</v>
      </c>
      <c r="H33" s="53">
        <f t="shared" ca="1" si="10"/>
        <v>770.14600412037203</v>
      </c>
      <c r="I33" s="70" cm="1">
        <f t="array" aca="1" ref="I33" ca="1">IFERROR(SUMPRODUCT(INDIRECT("'"&amp;$H$6&amp;"'!$C"&amp;SUM(ROW(P33))&amp;":"&amp;$H$5&amp;SUM(ROW(P33))),
INDIRECT("'"&amp;$H$7&amp;"'!$C"&amp;SUM(ROW(P33))&amp;":"&amp;$H$5&amp;SUM(ROW(P33)))*$L$6,
INDIRECT("'"&amp;$H$7&amp;"'!$C10:"&amp;$H$5&amp;10)*$L$6)/
(SUMPRODUCT(INDIRECT("'"&amp;$H$6&amp;"'!$C"&amp;SUM(ROW(P33))&amp;":"&amp;$H$5&amp;SUM(ROW(P33))),
INDIRECT("'"&amp;$H$7&amp;"'!$C"&amp;SUM(ROW(P33))&amp;":"&amp;$H$5&amp;SUM(ROW(P33)))*$L$6)),"")</f>
        <v>78.373066975313606</v>
      </c>
      <c r="J33" s="345">
        <f ca="1">INDEX('Other Inputs'!$C$11:$AH$76,MATCH($B33,'Other Inputs'!$B$80:$B$145,0), MATCH($D$2,'Other Inputs'!$C$79:$AH$79,0))</f>
        <v>2</v>
      </c>
      <c r="K33" s="76">
        <f t="shared" ca="1" si="11"/>
        <v>1540.2920082407441</v>
      </c>
      <c r="L33" s="163">
        <f ca="1">INDEX('Other Inputs'!$C$149:$AH$214,MATCH($B33,'Other Inputs'!$B$80:$B$145,0), MATCH($D$2,'Other Inputs'!$C$79:$AH$79,0))</f>
        <v>5.5E-2</v>
      </c>
      <c r="M33" s="45">
        <f ca="1">INDEX('Other Inputs'!$C$218:$AH$283,MATCH($B33,'Other Inputs'!$B$80:$B$145,0), MATCH($D$2,'Other Inputs'!$C$79:$AH$79,0))</f>
        <v>1.7500000000000002E-2</v>
      </c>
      <c r="N33" s="53">
        <f t="shared" ca="1" si="12"/>
        <v>1653.4457098961298</v>
      </c>
      <c r="O33" s="53">
        <f t="shared" ca="1" si="13"/>
        <v>826.72285494806488</v>
      </c>
      <c r="P33" s="46"/>
      <c r="Q33" s="53" cm="1">
        <f t="array" aca="1" ref="Q33" ca="1">IFERROR(SUMPRODUCT(INDIRECT("'"&amp;$H$6&amp;"'!$C"&amp;SUM(ROW(P33))&amp;":"&amp;$H$5&amp;SUM(ROW(P33))),
INDIRECT("'"&amp;$H$7&amp;"'!$C"&amp;SUM(ROW(P33))&amp;":"&amp;$H$5&amp;SUM(ROW(P33)))*$L$6,
INDIRECT("'"&amp;$H$8&amp;"'!$C"&amp;SUM(ROW(P33))&amp;":"&amp;$H$5&amp;SUM(ROW(P33)))*$L$5)/
(SUMPRODUCT(INDIRECT("'"&amp;$H$6&amp;"'!$C"&amp;SUM(ROW(P33))&amp;":"&amp;$H$5&amp;SUM(ROW(P33))),
INDIRECT("'"&amp;$H$7&amp;"'!$C"&amp;SUM(ROW(P33))&amp;":"&amp;$H$5&amp;SUM(ROW(P33)))*$L$6)),"")</f>
        <v>264741.17143403844</v>
      </c>
      <c r="R33" s="47">
        <f t="shared" ca="1" si="14"/>
        <v>2.0593993985286163E-2</v>
      </c>
      <c r="S33" s="57">
        <f t="shared" ca="1" si="8"/>
        <v>218867577.07024333</v>
      </c>
      <c r="T33" s="59">
        <f t="shared" si="2"/>
        <v>1.5</v>
      </c>
      <c r="U33" s="319"/>
    </row>
    <row r="34" spans="2:21" s="44" customFormat="1" ht="13" x14ac:dyDescent="0.3">
      <c r="B34" s="14">
        <f t="shared" si="9"/>
        <v>2027</v>
      </c>
      <c r="C34" s="53">
        <f t="shared" ca="1" si="0"/>
        <v>1449.7435248893353</v>
      </c>
      <c r="D34" s="70">
        <f t="shared" ca="1" si="1"/>
        <v>80.213750553529025</v>
      </c>
      <c r="E34" s="75">
        <f t="shared" ca="1" si="3"/>
        <v>0.49678265409202627</v>
      </c>
      <c r="F34" s="53" cm="1">
        <f t="array" aca="1" ref="F34" ca="1">SUMPRODUCT(INDIRECT("'"&amp;$H$6&amp;"'!$C"&amp;SUM(ROW(A34))&amp;":"&amp;$H$5&amp;SUM(ROW(A34))),
INDIRECT("'"&amp;$H$7&amp;"'!$C"&amp;SUM(ROW(A34))&amp;":"&amp;$H$5&amp;SUM(ROW(A34)))*$L$6)</f>
        <v>720.20743604725351</v>
      </c>
      <c r="G34" s="163">
        <f ca="1">INDEX('Other Inputs'!$C$80:$AH$145,MATCH(B34,'Other Inputs'!$B$80:$B$145,0), MATCH($D$2,'Other Inputs'!$C$79:$AH$79,0))</f>
        <v>0</v>
      </c>
      <c r="H34" s="53">
        <f t="shared" ca="1" si="10"/>
        <v>720.20743604725351</v>
      </c>
      <c r="I34" s="70" cm="1">
        <f t="array" aca="1" ref="I34" ca="1">IFERROR(SUMPRODUCT(INDIRECT("'"&amp;$H$6&amp;"'!$C"&amp;SUM(ROW(P34))&amp;":"&amp;$H$5&amp;SUM(ROW(P34))),
INDIRECT("'"&amp;$H$7&amp;"'!$C"&amp;SUM(ROW(P34))&amp;":"&amp;$H$5&amp;SUM(ROW(P34)))*$L$6,
INDIRECT("'"&amp;$H$7&amp;"'!$C10:"&amp;$H$5&amp;10)*$L$6)/
(SUMPRODUCT(INDIRECT("'"&amp;$H$6&amp;"'!$C"&amp;SUM(ROW(P34))&amp;":"&amp;$H$5&amp;SUM(ROW(P34))),
INDIRECT("'"&amp;$H$7&amp;"'!$C"&amp;SUM(ROW(P34))&amp;":"&amp;$H$5&amp;SUM(ROW(P34)))*$L$6)),"")</f>
        <v>78.696214884772701</v>
      </c>
      <c r="J34" s="345">
        <f ca="1">INDEX('Other Inputs'!$C$11:$AH$76,MATCH($B34,'Other Inputs'!$B$80:$B$145,0), MATCH($D$2,'Other Inputs'!$C$79:$AH$79,0))</f>
        <v>2</v>
      </c>
      <c r="K34" s="76">
        <f t="shared" ca="1" si="11"/>
        <v>1440.414872094507</v>
      </c>
      <c r="L34" s="163">
        <f ca="1">INDEX('Other Inputs'!$C$149:$AH$214,MATCH($B34,'Other Inputs'!$B$80:$B$145,0), MATCH($D$2,'Other Inputs'!$C$79:$AH$79,0))</f>
        <v>5.5E-2</v>
      </c>
      <c r="M34" s="45">
        <f ca="1">INDEX('Other Inputs'!$C$218:$AH$283,MATCH($B34,'Other Inputs'!$B$80:$B$145,0), MATCH($D$2,'Other Inputs'!$C$79:$AH$79,0))</f>
        <v>1.7500000000000002E-2</v>
      </c>
      <c r="N34" s="53">
        <f t="shared" ca="1" si="12"/>
        <v>1546.2313496357497</v>
      </c>
      <c r="O34" s="53">
        <f t="shared" ca="1" si="13"/>
        <v>773.11567481787483</v>
      </c>
      <c r="P34" s="46"/>
      <c r="Q34" s="53" cm="1">
        <f t="array" aca="1" ref="Q34" ca="1">IFERROR(SUMPRODUCT(INDIRECT("'"&amp;$H$6&amp;"'!$C"&amp;SUM(ROW(P34))&amp;":"&amp;$H$5&amp;SUM(ROW(P34))),
INDIRECT("'"&amp;$H$7&amp;"'!$C"&amp;SUM(ROW(P34))&amp;":"&amp;$H$5&amp;SUM(ROW(P34)))*$L$6,
INDIRECT("'"&amp;$H$8&amp;"'!$C"&amp;SUM(ROW(P34))&amp;":"&amp;$H$5&amp;SUM(ROW(P34)))*$L$5)/
(SUMPRODUCT(INDIRECT("'"&amp;$H$6&amp;"'!$C"&amp;SUM(ROW(P34))&amp;":"&amp;$H$5&amp;SUM(ROW(P34))),
INDIRECT("'"&amp;$H$7&amp;"'!$C"&amp;SUM(ROW(P34))&amp;":"&amp;$H$5&amp;SUM(ROW(P34)))*$L$6)),"")</f>
        <v>270377.66819029185</v>
      </c>
      <c r="R34" s="47">
        <f t="shared" ca="1" si="14"/>
        <v>2.1290593849539574E-2</v>
      </c>
      <c r="S34" s="57">
        <f t="shared" ca="1" si="8"/>
        <v>209033213.39862093</v>
      </c>
      <c r="T34" s="59">
        <f t="shared" si="2"/>
        <v>2.5</v>
      </c>
      <c r="U34" s="319"/>
    </row>
    <row r="35" spans="2:21" s="44" customFormat="1" ht="13" x14ac:dyDescent="0.3">
      <c r="B35" s="14">
        <f t="shared" si="9"/>
        <v>2028</v>
      </c>
      <c r="C35" s="53">
        <f t="shared" ca="1" si="0"/>
        <v>1360.7918850948172</v>
      </c>
      <c r="D35" s="70">
        <f t="shared" ca="1" si="1"/>
        <v>80.506816292004459</v>
      </c>
      <c r="E35" s="75">
        <f t="shared" ca="1" si="3"/>
        <v>0.49245793343909117</v>
      </c>
      <c r="F35" s="53" cm="1">
        <f t="array" aca="1" ref="F35" ca="1">SUMPRODUCT(INDIRECT("'"&amp;$H$6&amp;"'!$C"&amp;SUM(ROW(A35))&amp;":"&amp;$H$5&amp;SUM(ROW(A35))),
INDIRECT("'"&amp;$H$7&amp;"'!$C"&amp;SUM(ROW(A35))&amp;":"&amp;$H$5&amp;SUM(ROW(A35)))*$L$6)</f>
        <v>670.13275957447888</v>
      </c>
      <c r="G35" s="163">
        <f ca="1">INDEX('Other Inputs'!$C$80:$AH$145,MATCH(B35,'Other Inputs'!$B$80:$B$145,0), MATCH($D$2,'Other Inputs'!$C$79:$AH$79,0))</f>
        <v>0</v>
      </c>
      <c r="H35" s="53">
        <f t="shared" ca="1" si="10"/>
        <v>670.13275957447888</v>
      </c>
      <c r="I35" s="70" cm="1">
        <f t="array" aca="1" ref="I35" ca="1">IFERROR(SUMPRODUCT(INDIRECT("'"&amp;$H$6&amp;"'!$C"&amp;SUM(ROW(P35))&amp;":"&amp;$H$5&amp;SUM(ROW(P35))),
INDIRECT("'"&amp;$H$7&amp;"'!$C"&amp;SUM(ROW(P35))&amp;":"&amp;$H$5&amp;SUM(ROW(P35)))*$L$6,
INDIRECT("'"&amp;$H$7&amp;"'!$C10:"&amp;$H$5&amp;10)*$L$6)/
(SUMPRODUCT(INDIRECT("'"&amp;$H$6&amp;"'!$C"&amp;SUM(ROW(P35))&amp;":"&amp;$H$5&amp;SUM(ROW(P35))),
INDIRECT("'"&amp;$H$7&amp;"'!$C"&amp;SUM(ROW(P35))&amp;":"&amp;$H$5&amp;SUM(ROW(P35)))*$L$6)),"")</f>
        <v>79.001022944324092</v>
      </c>
      <c r="J35" s="345">
        <f ca="1">INDEX('Other Inputs'!$C$11:$AH$76,MATCH($B35,'Other Inputs'!$B$80:$B$145,0), MATCH($D$2,'Other Inputs'!$C$79:$AH$79,0))</f>
        <v>2</v>
      </c>
      <c r="K35" s="76">
        <f t="shared" ca="1" si="11"/>
        <v>1340.2655191489578</v>
      </c>
      <c r="L35" s="163">
        <f ca="1">INDEX('Other Inputs'!$C$149:$AH$214,MATCH($B35,'Other Inputs'!$B$80:$B$145,0), MATCH($D$2,'Other Inputs'!$C$79:$AH$79,0))</f>
        <v>5.5E-2</v>
      </c>
      <c r="M35" s="45">
        <f ca="1">INDEX('Other Inputs'!$C$218:$AH$283,MATCH($B35,'Other Inputs'!$B$80:$B$145,0), MATCH($D$2,'Other Inputs'!$C$79:$AH$79,0))</f>
        <v>1.7500000000000002E-2</v>
      </c>
      <c r="N35" s="53">
        <f t="shared" ca="1" si="12"/>
        <v>1438.7247748494381</v>
      </c>
      <c r="O35" s="53">
        <f t="shared" ca="1" si="13"/>
        <v>719.36238742471903</v>
      </c>
      <c r="P35" s="46"/>
      <c r="Q35" s="53" cm="1">
        <f t="array" aca="1" ref="Q35" ca="1">IFERROR(SUMPRODUCT(INDIRECT("'"&amp;$H$6&amp;"'!$C"&amp;SUM(ROW(P35))&amp;":"&amp;$H$5&amp;SUM(ROW(P35))),
INDIRECT("'"&amp;$H$7&amp;"'!$C"&amp;SUM(ROW(P35))&amp;":"&amp;$H$5&amp;SUM(ROW(P35)))*$L$6,
INDIRECT("'"&amp;$H$8&amp;"'!$C"&amp;SUM(ROW(P35))&amp;":"&amp;$H$5&amp;SUM(ROW(P35)))*$L$5)/
(SUMPRODUCT(INDIRECT("'"&amp;$H$6&amp;"'!$C"&amp;SUM(ROW(P35))&amp;":"&amp;$H$5&amp;SUM(ROW(P35))),
INDIRECT("'"&amp;$H$7&amp;"'!$C"&amp;SUM(ROW(P35))&amp;":"&amp;$H$5&amp;SUM(ROW(P35)))*$L$6)),"")</f>
        <v>276133.56997980986</v>
      </c>
      <c r="R35" s="47">
        <f t="shared" ca="1" si="14"/>
        <v>2.1288377209714771E-2</v>
      </c>
      <c r="S35" s="57">
        <f t="shared" ca="1" si="8"/>
        <v>198640104.14878675</v>
      </c>
      <c r="T35" s="59">
        <f t="shared" si="2"/>
        <v>3.5</v>
      </c>
      <c r="U35" s="319"/>
    </row>
    <row r="36" spans="2:21" s="44" customFormat="1" ht="13" x14ac:dyDescent="0.3">
      <c r="B36" s="14">
        <f t="shared" si="9"/>
        <v>2029</v>
      </c>
      <c r="C36" s="53">
        <f t="shared" ca="1" si="0"/>
        <v>1271.7579967492004</v>
      </c>
      <c r="D36" s="70">
        <f t="shared" ca="1" si="1"/>
        <v>80.792519940233916</v>
      </c>
      <c r="E36" s="75">
        <f t="shared" ca="1" si="3"/>
        <v>0.48823730578629676</v>
      </c>
      <c r="F36" s="53" cm="1">
        <f t="array" aca="1" ref="F36" ca="1">SUMPRODUCT(INDIRECT("'"&amp;$H$6&amp;"'!$C"&amp;SUM(ROW(A36))&amp;":"&amp;$H$5&amp;SUM(ROW(A36))),
INDIRECT("'"&amp;$H$7&amp;"'!$C"&amp;SUM(ROW(A36))&amp;":"&amp;$H$5&amp;SUM(ROW(A36)))*$L$6)</f>
        <v>620.91969794500756</v>
      </c>
      <c r="G36" s="163">
        <f ca="1">INDEX('Other Inputs'!$C$80:$AH$145,MATCH(B36,'Other Inputs'!$B$80:$B$145,0), MATCH($D$2,'Other Inputs'!$C$79:$AH$79,0))</f>
        <v>0</v>
      </c>
      <c r="H36" s="53">
        <f t="shared" ca="1" si="10"/>
        <v>620.91969794500756</v>
      </c>
      <c r="I36" s="70" cm="1">
        <f t="array" aca="1" ref="I36" ca="1">IFERROR(SUMPRODUCT(INDIRECT("'"&amp;$H$6&amp;"'!$C"&amp;SUM(ROW(P36))&amp;":"&amp;$H$5&amp;SUM(ROW(P36))),
INDIRECT("'"&amp;$H$7&amp;"'!$C"&amp;SUM(ROW(P36))&amp;":"&amp;$H$5&amp;SUM(ROW(P36)))*$L$6,
INDIRECT("'"&amp;$H$7&amp;"'!$C10:"&amp;$H$5&amp;10)*$L$6)/
(SUMPRODUCT(INDIRECT("'"&amp;$H$6&amp;"'!$C"&amp;SUM(ROW(P36))&amp;":"&amp;$H$5&amp;SUM(ROW(P36))),
INDIRECT("'"&amp;$H$7&amp;"'!$C"&amp;SUM(ROW(P36))&amp;":"&amp;$H$5&amp;SUM(ROW(P36)))*$L$6)),"")</f>
        <v>79.294560398172052</v>
      </c>
      <c r="J36" s="345">
        <f ca="1">INDEX('Other Inputs'!$C$11:$AH$76,MATCH($B36,'Other Inputs'!$B$80:$B$145,0), MATCH($D$2,'Other Inputs'!$C$79:$AH$79,0))</f>
        <v>2</v>
      </c>
      <c r="K36" s="76">
        <f t="shared" ca="1" si="11"/>
        <v>1241.8393958900151</v>
      </c>
      <c r="L36" s="163">
        <f ca="1">INDEX('Other Inputs'!$C$149:$AH$214,MATCH($B36,'Other Inputs'!$B$80:$B$145,0), MATCH($D$2,'Other Inputs'!$C$79:$AH$79,0))</f>
        <v>5.5E-2</v>
      </c>
      <c r="M36" s="45">
        <f ca="1">INDEX('Other Inputs'!$C$218:$AH$283,MATCH($B36,'Other Inputs'!$B$80:$B$145,0), MATCH($D$2,'Other Inputs'!$C$79:$AH$79,0))</f>
        <v>1.7500000000000002E-2</v>
      </c>
      <c r="N36" s="53">
        <f t="shared" ca="1" si="12"/>
        <v>1333.0680225105855</v>
      </c>
      <c r="O36" s="53">
        <f t="shared" ca="1" si="13"/>
        <v>666.53401125529274</v>
      </c>
      <c r="P36" s="46"/>
      <c r="Q36" s="53" cm="1">
        <f t="array" aca="1" ref="Q36" ca="1">IFERROR(SUMPRODUCT(INDIRECT("'"&amp;$H$6&amp;"'!$C"&amp;SUM(ROW(P36))&amp;":"&amp;$H$5&amp;SUM(ROW(P36))),
INDIRECT("'"&amp;$H$7&amp;"'!$C"&amp;SUM(ROW(P36))&amp;":"&amp;$H$5&amp;SUM(ROW(P36)))*$L$6,
INDIRECT("'"&amp;$H$8&amp;"'!$C"&amp;SUM(ROW(P36))&amp;":"&amp;$H$5&amp;SUM(ROW(P36)))*$L$5)/
(SUMPRODUCT(INDIRECT("'"&amp;$H$6&amp;"'!$C"&amp;SUM(ROW(P36))&amp;":"&amp;$H$5&amp;SUM(ROW(P36))),
INDIRECT("'"&amp;$H$7&amp;"'!$C"&amp;SUM(ROW(P36))&amp;":"&amp;$H$5&amp;SUM(ROW(P36)))*$L$6)),"")</f>
        <v>282023.35686590167</v>
      </c>
      <c r="R36" s="47">
        <f t="shared" ca="1" si="14"/>
        <v>2.1329485170971552E-2</v>
      </c>
      <c r="S36" s="57">
        <f t="shared" ca="1" si="8"/>
        <v>187978159.31951234</v>
      </c>
      <c r="T36" s="59">
        <f t="shared" si="2"/>
        <v>4.5</v>
      </c>
      <c r="U36" s="319"/>
    </row>
    <row r="37" spans="2:21" s="44" customFormat="1" ht="13" x14ac:dyDescent="0.3">
      <c r="B37" s="14">
        <f t="shared" si="9"/>
        <v>2030</v>
      </c>
      <c r="C37" s="53">
        <f t="shared" ca="1" si="0"/>
        <v>1184.2209673187913</v>
      </c>
      <c r="D37" s="70">
        <f t="shared" ca="1" si="1"/>
        <v>81.075088238603229</v>
      </c>
      <c r="E37" s="75">
        <f t="shared" ca="1" si="3"/>
        <v>0.48405889583350664</v>
      </c>
      <c r="F37" s="53" cm="1">
        <f t="array" aca="1" ref="F37" ca="1">SUMPRODUCT(INDIRECT("'"&amp;$H$6&amp;"'!$C"&amp;SUM(ROW(A37))&amp;":"&amp;$H$5&amp;SUM(ROW(A37))),
INDIRECT("'"&amp;$H$7&amp;"'!$C"&amp;SUM(ROW(A37))&amp;":"&amp;$H$5&amp;SUM(ROW(A37)))*$L$6)</f>
        <v>573.23269386322124</v>
      </c>
      <c r="G37" s="163">
        <f ca="1">INDEX('Other Inputs'!$C$80:$AH$145,MATCH(B37,'Other Inputs'!$B$80:$B$145,0), MATCH($D$2,'Other Inputs'!$C$79:$AH$79,0))</f>
        <v>0</v>
      </c>
      <c r="H37" s="53">
        <f t="shared" ca="1" si="10"/>
        <v>573.23269386322124</v>
      </c>
      <c r="I37" s="70" cm="1">
        <f t="array" aca="1" ref="I37" ca="1">IFERROR(SUMPRODUCT(INDIRECT("'"&amp;$H$6&amp;"'!$C"&amp;SUM(ROW(P37))&amp;":"&amp;$H$5&amp;SUM(ROW(P37))),
INDIRECT("'"&amp;$H$7&amp;"'!$C"&amp;SUM(ROW(P37))&amp;":"&amp;$H$5&amp;SUM(ROW(P37)))*$L$6,
INDIRECT("'"&amp;$H$7&amp;"'!$C10:"&amp;$H$5&amp;10)*$L$6)/
(SUMPRODUCT(INDIRECT("'"&amp;$H$6&amp;"'!$C"&amp;SUM(ROW(P37))&amp;":"&amp;$H$5&amp;SUM(ROW(P37))),
INDIRECT("'"&amp;$H$7&amp;"'!$C"&amp;SUM(ROW(P37))&amp;":"&amp;$H$5&amp;SUM(ROW(P37)))*$L$6)),"")</f>
        <v>79.580346043486259</v>
      </c>
      <c r="J37" s="345">
        <f ca="1">INDEX('Other Inputs'!$C$11:$AH$76,MATCH($B37,'Other Inputs'!$B$80:$B$145,0), MATCH($D$2,'Other Inputs'!$C$79:$AH$79,0))</f>
        <v>2</v>
      </c>
      <c r="K37" s="76">
        <f t="shared" ca="1" si="11"/>
        <v>1146.4653877264425</v>
      </c>
      <c r="L37" s="163">
        <f ca="1">INDEX('Other Inputs'!$C$149:$AH$214,MATCH($B37,'Other Inputs'!$B$80:$B$145,0), MATCH($D$2,'Other Inputs'!$C$79:$AH$79,0))</f>
        <v>5.5E-2</v>
      </c>
      <c r="M37" s="45">
        <f ca="1">INDEX('Other Inputs'!$C$218:$AH$283,MATCH($B37,'Other Inputs'!$B$80:$B$145,0), MATCH($D$2,'Other Inputs'!$C$79:$AH$79,0))</f>
        <v>1.7500000000000002E-2</v>
      </c>
      <c r="N37" s="53">
        <f t="shared" ca="1" si="12"/>
        <v>1230.6876012722962</v>
      </c>
      <c r="O37" s="53">
        <f t="shared" ca="1" si="13"/>
        <v>615.3438006361481</v>
      </c>
      <c r="P37" s="46"/>
      <c r="Q37" s="53" cm="1">
        <f t="array" aca="1" ref="Q37" ca="1">IFERROR(SUMPRODUCT(INDIRECT("'"&amp;$H$6&amp;"'!$C"&amp;SUM(ROW(P37))&amp;":"&amp;$H$5&amp;SUM(ROW(P37))),
INDIRECT("'"&amp;$H$7&amp;"'!$C"&amp;SUM(ROW(P37))&amp;":"&amp;$H$5&amp;SUM(ROW(P37)))*$L$6,
INDIRECT("'"&amp;$H$8&amp;"'!$C"&amp;SUM(ROW(P37))&amp;":"&amp;$H$5&amp;SUM(ROW(P37)))*$L$5)/
(SUMPRODUCT(INDIRECT("'"&amp;$H$6&amp;"'!$C"&amp;SUM(ROW(P37))&amp;":"&amp;$H$5&amp;SUM(ROW(P37))),
INDIRECT("'"&amp;$H$7&amp;"'!$C"&amp;SUM(ROW(P37))&amp;":"&amp;$H$5&amp;SUM(ROW(P37)))*$L$6)),"")</f>
        <v>288321.47484199592</v>
      </c>
      <c r="R37" s="47">
        <f t="shared" ca="1" si="14"/>
        <v>2.2331902031394124E-2</v>
      </c>
      <c r="S37" s="57">
        <f t="shared" ca="1" si="8"/>
        <v>177416832.13429332</v>
      </c>
      <c r="T37" s="59">
        <f t="shared" si="2"/>
        <v>5.5</v>
      </c>
      <c r="U37" s="319"/>
    </row>
    <row r="38" spans="2:21" s="44" customFormat="1" ht="13" x14ac:dyDescent="0.3">
      <c r="B38" s="14">
        <f t="shared" si="9"/>
        <v>2031</v>
      </c>
      <c r="C38" s="53">
        <f t="shared" ca="1" si="0"/>
        <v>1101.1647360497248</v>
      </c>
      <c r="D38" s="70">
        <f t="shared" ca="1" si="1"/>
        <v>81.374113947811878</v>
      </c>
      <c r="E38" s="75">
        <f t="shared" ca="1" si="3"/>
        <v>0.47963082197365475</v>
      </c>
      <c r="F38" s="53" cm="1">
        <f t="array" aca="1" ref="F38" ca="1">SUMPRODUCT(INDIRECT("'"&amp;$H$6&amp;"'!$C"&amp;SUM(ROW(A38))&amp;":"&amp;$H$5&amp;SUM(ROW(A38))),
INDIRECT("'"&amp;$H$7&amp;"'!$C"&amp;SUM(ROW(A38))&amp;":"&amp;$H$5&amp;SUM(ROW(A38)))*$L$6)</f>
        <v>528.15254747993208</v>
      </c>
      <c r="G38" s="163">
        <f ca="1">INDEX('Other Inputs'!$C$80:$AH$145,MATCH(B38,'Other Inputs'!$B$80:$B$145,0), MATCH($D$2,'Other Inputs'!$C$79:$AH$79,0))</f>
        <v>0</v>
      </c>
      <c r="H38" s="53">
        <f t="shared" ca="1" si="10"/>
        <v>528.15254747993208</v>
      </c>
      <c r="I38" s="70" cm="1">
        <f t="array" aca="1" ref="I38" ca="1">IFERROR(SUMPRODUCT(INDIRECT("'"&amp;$H$6&amp;"'!$C"&amp;SUM(ROW(P38))&amp;":"&amp;$H$5&amp;SUM(ROW(P38))),
INDIRECT("'"&amp;$H$7&amp;"'!$C"&amp;SUM(ROW(P38))&amp;":"&amp;$H$5&amp;SUM(ROW(P38)))*$L$6,
INDIRECT("'"&amp;$H$7&amp;"'!$C10:"&amp;$H$5&amp;10)*$L$6)/
(SUMPRODUCT(INDIRECT("'"&amp;$H$6&amp;"'!$C"&amp;SUM(ROW(P38))&amp;":"&amp;$H$5&amp;SUM(ROW(P38))),
INDIRECT("'"&amp;$H$7&amp;"'!$C"&amp;SUM(ROW(P38))&amp;":"&amp;$H$5&amp;SUM(ROW(P38)))*$L$6)),"")</f>
        <v>79.873754730889914</v>
      </c>
      <c r="J38" s="345">
        <f ca="1">INDEX('Other Inputs'!$C$11:$AH$76,MATCH($B38,'Other Inputs'!$B$80:$B$145,0), MATCH($D$2,'Other Inputs'!$C$79:$AH$79,0))</f>
        <v>2</v>
      </c>
      <c r="K38" s="76">
        <f t="shared" ca="1" si="11"/>
        <v>1056.3050949598642</v>
      </c>
      <c r="L38" s="163">
        <f ca="1">INDEX('Other Inputs'!$C$149:$AH$214,MATCH($B38,'Other Inputs'!$B$80:$B$145,0), MATCH($D$2,'Other Inputs'!$C$79:$AH$79,0))</f>
        <v>5.5E-2</v>
      </c>
      <c r="M38" s="45">
        <f ca="1">INDEX('Other Inputs'!$C$218:$AH$283,MATCH($B38,'Other Inputs'!$B$80:$B$145,0), MATCH($D$2,'Other Inputs'!$C$79:$AH$79,0))</f>
        <v>1.7500000000000002E-2</v>
      </c>
      <c r="N38" s="53">
        <f t="shared" ca="1" si="12"/>
        <v>1133.9039079983531</v>
      </c>
      <c r="O38" s="53">
        <f t="shared" ca="1" si="13"/>
        <v>566.95195399917657</v>
      </c>
      <c r="P38" s="46"/>
      <c r="Q38" s="53" cm="1">
        <f t="array" aca="1" ref="Q38" ca="1">IFERROR(SUMPRODUCT(INDIRECT("'"&amp;$H$6&amp;"'!$C"&amp;SUM(ROW(P38))&amp;":"&amp;$H$5&amp;SUM(ROW(P38))),
INDIRECT("'"&amp;$H$7&amp;"'!$C"&amp;SUM(ROW(P38))&amp;":"&amp;$H$5&amp;SUM(ROW(P38)))*$L$6,
INDIRECT("'"&amp;$H$8&amp;"'!$C"&amp;SUM(ROW(P38))&amp;":"&amp;$H$5&amp;SUM(ROW(P38)))*$L$5)/
(SUMPRODUCT(INDIRECT("'"&amp;$H$6&amp;"'!$C"&amp;SUM(ROW(P38))&amp;":"&amp;$H$5&amp;SUM(ROW(P38))),
INDIRECT("'"&amp;$H$7&amp;"'!$C"&amp;SUM(ROW(P38))&amp;":"&amp;$H$5&amp;SUM(ROW(P38)))*$L$6)),"")</f>
        <v>294808.1546268182</v>
      </c>
      <c r="R38" s="47">
        <f t="shared" ca="1" si="14"/>
        <v>2.2498080617744609E-2</v>
      </c>
      <c r="S38" s="57">
        <f t="shared" ca="1" si="8"/>
        <v>167142059.32056597</v>
      </c>
      <c r="T38" s="59">
        <f t="shared" si="2"/>
        <v>6.5</v>
      </c>
      <c r="U38" s="319"/>
    </row>
    <row r="39" spans="2:21" s="44" customFormat="1" ht="13" x14ac:dyDescent="0.3">
      <c r="B39" s="14">
        <f t="shared" si="9"/>
        <v>2032</v>
      </c>
      <c r="C39" s="53">
        <f t="shared" ca="1" si="0"/>
        <v>1016.0530379722017</v>
      </c>
      <c r="D39" s="70">
        <f t="shared" ca="1" si="1"/>
        <v>81.626601978377167</v>
      </c>
      <c r="E39" s="75">
        <f t="shared" ca="1" si="3"/>
        <v>0.47589028670375394</v>
      </c>
      <c r="F39" s="53" cm="1">
        <f t="array" aca="1" ref="F39" ca="1">SUMPRODUCT(INDIRECT("'"&amp;$H$6&amp;"'!$C"&amp;SUM(ROW(A39))&amp;":"&amp;$H$5&amp;SUM(ROW(A39))),
INDIRECT("'"&amp;$H$7&amp;"'!$C"&amp;SUM(ROW(A39))&amp;":"&amp;$H$5&amp;SUM(ROW(A39)))*$L$6)</f>
        <v>483.52977154681122</v>
      </c>
      <c r="G39" s="163">
        <f ca="1">INDEX('Other Inputs'!$C$80:$AH$145,MATCH(B39,'Other Inputs'!$B$80:$B$145,0), MATCH($D$2,'Other Inputs'!$C$79:$AH$79,0))</f>
        <v>0</v>
      </c>
      <c r="H39" s="53">
        <f t="shared" ca="1" si="10"/>
        <v>483.52977154681122</v>
      </c>
      <c r="I39" s="70" cm="1">
        <f t="array" aca="1" ref="I39" ca="1">IFERROR(SUMPRODUCT(INDIRECT("'"&amp;$H$6&amp;"'!$C"&amp;SUM(ROW(P39))&amp;":"&amp;$H$5&amp;SUM(ROW(P39))),
INDIRECT("'"&amp;$H$7&amp;"'!$C"&amp;SUM(ROW(P39))&amp;":"&amp;$H$5&amp;SUM(ROW(P39)))*$L$6,
INDIRECT("'"&amp;$H$7&amp;"'!$C10:"&amp;$H$5&amp;10)*$L$6)/
(SUMPRODUCT(INDIRECT("'"&amp;$H$6&amp;"'!$C"&amp;SUM(ROW(P39))&amp;":"&amp;$H$5&amp;SUM(ROW(P39))),
INDIRECT("'"&amp;$H$7&amp;"'!$C"&amp;SUM(ROW(P39))&amp;":"&amp;$H$5&amp;SUM(ROW(P39)))*$L$6)),"")</f>
        <v>80.123677587129748</v>
      </c>
      <c r="J39" s="345">
        <f ca="1">INDEX('Other Inputs'!$C$11:$AH$76,MATCH($B39,'Other Inputs'!$B$80:$B$145,0), MATCH($D$2,'Other Inputs'!$C$79:$AH$79,0))</f>
        <v>2</v>
      </c>
      <c r="K39" s="76">
        <f t="shared" ca="1" si="11"/>
        <v>967.05954309362244</v>
      </c>
      <c r="L39" s="163">
        <f ca="1">INDEX('Other Inputs'!$C$149:$AH$214,MATCH($B39,'Other Inputs'!$B$80:$B$145,0), MATCH($D$2,'Other Inputs'!$C$79:$AH$79,0))</f>
        <v>5.5E-2</v>
      </c>
      <c r="M39" s="45">
        <f ca="1">INDEX('Other Inputs'!$C$218:$AH$283,MATCH($B39,'Other Inputs'!$B$80:$B$145,0), MATCH($D$2,'Other Inputs'!$C$79:$AH$79,0))</f>
        <v>1.7500000000000002E-2</v>
      </c>
      <c r="N39" s="53">
        <f t="shared" ca="1" si="12"/>
        <v>1038.1021547781377</v>
      </c>
      <c r="O39" s="53">
        <f t="shared" ca="1" si="13"/>
        <v>519.05107738906884</v>
      </c>
      <c r="P39" s="46"/>
      <c r="Q39" s="53" cm="1">
        <f t="array" aca="1" ref="Q39" ca="1">IFERROR(SUMPRODUCT(INDIRECT("'"&amp;$H$6&amp;"'!$C"&amp;SUM(ROW(P39))&amp;":"&amp;$H$5&amp;SUM(ROW(P39))),
INDIRECT("'"&amp;$H$7&amp;"'!$C"&amp;SUM(ROW(P39))&amp;":"&amp;$H$5&amp;SUM(ROW(P39)))*$L$6,
INDIRECT("'"&amp;$H$8&amp;"'!$C"&amp;SUM(ROW(P39))&amp;":"&amp;$H$5&amp;SUM(ROW(P39)))*$L$5)/
(SUMPRODUCT(INDIRECT("'"&amp;$H$6&amp;"'!$C"&amp;SUM(ROW(P39))&amp;":"&amp;$H$5&amp;SUM(ROW(P39))),
INDIRECT("'"&amp;$H$7&amp;"'!$C"&amp;SUM(ROW(P39))&amp;":"&amp;$H$5&amp;SUM(ROW(P39)))*$L$6)),"")</f>
        <v>301620.79113237833</v>
      </c>
      <c r="R39" s="47">
        <f t="shared" ca="1" si="14"/>
        <v>2.3108711202998622E-2</v>
      </c>
      <c r="S39" s="57">
        <f t="shared" ca="1" si="8"/>
        <v>156556596.60020429</v>
      </c>
      <c r="T39" s="59">
        <f t="shared" si="2"/>
        <v>7.5</v>
      </c>
      <c r="U39" s="319"/>
    </row>
    <row r="40" spans="2:21" s="44" customFormat="1" ht="13" x14ac:dyDescent="0.3">
      <c r="B40" s="14">
        <f t="shared" si="9"/>
        <v>2033</v>
      </c>
      <c r="C40" s="53">
        <f t="shared" ca="1" si="0"/>
        <v>929.65856278910735</v>
      </c>
      <c r="D40" s="70">
        <f t="shared" ca="1" si="1"/>
        <v>81.82532018746258</v>
      </c>
      <c r="E40" s="75">
        <f t="shared" ca="1" si="3"/>
        <v>0.47294599465089759</v>
      </c>
      <c r="F40" s="53" cm="1">
        <f t="array" aca="1" ref="F40" ca="1">SUMPRODUCT(INDIRECT("'"&amp;$H$6&amp;"'!$C"&amp;SUM(ROW(A40))&amp;":"&amp;$H$5&amp;SUM(ROW(A40))),
INDIRECT("'"&amp;$H$7&amp;"'!$C"&amp;SUM(ROW(A40))&amp;":"&amp;$H$5&amp;SUM(ROW(A40)))*$L$6)</f>
        <v>439.67829366401833</v>
      </c>
      <c r="G40" s="163">
        <f ca="1">INDEX('Other Inputs'!$C$80:$AH$145,MATCH(B40,'Other Inputs'!$B$80:$B$145,0), MATCH($D$2,'Other Inputs'!$C$79:$AH$79,0))</f>
        <v>0</v>
      </c>
      <c r="H40" s="53">
        <f t="shared" ca="1" si="10"/>
        <v>439.67829366401833</v>
      </c>
      <c r="I40" s="70" cm="1">
        <f t="array" aca="1" ref="I40" ca="1">IFERROR(SUMPRODUCT(INDIRECT("'"&amp;$H$6&amp;"'!$C"&amp;SUM(ROW(P40))&amp;":"&amp;$H$5&amp;SUM(ROW(P40))),
INDIRECT("'"&amp;$H$7&amp;"'!$C"&amp;SUM(ROW(P40))&amp;":"&amp;$H$5&amp;SUM(ROW(P40)))*$L$6,
INDIRECT("'"&amp;$H$7&amp;"'!$C10:"&amp;$H$5&amp;10)*$L$6)/
(SUMPRODUCT(INDIRECT("'"&amp;$H$6&amp;"'!$C"&amp;SUM(ROW(P40))&amp;":"&amp;$H$5&amp;SUM(ROW(P40))),
INDIRECT("'"&amp;$H$7&amp;"'!$C"&amp;SUM(ROW(P40))&amp;":"&amp;$H$5&amp;SUM(ROW(P40)))*$L$6)),"")</f>
        <v>80.323622599953282</v>
      </c>
      <c r="J40" s="345">
        <f ca="1">INDEX('Other Inputs'!$C$11:$AH$76,MATCH($B40,'Other Inputs'!$B$80:$B$145,0), MATCH($D$2,'Other Inputs'!$C$79:$AH$79,0))</f>
        <v>2</v>
      </c>
      <c r="K40" s="76">
        <f t="shared" ca="1" si="11"/>
        <v>879.35658732803665</v>
      </c>
      <c r="L40" s="163">
        <f ca="1">INDEX('Other Inputs'!$C$149:$AH$214,MATCH($B40,'Other Inputs'!$B$80:$B$145,0), MATCH($D$2,'Other Inputs'!$C$79:$AH$79,0))</f>
        <v>5.5E-2</v>
      </c>
      <c r="M40" s="45">
        <f ca="1">INDEX('Other Inputs'!$C$218:$AH$283,MATCH($B40,'Other Inputs'!$B$80:$B$145,0), MATCH($D$2,'Other Inputs'!$C$79:$AH$79,0))</f>
        <v>1.7500000000000002E-2</v>
      </c>
      <c r="N40" s="53">
        <f t="shared" ca="1" si="12"/>
        <v>943.95632062462255</v>
      </c>
      <c r="O40" s="53">
        <f t="shared" ca="1" si="13"/>
        <v>471.97816031231127</v>
      </c>
      <c r="P40" s="46"/>
      <c r="Q40" s="53" cm="1">
        <f t="array" aca="1" ref="Q40" ca="1">IFERROR(SUMPRODUCT(INDIRECT("'"&amp;$H$6&amp;"'!$C"&amp;SUM(ROW(P40))&amp;":"&amp;$H$5&amp;SUM(ROW(P40))),
INDIRECT("'"&amp;$H$7&amp;"'!$C"&amp;SUM(ROW(P40))&amp;":"&amp;$H$5&amp;SUM(ROW(P40)))*$L$6,
INDIRECT("'"&amp;$H$8&amp;"'!$C"&amp;SUM(ROW(P40))&amp;":"&amp;$H$5&amp;SUM(ROW(P40)))*$L$5)/
(SUMPRODUCT(INDIRECT("'"&amp;$H$6&amp;"'!$C"&amp;SUM(ROW(P40))&amp;":"&amp;$H$5&amp;SUM(ROW(P40))),
INDIRECT("'"&amp;$H$7&amp;"'!$C"&amp;SUM(ROW(P40))&amp;":"&amp;$H$5&amp;SUM(ROW(P40)))*$L$6)),"")</f>
        <v>308883.84671711153</v>
      </c>
      <c r="R40" s="47">
        <f t="shared" ca="1" si="14"/>
        <v>2.4080089298438079E-2</v>
      </c>
      <c r="S40" s="57">
        <f t="shared" ca="1" si="8"/>
        <v>145786429.72373226</v>
      </c>
      <c r="T40" s="59">
        <f t="shared" si="2"/>
        <v>8.5</v>
      </c>
      <c r="U40" s="319"/>
    </row>
    <row r="41" spans="2:21" s="44" customFormat="1" ht="13" x14ac:dyDescent="0.3">
      <c r="B41" s="14">
        <f t="shared" si="9"/>
        <v>2034</v>
      </c>
      <c r="C41" s="53">
        <f t="shared" ca="1" si="0"/>
        <v>844.94201074758485</v>
      </c>
      <c r="D41" s="70">
        <f t="shared" ca="1" si="1"/>
        <v>81.985516481919873</v>
      </c>
      <c r="E41" s="75">
        <f t="shared" ca="1" si="3"/>
        <v>0.47057245626192157</v>
      </c>
      <c r="F41" s="53" cm="1">
        <f t="array" aca="1" ref="F41" ca="1">SUMPRODUCT(INDIRECT("'"&amp;$H$6&amp;"'!$C"&amp;SUM(ROW(A41))&amp;":"&amp;$H$5&amp;SUM(ROW(A41))),
INDIRECT("'"&amp;$H$7&amp;"'!$C"&amp;SUM(ROW(A41))&amp;":"&amp;$H$5&amp;SUM(ROW(A41)))*$L$6)</f>
        <v>397.60643739637794</v>
      </c>
      <c r="G41" s="163">
        <f ca="1">INDEX('Other Inputs'!$C$80:$AH$145,MATCH(B41,'Other Inputs'!$B$80:$B$145,0), MATCH($D$2,'Other Inputs'!$C$79:$AH$79,0))</f>
        <v>0</v>
      </c>
      <c r="H41" s="53">
        <f t="shared" ca="1" si="10"/>
        <v>397.60643739637794</v>
      </c>
      <c r="I41" s="70" cm="1">
        <f t="array" aca="1" ref="I41" ca="1">IFERROR(SUMPRODUCT(INDIRECT("'"&amp;$H$6&amp;"'!$C"&amp;SUM(ROW(P41))&amp;":"&amp;$H$5&amp;SUM(ROW(P41))),
INDIRECT("'"&amp;$H$7&amp;"'!$C"&amp;SUM(ROW(P41))&amp;":"&amp;$H$5&amp;SUM(ROW(P41)))*$L$6,
INDIRECT("'"&amp;$H$7&amp;"'!$C10:"&amp;$H$5&amp;10)*$L$6)/
(SUMPRODUCT(INDIRECT("'"&amp;$H$6&amp;"'!$C"&amp;SUM(ROW(P41))&amp;":"&amp;$H$5&amp;SUM(ROW(P41))),
INDIRECT("'"&amp;$H$7&amp;"'!$C"&amp;SUM(ROW(P41))&amp;":"&amp;$H$5&amp;SUM(ROW(P41)))*$L$6)),"")</f>
        <v>80.485585321927061</v>
      </c>
      <c r="J41" s="345">
        <f ca="1">INDEX('Other Inputs'!$C$11:$AH$76,MATCH($B41,'Other Inputs'!$B$80:$B$145,0), MATCH($D$2,'Other Inputs'!$C$79:$AH$79,0))</f>
        <v>2</v>
      </c>
      <c r="K41" s="76">
        <f t="shared" ca="1" si="11"/>
        <v>795.21287479275588</v>
      </c>
      <c r="L41" s="163">
        <f ca="1">INDEX('Other Inputs'!$C$149:$AH$214,MATCH($B41,'Other Inputs'!$B$80:$B$145,0), MATCH($D$2,'Other Inputs'!$C$79:$AH$79,0))</f>
        <v>5.5E-2</v>
      </c>
      <c r="M41" s="45">
        <f ca="1">INDEX('Other Inputs'!$C$218:$AH$283,MATCH($B41,'Other Inputs'!$B$80:$B$145,0), MATCH($D$2,'Other Inputs'!$C$79:$AH$79,0))</f>
        <v>1.7500000000000002E-2</v>
      </c>
      <c r="N41" s="53">
        <f t="shared" ca="1" si="12"/>
        <v>853.63120060721872</v>
      </c>
      <c r="O41" s="53">
        <f t="shared" ca="1" si="13"/>
        <v>426.81560030360936</v>
      </c>
      <c r="P41" s="46"/>
      <c r="Q41" s="53" cm="1">
        <f t="array" aca="1" ref="Q41" ca="1">IFERROR(SUMPRODUCT(INDIRECT("'"&amp;$H$6&amp;"'!$C"&amp;SUM(ROW(P41))&amp;":"&amp;$H$5&amp;SUM(ROW(P41))),
INDIRECT("'"&amp;$H$7&amp;"'!$C"&amp;SUM(ROW(P41))&amp;":"&amp;$H$5&amp;SUM(ROW(P41)))*$L$6,
INDIRECT("'"&amp;$H$8&amp;"'!$C"&amp;SUM(ROW(P41))&amp;":"&amp;$H$5&amp;SUM(ROW(P41)))*$L$5)/
(SUMPRODUCT(INDIRECT("'"&amp;$H$6&amp;"'!$C"&amp;SUM(ROW(P41))&amp;":"&amp;$H$5&amp;SUM(ROW(P41))),
INDIRECT("'"&amp;$H$7&amp;"'!$C"&amp;SUM(ROW(P41))&amp;":"&amp;$H$5&amp;SUM(ROW(P41)))*$L$6)),"")</f>
        <v>316868.49245207349</v>
      </c>
      <c r="R41" s="47">
        <f t="shared" ca="1" si="14"/>
        <v>2.5849994487651573E-2</v>
      </c>
      <c r="S41" s="57">
        <f t="shared" ca="1" si="8"/>
        <v>135244415.82323146</v>
      </c>
      <c r="T41" s="59">
        <f t="shared" si="2"/>
        <v>9.5</v>
      </c>
      <c r="U41" s="319"/>
    </row>
    <row r="42" spans="2:21" s="44" customFormat="1" ht="13" x14ac:dyDescent="0.3">
      <c r="B42" s="14">
        <f t="shared" si="9"/>
        <v>2035</v>
      </c>
      <c r="C42" s="53">
        <f t="shared" ca="1" si="0"/>
        <v>766.56029282096586</v>
      </c>
      <c r="D42" s="70">
        <f t="shared" ca="1" si="1"/>
        <v>82.14786168320947</v>
      </c>
      <c r="E42" s="75">
        <f t="shared" ca="1" si="3"/>
        <v>0.46816547536490105</v>
      </c>
      <c r="F42" s="53" cm="1">
        <f t="array" aca="1" ref="F42" ca="1">SUMPRODUCT(INDIRECT("'"&amp;$H$6&amp;"'!$C"&amp;SUM(ROW(A42))&amp;":"&amp;$H$5&amp;SUM(ROW(A42))),
INDIRECT("'"&amp;$H$7&amp;"'!$C"&amp;SUM(ROW(A42))&amp;":"&amp;$H$5&amp;SUM(ROW(A42)))*$L$6)</f>
        <v>358.87706388438522</v>
      </c>
      <c r="G42" s="163">
        <f ca="1">INDEX('Other Inputs'!$C$80:$AH$145,MATCH(B42,'Other Inputs'!$B$80:$B$145,0), MATCH($D$2,'Other Inputs'!$C$79:$AH$79,0))</f>
        <v>0</v>
      </c>
      <c r="H42" s="53">
        <f t="shared" ca="1" si="10"/>
        <v>358.87706388438522</v>
      </c>
      <c r="I42" s="70" cm="1">
        <f t="array" aca="1" ref="I42" ca="1">IFERROR(SUMPRODUCT(INDIRECT("'"&amp;$H$6&amp;"'!$C"&amp;SUM(ROW(P42))&amp;":"&amp;$H$5&amp;SUM(ROW(P42))),
INDIRECT("'"&amp;$H$7&amp;"'!$C"&amp;SUM(ROW(P42))&amp;":"&amp;$H$5&amp;SUM(ROW(P42)))*$L$6,
INDIRECT("'"&amp;$H$7&amp;"'!$C10:"&amp;$H$5&amp;10)*$L$6)/
(SUMPRODUCT(INDIRECT("'"&amp;$H$6&amp;"'!$C"&amp;SUM(ROW(P42))&amp;":"&amp;$H$5&amp;SUM(ROW(P42))),
INDIRECT("'"&amp;$H$7&amp;"'!$C"&amp;SUM(ROW(P42))&amp;":"&amp;$H$5&amp;SUM(ROW(P42)))*$L$6)),"")</f>
        <v>80.644135261429639</v>
      </c>
      <c r="J42" s="345">
        <f ca="1">INDEX('Other Inputs'!$C$11:$AH$76,MATCH($B42,'Other Inputs'!$B$80:$B$145,0), MATCH($D$2,'Other Inputs'!$C$79:$AH$79,0))</f>
        <v>2</v>
      </c>
      <c r="K42" s="76">
        <f t="shared" ca="1" si="11"/>
        <v>717.75412776877045</v>
      </c>
      <c r="L42" s="163">
        <f ca="1">INDEX('Other Inputs'!$C$149:$AH$214,MATCH($B42,'Other Inputs'!$B$80:$B$145,0), MATCH($D$2,'Other Inputs'!$C$79:$AH$79,0))</f>
        <v>5.5E-2</v>
      </c>
      <c r="M42" s="45">
        <f ca="1">INDEX('Other Inputs'!$C$218:$AH$283,MATCH($B42,'Other Inputs'!$B$80:$B$145,0), MATCH($D$2,'Other Inputs'!$C$79:$AH$79,0))</f>
        <v>1.7500000000000002E-2</v>
      </c>
      <c r="N42" s="53">
        <f t="shared" ca="1" si="12"/>
        <v>770.48214037998378</v>
      </c>
      <c r="O42" s="53">
        <f t="shared" ca="1" si="13"/>
        <v>385.24107018999189</v>
      </c>
      <c r="P42" s="46"/>
      <c r="Q42" s="53" cm="1">
        <f t="array" aca="1" ref="Q42" ca="1">IFERROR(SUMPRODUCT(INDIRECT("'"&amp;$H$6&amp;"'!$C"&amp;SUM(ROW(P42))&amp;":"&amp;$H$5&amp;SUM(ROW(P42))),
INDIRECT("'"&amp;$H$7&amp;"'!$C"&amp;SUM(ROW(P42))&amp;":"&amp;$H$5&amp;SUM(ROW(P42)))*$L$6,
INDIRECT("'"&amp;$H$8&amp;"'!$C"&amp;SUM(ROW(P42))&amp;":"&amp;$H$5&amp;SUM(ROW(P42)))*$L$5)/
(SUMPRODUCT(INDIRECT("'"&amp;$H$6&amp;"'!$C"&amp;SUM(ROW(P42))&amp;":"&amp;$H$5&amp;SUM(ROW(P42))),
INDIRECT("'"&amp;$H$7&amp;"'!$C"&amp;SUM(ROW(P42))&amp;":"&amp;$H$5&amp;SUM(ROW(P42)))*$L$6)),"")</f>
        <v>325191.1608874058</v>
      </c>
      <c r="R42" s="47">
        <f t="shared" ca="1" si="14"/>
        <v>2.6265370756580086E-2</v>
      </c>
      <c r="S42" s="57">
        <f t="shared" ca="1" si="8"/>
        <v>125276990.83659004</v>
      </c>
      <c r="T42" s="59">
        <f t="shared" si="2"/>
        <v>10.5</v>
      </c>
      <c r="U42" s="319"/>
    </row>
    <row r="43" spans="2:21" s="44" customFormat="1" ht="13" x14ac:dyDescent="0.3">
      <c r="B43" s="14">
        <f t="shared" si="9"/>
        <v>2036</v>
      </c>
      <c r="C43" s="53">
        <f t="shared" ca="1" si="0"/>
        <v>692.81499534665386</v>
      </c>
      <c r="D43" s="70">
        <f t="shared" ca="1" si="1"/>
        <v>82.294752291788441</v>
      </c>
      <c r="E43" s="75">
        <f t="shared" ca="1" si="3"/>
        <v>0.46598747046878447</v>
      </c>
      <c r="F43" s="53" cm="1">
        <f t="array" aca="1" ref="F43" ca="1">SUMPRODUCT(INDIRECT("'"&amp;$H$6&amp;"'!$C"&amp;SUM(ROW(A43))&amp;":"&amp;$H$5&amp;SUM(ROW(A43))),
INDIRECT("'"&amp;$H$7&amp;"'!$C"&amp;SUM(ROW(A43))&amp;":"&amp;$H$5&amp;SUM(ROW(A43)))*$L$6)</f>
        <v>322.84310718442993</v>
      </c>
      <c r="G43" s="163">
        <f ca="1">INDEX('Other Inputs'!$C$80:$AH$145,MATCH(B43,'Other Inputs'!$B$80:$B$145,0), MATCH($D$2,'Other Inputs'!$C$79:$AH$79,0))</f>
        <v>0</v>
      </c>
      <c r="H43" s="53">
        <f t="shared" ca="1" si="10"/>
        <v>322.84310718442993</v>
      </c>
      <c r="I43" s="70" cm="1">
        <f t="array" aca="1" ref="I43" ca="1">IFERROR(SUMPRODUCT(INDIRECT("'"&amp;$H$6&amp;"'!$C"&amp;SUM(ROW(P43))&amp;":"&amp;$H$5&amp;SUM(ROW(P43))),
INDIRECT("'"&amp;$H$7&amp;"'!$C"&amp;SUM(ROW(P43))&amp;":"&amp;$H$5&amp;SUM(ROW(P43)))*$L$6,
INDIRECT("'"&amp;$H$7&amp;"'!$C10:"&amp;$H$5&amp;10)*$L$6)/
(SUMPRODUCT(INDIRECT("'"&amp;$H$6&amp;"'!$C"&amp;SUM(ROW(P43))&amp;":"&amp;$H$5&amp;SUM(ROW(P43))),
INDIRECT("'"&amp;$H$7&amp;"'!$C"&amp;SUM(ROW(P43))&amp;":"&amp;$H$5&amp;SUM(ROW(P43)))*$L$6)),"")</f>
        <v>80.784164679177266</v>
      </c>
      <c r="J43" s="345">
        <f ca="1">INDEX('Other Inputs'!$C$11:$AH$76,MATCH($B43,'Other Inputs'!$B$80:$B$145,0), MATCH($D$2,'Other Inputs'!$C$79:$AH$79,0))</f>
        <v>2</v>
      </c>
      <c r="K43" s="76">
        <f t="shared" ca="1" si="11"/>
        <v>645.68621436885985</v>
      </c>
      <c r="L43" s="163">
        <f ca="1">INDEX('Other Inputs'!$C$149:$AH$214,MATCH($B43,'Other Inputs'!$B$80:$B$145,0), MATCH($D$2,'Other Inputs'!$C$79:$AH$79,0))</f>
        <v>5.5E-2</v>
      </c>
      <c r="M43" s="45">
        <f ca="1">INDEX('Other Inputs'!$C$218:$AH$283,MATCH($B43,'Other Inputs'!$B$80:$B$145,0), MATCH($D$2,'Other Inputs'!$C$79:$AH$79,0))</f>
        <v>1.7500000000000002E-2</v>
      </c>
      <c r="N43" s="53">
        <f t="shared" ca="1" si="12"/>
        <v>693.11993789193218</v>
      </c>
      <c r="O43" s="53">
        <f t="shared" ca="1" si="13"/>
        <v>346.55996894596609</v>
      </c>
      <c r="P43" s="46"/>
      <c r="Q43" s="53" cm="1">
        <f t="array" aca="1" ref="Q43" ca="1">IFERROR(SUMPRODUCT(INDIRECT("'"&amp;$H$6&amp;"'!$C"&amp;SUM(ROW(P43))&amp;":"&amp;$H$5&amp;SUM(ROW(P43))),
INDIRECT("'"&amp;$H$7&amp;"'!$C"&amp;SUM(ROW(P43))&amp;":"&amp;$H$5&amp;SUM(ROW(P43)))*$L$6,
INDIRECT("'"&amp;$H$8&amp;"'!$C"&amp;SUM(ROW(P43))&amp;":"&amp;$H$5&amp;SUM(ROW(P43)))*$L$5)/
(SUMPRODUCT(INDIRECT("'"&amp;$H$6&amp;"'!$C"&amp;SUM(ROW(P43))&amp;":"&amp;$H$5&amp;SUM(ROW(P43))),
INDIRECT("'"&amp;$H$7&amp;"'!$C"&amp;SUM(ROW(P43))&amp;":"&amp;$H$5&amp;SUM(ROW(P43)))*$L$6)),"")</f>
        <v>333723.59818007017</v>
      </c>
      <c r="R43" s="47">
        <f t="shared" ca="1" si="14"/>
        <v>2.6238220219087172E-2</v>
      </c>
      <c r="S43" s="57">
        <f t="shared" ca="1" si="8"/>
        <v>115655239.82182118</v>
      </c>
      <c r="T43" s="59">
        <f t="shared" si="2"/>
        <v>11.5</v>
      </c>
      <c r="U43" s="319"/>
    </row>
    <row r="44" spans="2:21" s="44" customFormat="1" ht="13" x14ac:dyDescent="0.3">
      <c r="B44" s="14">
        <f t="shared" si="9"/>
        <v>2037</v>
      </c>
      <c r="C44" s="53">
        <f t="shared" ref="C44:C67" ca="1" si="15">SUM(INDIRECT("'"&amp;$H$6&amp;"'!C"&amp;SUM(ROW(A44))&amp;":"&amp;$H$5&amp;ROW(B44)))</f>
        <v>612.64024198979462</v>
      </c>
      <c r="D44" s="70">
        <f t="shared" ref="D44:D67" ca="1" si="16">SUMPRODUCT(INDIRECT("'"&amp;$H$6&amp;"'!C"&amp;SUM(ROW(A44))&amp;":"&amp;$H$5&amp;SUM(ROW(B44))),INDIRECT("'"&amp;$H$6&amp;"'!C11:"&amp;$H$5&amp;"11"))/C44</f>
        <v>82.268092264887088</v>
      </c>
      <c r="E44" s="75">
        <f t="shared" ca="1" si="3"/>
        <v>0.46639089763551106</v>
      </c>
      <c r="F44" s="53" cm="1">
        <f t="array" aca="1" ref="F44" ca="1">SUMPRODUCT(INDIRECT("'"&amp;$H$6&amp;"'!$C"&amp;SUM(ROW(A44))&amp;":"&amp;$H$5&amp;SUM(ROW(A44))),
INDIRECT("'"&amp;$H$7&amp;"'!$C"&amp;SUM(ROW(A44))&amp;":"&amp;$H$5&amp;SUM(ROW(A44)))*$L$6)</f>
        <v>285.72983238925701</v>
      </c>
      <c r="G44" s="163">
        <f ca="1">INDEX('Other Inputs'!$C$80:$AH$145,MATCH(B44,'Other Inputs'!$B$80:$B$145,0), MATCH($D$2,'Other Inputs'!$C$79:$AH$79,0))</f>
        <v>0</v>
      </c>
      <c r="H44" s="53">
        <f t="shared" ca="1" si="10"/>
        <v>285.72983238925701</v>
      </c>
      <c r="I44" s="70" cm="1">
        <f t="array" aca="1" ref="I44" ca="1">IFERROR(SUMPRODUCT(INDIRECT("'"&amp;$H$6&amp;"'!$C"&amp;SUM(ROW(P44))&amp;":"&amp;$H$5&amp;SUM(ROW(P44))),
INDIRECT("'"&amp;$H$7&amp;"'!$C"&amp;SUM(ROW(P44))&amp;":"&amp;$H$5&amp;SUM(ROW(P44)))*$L$6,
INDIRECT("'"&amp;$H$7&amp;"'!$C10:"&amp;$H$5&amp;10)*$L$6)/
(SUMPRODUCT(INDIRECT("'"&amp;$H$6&amp;"'!$C"&amp;SUM(ROW(P44))&amp;":"&amp;$H$5&amp;SUM(ROW(P44))),
INDIRECT("'"&amp;$H$7&amp;"'!$C"&amp;SUM(ROW(P44))&amp;":"&amp;$H$5&amp;SUM(ROW(P44)))*$L$6)),"")</f>
        <v>80.773981416109734</v>
      </c>
      <c r="J44" s="345">
        <f ca="1">INDEX('Other Inputs'!$C$11:$AH$76,MATCH($B44,'Other Inputs'!$B$80:$B$145,0), MATCH($D$2,'Other Inputs'!$C$79:$AH$79,0))</f>
        <v>2</v>
      </c>
      <c r="K44" s="76">
        <f t="shared" ca="1" si="11"/>
        <v>571.45966477851402</v>
      </c>
      <c r="L44" s="163">
        <f ca="1">INDEX('Other Inputs'!$C$149:$AH$214,MATCH($B44,'Other Inputs'!$B$80:$B$145,0), MATCH($D$2,'Other Inputs'!$C$79:$AH$79,0))</f>
        <v>5.5E-2</v>
      </c>
      <c r="M44" s="45">
        <f ca="1">INDEX('Other Inputs'!$C$218:$AH$283,MATCH($B44,'Other Inputs'!$B$80:$B$145,0), MATCH($D$2,'Other Inputs'!$C$79:$AH$79,0))</f>
        <v>1.7500000000000002E-2</v>
      </c>
      <c r="N44" s="53">
        <f t="shared" ca="1" si="12"/>
        <v>613.44052040230554</v>
      </c>
      <c r="O44" s="53">
        <f t="shared" ca="1" si="13"/>
        <v>306.72026020115277</v>
      </c>
      <c r="P44" s="46"/>
      <c r="Q44" s="53" cm="1">
        <f t="array" aca="1" ref="Q44" ca="1">IFERROR(SUMPRODUCT(INDIRECT("'"&amp;$H$6&amp;"'!$C"&amp;SUM(ROW(P44))&amp;":"&amp;$H$5&amp;SUM(ROW(P44))),
INDIRECT("'"&amp;$H$7&amp;"'!$C"&amp;SUM(ROW(P44))&amp;":"&amp;$H$5&amp;SUM(ROW(P44)))*$L$6,
INDIRECT("'"&amp;$H$8&amp;"'!$C"&amp;SUM(ROW(P44))&amp;":"&amp;$H$5&amp;SUM(ROW(P44)))*$L$5)/
(SUMPRODUCT(INDIRECT("'"&amp;$H$6&amp;"'!$C"&amp;SUM(ROW(P44))&amp;":"&amp;$H$5&amp;SUM(ROW(P44))),
INDIRECT("'"&amp;$H$7&amp;"'!$C"&amp;SUM(ROW(P44))&amp;":"&amp;$H$5&amp;SUM(ROW(P44)))*$L$6)),"")</f>
        <v>343644.44294844574</v>
      </c>
      <c r="R44" s="47">
        <f t="shared" ca="1" si="14"/>
        <v>2.972772924203726E-2</v>
      </c>
      <c r="S44" s="57">
        <f t="shared" ca="1" si="8"/>
        <v>105402712.95782748</v>
      </c>
      <c r="T44" s="59">
        <f t="shared" ref="T44:T67" si="17">IF(B44&gt;Endyear,0,IF(B44&gt;=Startyear,IF(B44=Startyear,0.5,T43+1),0))</f>
        <v>12.5</v>
      </c>
      <c r="U44" s="319"/>
    </row>
    <row r="45" spans="2:21" s="44" customFormat="1" ht="13" x14ac:dyDescent="0.3">
      <c r="B45" s="14">
        <f t="shared" si="9"/>
        <v>2038</v>
      </c>
      <c r="C45" s="53">
        <f t="shared" ca="1" si="15"/>
        <v>544.99709836282932</v>
      </c>
      <c r="D45" s="70">
        <f t="shared" ca="1" si="16"/>
        <v>82.290510832723427</v>
      </c>
      <c r="E45" s="75">
        <f t="shared" ca="1" si="3"/>
        <v>0.4660650760756157</v>
      </c>
      <c r="F45" s="53" cm="1">
        <f t="array" aca="1" ref="F45" ca="1">SUMPRODUCT(INDIRECT("'"&amp;$H$6&amp;"'!$C"&amp;SUM(ROW(A45))&amp;":"&amp;$H$5&amp;SUM(ROW(A45))),
INDIRECT("'"&amp;$H$7&amp;"'!$C"&amp;SUM(ROW(A45))&amp;":"&amp;$H$5&amp;SUM(ROW(A45)))*$L$6)</f>
        <v>254.00411410946185</v>
      </c>
      <c r="G45" s="163">
        <f ca="1">INDEX('Other Inputs'!$C$80:$AH$145,MATCH(B45,'Other Inputs'!$B$80:$B$145,0), MATCH($D$2,'Other Inputs'!$C$79:$AH$79,0))</f>
        <v>0</v>
      </c>
      <c r="H45" s="53">
        <f t="shared" ca="1" si="10"/>
        <v>254.00411410946185</v>
      </c>
      <c r="I45" s="70" cm="1">
        <f t="array" aca="1" ref="I45" ca="1">IFERROR(SUMPRODUCT(INDIRECT("'"&amp;$H$6&amp;"'!$C"&amp;SUM(ROW(P45))&amp;":"&amp;$H$5&amp;SUM(ROW(P45))),
INDIRECT("'"&amp;$H$7&amp;"'!$C"&amp;SUM(ROW(P45))&amp;":"&amp;$H$5&amp;SUM(ROW(P45)))*$L$6,
INDIRECT("'"&amp;$H$7&amp;"'!$C10:"&amp;$H$5&amp;10)*$L$6)/
(SUMPRODUCT(INDIRECT("'"&amp;$H$6&amp;"'!$C"&amp;SUM(ROW(P45))&amp;":"&amp;$H$5&amp;SUM(ROW(P45))),
INDIRECT("'"&amp;$H$7&amp;"'!$C"&amp;SUM(ROW(P45))&amp;":"&amp;$H$5&amp;SUM(ROW(P45)))*$L$6)),"")</f>
        <v>80.809998315181033</v>
      </c>
      <c r="J45" s="345">
        <f ca="1">INDEX('Other Inputs'!$C$11:$AH$76,MATCH($B45,'Other Inputs'!$B$80:$B$145,0), MATCH($D$2,'Other Inputs'!$C$79:$AH$79,0))</f>
        <v>2</v>
      </c>
      <c r="K45" s="76">
        <f t="shared" ca="1" si="11"/>
        <v>508.0082282189237</v>
      </c>
      <c r="L45" s="163">
        <f ca="1">INDEX('Other Inputs'!$C$149:$AH$214,MATCH($B45,'Other Inputs'!$B$80:$B$145,0), MATCH($D$2,'Other Inputs'!$C$79:$AH$79,0))</f>
        <v>5.5E-2</v>
      </c>
      <c r="M45" s="45">
        <f ca="1">INDEX('Other Inputs'!$C$218:$AH$283,MATCH($B45,'Other Inputs'!$B$80:$B$145,0), MATCH($D$2,'Other Inputs'!$C$79:$AH$79,0))</f>
        <v>1.7500000000000002E-2</v>
      </c>
      <c r="N45" s="53">
        <f t="shared" ca="1" si="12"/>
        <v>545.32778268445645</v>
      </c>
      <c r="O45" s="53">
        <f t="shared" ca="1" si="13"/>
        <v>272.66389134222823</v>
      </c>
      <c r="P45" s="46"/>
      <c r="Q45" s="53" cm="1">
        <f t="array" aca="1" ref="Q45" ca="1">IFERROR(SUMPRODUCT(INDIRECT("'"&amp;$H$6&amp;"'!$C"&amp;SUM(ROW(P45))&amp;":"&amp;$H$5&amp;SUM(ROW(P45))),
INDIRECT("'"&amp;$H$7&amp;"'!$C"&amp;SUM(ROW(P45))&amp;":"&amp;$H$5&amp;SUM(ROW(P45)))*$L$6,
INDIRECT("'"&amp;$H$8&amp;"'!$C"&amp;SUM(ROW(P45))&amp;":"&amp;$H$5&amp;SUM(ROW(P45)))*$L$5)/
(SUMPRODUCT(INDIRECT("'"&amp;$H$6&amp;"'!$C"&amp;SUM(ROW(P45))&amp;":"&amp;$H$5&amp;SUM(ROW(P45))),
INDIRECT("'"&amp;$H$7&amp;"'!$C"&amp;SUM(ROW(P45))&amp;":"&amp;$H$5&amp;SUM(ROW(P45)))*$L$6)),"")</f>
        <v>353683.77788580873</v>
      </c>
      <c r="R45" s="47">
        <f t="shared" ca="1" si="14"/>
        <v>2.9214308985258564E-2</v>
      </c>
      <c r="S45" s="57">
        <f t="shared" ca="1" si="8"/>
        <v>96436795.182964936</v>
      </c>
      <c r="T45" s="59">
        <f t="shared" si="17"/>
        <v>13.5</v>
      </c>
      <c r="U45" s="319"/>
    </row>
    <row r="46" spans="2:21" s="44" customFormat="1" ht="13" x14ac:dyDescent="0.3">
      <c r="B46" s="14">
        <f t="shared" si="9"/>
        <v>2039</v>
      </c>
      <c r="C46" s="53">
        <f t="shared" ca="1" si="15"/>
        <v>486.57671503175777</v>
      </c>
      <c r="D46" s="70">
        <f t="shared" ca="1" si="16"/>
        <v>82.345109437513045</v>
      </c>
      <c r="E46" s="75">
        <f t="shared" ca="1" si="3"/>
        <v>0.46526053110893623</v>
      </c>
      <c r="F46" s="53" cm="1">
        <f t="array" aca="1" ref="F46" ca="1">SUMPRODUCT(INDIRECT("'"&amp;$H$6&amp;"'!$C"&amp;SUM(ROW(A46))&amp;":"&amp;$H$5&amp;SUM(ROW(A46))),
INDIRECT("'"&amp;$H$7&amp;"'!$C"&amp;SUM(ROW(A46))&amp;":"&amp;$H$5&amp;SUM(ROW(A46)))*$L$6)</f>
        <v>226.38494086091714</v>
      </c>
      <c r="G46" s="163">
        <f ca="1">INDEX('Other Inputs'!$C$80:$AH$145,MATCH(B46,'Other Inputs'!$B$80:$B$145,0), MATCH($D$2,'Other Inputs'!$C$79:$AH$79,0))</f>
        <v>0</v>
      </c>
      <c r="H46" s="53">
        <f t="shared" ca="1" si="10"/>
        <v>226.38494086091714</v>
      </c>
      <c r="I46" s="70" cm="1">
        <f t="array" aca="1" ref="I46" ca="1">IFERROR(SUMPRODUCT(INDIRECT("'"&amp;$H$6&amp;"'!$C"&amp;SUM(ROW(P46))&amp;":"&amp;$H$5&amp;SUM(ROW(P46))),
INDIRECT("'"&amp;$H$7&amp;"'!$C"&amp;SUM(ROW(P46))&amp;":"&amp;$H$5&amp;SUM(ROW(P46)))*$L$6,
INDIRECT("'"&amp;$H$7&amp;"'!$C10:"&amp;$H$5&amp;10)*$L$6)/
(SUMPRODUCT(INDIRECT("'"&amp;$H$6&amp;"'!$C"&amp;SUM(ROW(P46))&amp;":"&amp;$H$5&amp;SUM(ROW(P46))),
INDIRECT("'"&amp;$H$7&amp;"'!$C"&amp;SUM(ROW(P46))&amp;":"&amp;$H$5&amp;SUM(ROW(P46)))*$L$6)),"")</f>
        <v>80.877875118083253</v>
      </c>
      <c r="J46" s="345">
        <f ca="1">INDEX('Other Inputs'!$C$11:$AH$76,MATCH($B46,'Other Inputs'!$B$80:$B$145,0), MATCH($D$2,'Other Inputs'!$C$79:$AH$79,0))</f>
        <v>2</v>
      </c>
      <c r="K46" s="76">
        <f t="shared" ca="1" si="11"/>
        <v>452.76988172183428</v>
      </c>
      <c r="L46" s="163">
        <f ca="1">INDEX('Other Inputs'!$C$149:$AH$214,MATCH($B46,'Other Inputs'!$B$80:$B$145,0), MATCH($D$2,'Other Inputs'!$C$79:$AH$79,0))</f>
        <v>5.5E-2</v>
      </c>
      <c r="M46" s="45">
        <f ca="1">INDEX('Other Inputs'!$C$218:$AH$283,MATCH($B46,'Other Inputs'!$B$80:$B$145,0), MATCH($D$2,'Other Inputs'!$C$79:$AH$79,0))</f>
        <v>1.7500000000000002E-2</v>
      </c>
      <c r="N46" s="53">
        <f t="shared" ca="1" si="12"/>
        <v>486.03148915782452</v>
      </c>
      <c r="O46" s="53">
        <f t="shared" ca="1" si="13"/>
        <v>243.01574457891226</v>
      </c>
      <c r="P46" s="46"/>
      <c r="Q46" s="53" cm="1">
        <f t="array" aca="1" ref="Q46" ca="1">IFERROR(SUMPRODUCT(INDIRECT("'"&amp;$H$6&amp;"'!$C"&amp;SUM(ROW(P46))&amp;":"&amp;$H$5&amp;SUM(ROW(P46))),
INDIRECT("'"&amp;$H$7&amp;"'!$C"&amp;SUM(ROW(P46))&amp;":"&amp;$H$5&amp;SUM(ROW(P46)))*$L$6,
INDIRECT("'"&amp;$H$8&amp;"'!$C"&amp;SUM(ROW(P46))&amp;":"&amp;$H$5&amp;SUM(ROW(P46)))*$L$5)/
(SUMPRODUCT(INDIRECT("'"&amp;$H$6&amp;"'!$C"&amp;SUM(ROW(P46))&amp;":"&amp;$H$5&amp;SUM(ROW(P46))),
INDIRECT("'"&amp;$H$7&amp;"'!$C"&amp;SUM(ROW(P46))&amp;":"&amp;$H$5&amp;SUM(ROW(P46)))*$L$6)),"")</f>
        <v>363796.69148259389</v>
      </c>
      <c r="R46" s="47">
        <f t="shared" ca="1" si="14"/>
        <v>2.8593094252827855E-2</v>
      </c>
      <c r="S46" s="57">
        <f t="shared" ca="1" si="8"/>
        <v>88408323.855987385</v>
      </c>
      <c r="T46" s="59">
        <f t="shared" si="17"/>
        <v>14.5</v>
      </c>
      <c r="U46" s="319"/>
    </row>
    <row r="47" spans="2:21" s="44" customFormat="1" ht="13" x14ac:dyDescent="0.3">
      <c r="B47" s="14">
        <f t="shared" si="9"/>
        <v>2040</v>
      </c>
      <c r="C47" s="53">
        <f t="shared" ca="1" si="15"/>
        <v>435.22774432703966</v>
      </c>
      <c r="D47" s="70">
        <f t="shared" ca="1" si="16"/>
        <v>82.423442634777999</v>
      </c>
      <c r="E47" s="75">
        <f t="shared" ca="1" si="3"/>
        <v>0.46410224147924373</v>
      </c>
      <c r="F47" s="53" cm="1">
        <f t="array" aca="1" ref="F47" ca="1">SUMPRODUCT(INDIRECT("'"&amp;$H$6&amp;"'!$C"&amp;SUM(ROW(A47))&amp;":"&amp;$H$5&amp;SUM(ROW(A47))),
INDIRECT("'"&amp;$H$7&amp;"'!$C"&amp;SUM(ROW(A47))&amp;":"&amp;$H$5&amp;SUM(ROW(A47)))*$L$6)</f>
        <v>201.9901716961343</v>
      </c>
      <c r="G47" s="163">
        <f ca="1">INDEX('Other Inputs'!$C$80:$AH$145,MATCH(B47,'Other Inputs'!$B$80:$B$145,0), MATCH($D$2,'Other Inputs'!$C$79:$AH$79,0))</f>
        <v>0</v>
      </c>
      <c r="H47" s="53">
        <f t="shared" ca="1" si="10"/>
        <v>201.9901716961343</v>
      </c>
      <c r="I47" s="70" cm="1">
        <f t="array" aca="1" ref="I47" ca="1">IFERROR(SUMPRODUCT(INDIRECT("'"&amp;$H$6&amp;"'!$C"&amp;SUM(ROW(P47))&amp;":"&amp;$H$5&amp;SUM(ROW(P47))),
INDIRECT("'"&amp;$H$7&amp;"'!$C"&amp;SUM(ROW(P47))&amp;":"&amp;$H$5&amp;SUM(ROW(P47)))*$L$6,
INDIRECT("'"&amp;$H$7&amp;"'!$C10:"&amp;$H$5&amp;10)*$L$6)/
(SUMPRODUCT(INDIRECT("'"&amp;$H$6&amp;"'!$C"&amp;SUM(ROW(P47))&amp;":"&amp;$H$5&amp;SUM(ROW(P47))),
INDIRECT("'"&amp;$H$7&amp;"'!$C"&amp;SUM(ROW(P47))&amp;":"&amp;$H$5&amp;SUM(ROW(P47)))*$L$6)),"")</f>
        <v>80.968784650968885</v>
      </c>
      <c r="J47" s="345">
        <f ca="1">INDEX('Other Inputs'!$C$11:$AH$76,MATCH($B47,'Other Inputs'!$B$80:$B$145,0), MATCH($D$2,'Other Inputs'!$C$79:$AH$79,0))</f>
        <v>2</v>
      </c>
      <c r="K47" s="76">
        <f t="shared" ca="1" si="11"/>
        <v>403.98034339226859</v>
      </c>
      <c r="L47" s="163">
        <f ca="1">INDEX('Other Inputs'!$C$149:$AH$214,MATCH($B47,'Other Inputs'!$B$80:$B$145,0), MATCH($D$2,'Other Inputs'!$C$79:$AH$79,0))</f>
        <v>5.5E-2</v>
      </c>
      <c r="M47" s="45">
        <f ca="1">INDEX('Other Inputs'!$C$218:$AH$283,MATCH($B47,'Other Inputs'!$B$80:$B$145,0), MATCH($D$2,'Other Inputs'!$C$79:$AH$79,0))</f>
        <v>1.7500000000000002E-2</v>
      </c>
      <c r="N47" s="53">
        <f t="shared" ca="1" si="12"/>
        <v>433.6577493687231</v>
      </c>
      <c r="O47" s="53">
        <f t="shared" ca="1" si="13"/>
        <v>216.82887468436155</v>
      </c>
      <c r="P47" s="46"/>
      <c r="Q47" s="53" cm="1">
        <f t="array" aca="1" ref="Q47" ca="1">IFERROR(SUMPRODUCT(INDIRECT("'"&amp;$H$6&amp;"'!$C"&amp;SUM(ROW(P47))&amp;":"&amp;$H$5&amp;SUM(ROW(P47))),
INDIRECT("'"&amp;$H$7&amp;"'!$C"&amp;SUM(ROW(P47))&amp;":"&amp;$H$5&amp;SUM(ROW(P47)))*$L$6,
INDIRECT("'"&amp;$H$8&amp;"'!$C"&amp;SUM(ROW(P47))&amp;":"&amp;$H$5&amp;SUM(ROW(P47)))*$L$5)/
(SUMPRODUCT(INDIRECT("'"&amp;$H$6&amp;"'!$C"&amp;SUM(ROW(P47))&amp;":"&amp;$H$5&amp;SUM(ROW(P47))),
INDIRECT("'"&amp;$H$7&amp;"'!$C"&amp;SUM(ROW(P47))&amp;":"&amp;$H$5&amp;SUM(ROW(P47)))*$L$6)),"")</f>
        <v>373738.25975812023</v>
      </c>
      <c r="R47" s="47">
        <f t="shared" ca="1" si="14"/>
        <v>2.7327264123846451E-2</v>
      </c>
      <c r="S47" s="57">
        <f t="shared" ca="1" si="8"/>
        <v>81037246.289844811</v>
      </c>
      <c r="T47" s="59">
        <f t="shared" si="17"/>
        <v>15.5</v>
      </c>
      <c r="U47" s="319"/>
    </row>
    <row r="48" spans="2:21" s="44" customFormat="1" ht="13" x14ac:dyDescent="0.3">
      <c r="B48" s="14">
        <f t="shared" si="9"/>
        <v>2041</v>
      </c>
      <c r="C48" s="53">
        <f t="shared" ca="1" si="15"/>
        <v>389.73401209614468</v>
      </c>
      <c r="D48" s="70">
        <f t="shared" ca="1" si="16"/>
        <v>82.521592221144971</v>
      </c>
      <c r="E48" s="75">
        <f t="shared" ca="1" si="3"/>
        <v>0.4626484510908343</v>
      </c>
      <c r="F48" s="53" cm="1">
        <f t="array" aca="1" ref="F48" ca="1">SUMPRODUCT(INDIRECT("'"&amp;$H$6&amp;"'!$C"&amp;SUM(ROW(A48))&amp;":"&amp;$H$5&amp;SUM(ROW(A48))),
INDIRECT("'"&amp;$H$7&amp;"'!$C"&amp;SUM(ROW(A48))&amp;":"&amp;$H$5&amp;SUM(ROW(A48)))*$L$6)</f>
        <v>180.30983703369782</v>
      </c>
      <c r="G48" s="163">
        <f ca="1">INDEX('Other Inputs'!$C$80:$AH$145,MATCH(B48,'Other Inputs'!$B$80:$B$145,0), MATCH($D$2,'Other Inputs'!$C$79:$AH$79,0))</f>
        <v>0</v>
      </c>
      <c r="H48" s="53">
        <f t="shared" ca="1" si="10"/>
        <v>180.30983703369782</v>
      </c>
      <c r="I48" s="70" cm="1">
        <f t="array" aca="1" ref="I48" ca="1">IFERROR(SUMPRODUCT(INDIRECT("'"&amp;$H$6&amp;"'!$C"&amp;SUM(ROW(P48))&amp;":"&amp;$H$5&amp;SUM(ROW(P48))),
INDIRECT("'"&amp;$H$7&amp;"'!$C"&amp;SUM(ROW(P48))&amp;":"&amp;$H$5&amp;SUM(ROW(P48)))*$L$6,
INDIRECT("'"&amp;$H$7&amp;"'!$C10:"&amp;$H$5&amp;10)*$L$6)/
(SUMPRODUCT(INDIRECT("'"&amp;$H$6&amp;"'!$C"&amp;SUM(ROW(P48))&amp;":"&amp;$H$5&amp;SUM(ROW(P48))),
INDIRECT("'"&amp;$H$7&amp;"'!$C"&amp;SUM(ROW(P48))&amp;":"&amp;$H$5&amp;SUM(ROW(P48)))*$L$6)),"")</f>
        <v>81.079989774954782</v>
      </c>
      <c r="J48" s="345">
        <f ca="1">INDEX('Other Inputs'!$C$11:$AH$76,MATCH($B48,'Other Inputs'!$B$80:$B$145,0), MATCH($D$2,'Other Inputs'!$C$79:$AH$79,0))</f>
        <v>2</v>
      </c>
      <c r="K48" s="76">
        <f t="shared" ca="1" si="11"/>
        <v>360.61967406739564</v>
      </c>
      <c r="L48" s="163">
        <f ca="1">INDEX('Other Inputs'!$C$149:$AH$214,MATCH($B48,'Other Inputs'!$B$80:$B$145,0), MATCH($D$2,'Other Inputs'!$C$79:$AH$79,0))</f>
        <v>5.5E-2</v>
      </c>
      <c r="M48" s="45">
        <f ca="1">INDEX('Other Inputs'!$C$218:$AH$283,MATCH($B48,'Other Inputs'!$B$80:$B$145,0), MATCH($D$2,'Other Inputs'!$C$79:$AH$79,0))</f>
        <v>1.7500000000000002E-2</v>
      </c>
      <c r="N48" s="53">
        <f t="shared" ca="1" si="12"/>
        <v>387.1116968735717</v>
      </c>
      <c r="O48" s="53">
        <f t="shared" ca="1" si="13"/>
        <v>193.55584843678585</v>
      </c>
      <c r="P48" s="46"/>
      <c r="Q48" s="53" cm="1">
        <f t="array" aca="1" ref="Q48" ca="1">IFERROR(SUMPRODUCT(INDIRECT("'"&amp;$H$6&amp;"'!$C"&amp;SUM(ROW(P48))&amp;":"&amp;$H$5&amp;SUM(ROW(P48))),
INDIRECT("'"&amp;$H$7&amp;"'!$C"&amp;SUM(ROW(P48))&amp;":"&amp;$H$5&amp;SUM(ROW(P48)))*$L$6,
INDIRECT("'"&amp;$H$8&amp;"'!$C"&amp;SUM(ROW(P48))&amp;":"&amp;$H$5&amp;SUM(ROW(P48)))*$L$5)/
(SUMPRODUCT(INDIRECT("'"&amp;$H$6&amp;"'!$C"&amp;SUM(ROW(P48))&amp;":"&amp;$H$5&amp;SUM(ROW(P48))),
INDIRECT("'"&amp;$H$7&amp;"'!$C"&amp;SUM(ROW(P48))&amp;":"&amp;$H$5&amp;SUM(ROW(P48)))*$L$6)),"")</f>
        <v>383574.77846835641</v>
      </c>
      <c r="R48" s="47">
        <f t="shared" ca="1" si="14"/>
        <v>2.6319271451101356E-2</v>
      </c>
      <c r="S48" s="57">
        <f t="shared" ca="1" si="8"/>
        <v>74243141.685394898</v>
      </c>
      <c r="T48" s="59">
        <f t="shared" si="17"/>
        <v>16.5</v>
      </c>
      <c r="U48" s="319"/>
    </row>
    <row r="49" spans="2:21" s="44" customFormat="1" ht="13" x14ac:dyDescent="0.3">
      <c r="B49" s="14">
        <f t="shared" si="9"/>
        <v>2042</v>
      </c>
      <c r="C49" s="53">
        <f t="shared" ca="1" si="15"/>
        <v>349.09570193533824</v>
      </c>
      <c r="D49" s="70">
        <f t="shared" ca="1" si="16"/>
        <v>82.624568863058798</v>
      </c>
      <c r="E49" s="75">
        <f t="shared" ca="1" si="3"/>
        <v>0.46112252524997427</v>
      </c>
      <c r="F49" s="53" cm="1">
        <f t="array" aca="1" ref="F49" ca="1">SUMPRODUCT(INDIRECT("'"&amp;$H$6&amp;"'!$C"&amp;SUM(ROW(A49))&amp;":"&amp;$H$5&amp;SUM(ROW(A49))),
INDIRECT("'"&amp;$H$7&amp;"'!$C"&amp;SUM(ROW(A49))&amp;":"&amp;$H$5&amp;SUM(ROW(A49)))*$L$6)</f>
        <v>160.9758916303355</v>
      </c>
      <c r="G49" s="163">
        <f ca="1">INDEX('Other Inputs'!$C$80:$AH$145,MATCH(B49,'Other Inputs'!$B$80:$B$145,0), MATCH($D$2,'Other Inputs'!$C$79:$AH$79,0))</f>
        <v>0</v>
      </c>
      <c r="H49" s="53">
        <f t="shared" ca="1" si="10"/>
        <v>160.9758916303355</v>
      </c>
      <c r="I49" s="70" cm="1">
        <f t="array" aca="1" ref="I49" ca="1">IFERROR(SUMPRODUCT(INDIRECT("'"&amp;$H$6&amp;"'!$C"&amp;SUM(ROW(P49))&amp;":"&amp;$H$5&amp;SUM(ROW(P49))),
INDIRECT("'"&amp;$H$7&amp;"'!$C"&amp;SUM(ROW(P49))&amp;":"&amp;$H$5&amp;SUM(ROW(P49)))*$L$6,
INDIRECT("'"&amp;$H$7&amp;"'!$C10:"&amp;$H$5&amp;10)*$L$6)/
(SUMPRODUCT(INDIRECT("'"&amp;$H$6&amp;"'!$C"&amp;SUM(ROW(P49))&amp;":"&amp;$H$5&amp;SUM(ROW(P49))),
INDIRECT("'"&amp;$H$7&amp;"'!$C"&amp;SUM(ROW(P49))&amp;":"&amp;$H$5&amp;SUM(ROW(P49)))*$L$6)),"")</f>
        <v>81.205431858603546</v>
      </c>
      <c r="J49" s="345">
        <f ca="1">INDEX('Other Inputs'!$C$11:$AH$76,MATCH($B49,'Other Inputs'!$B$80:$B$145,0), MATCH($D$2,'Other Inputs'!$C$79:$AH$79,0))</f>
        <v>2</v>
      </c>
      <c r="K49" s="76">
        <f t="shared" ca="1" si="11"/>
        <v>321.95178326067099</v>
      </c>
      <c r="L49" s="163">
        <f ca="1">INDEX('Other Inputs'!$C$149:$AH$214,MATCH($B49,'Other Inputs'!$B$80:$B$145,0), MATCH($D$2,'Other Inputs'!$C$79:$AH$79,0))</f>
        <v>5.5E-2</v>
      </c>
      <c r="M49" s="45">
        <f ca="1">INDEX('Other Inputs'!$C$218:$AH$283,MATCH($B49,'Other Inputs'!$B$80:$B$145,0), MATCH($D$2,'Other Inputs'!$C$79:$AH$79,0))</f>
        <v>1.7500000000000002E-2</v>
      </c>
      <c r="N49" s="53">
        <f t="shared" ca="1" si="12"/>
        <v>345.60316613845805</v>
      </c>
      <c r="O49" s="53">
        <f t="shared" ca="1" si="13"/>
        <v>172.80158306922903</v>
      </c>
      <c r="P49" s="46"/>
      <c r="Q49" s="53" cm="1">
        <f t="array" aca="1" ref="Q49" ca="1">IFERROR(SUMPRODUCT(INDIRECT("'"&amp;$H$6&amp;"'!$C"&amp;SUM(ROW(P49))&amp;":"&amp;$H$5&amp;SUM(ROW(P49))),
INDIRECT("'"&amp;$H$7&amp;"'!$C"&amp;SUM(ROW(P49))&amp;":"&amp;$H$5&amp;SUM(ROW(P49)))*$L$6,
INDIRECT("'"&amp;$H$8&amp;"'!$C"&amp;SUM(ROW(P49))&amp;":"&amp;$H$5&amp;SUM(ROW(P49)))*$L$5)/
(SUMPRODUCT(INDIRECT("'"&amp;$H$6&amp;"'!$C"&amp;SUM(ROW(P49))&amp;":"&amp;$H$5&amp;SUM(ROW(P49))),
INDIRECT("'"&amp;$H$7&amp;"'!$C"&amp;SUM(ROW(P49))&amp;":"&amp;$H$5&amp;SUM(ROW(P49)))*$L$6)),"")</f>
        <v>393758.85830618581</v>
      </c>
      <c r="R49" s="47">
        <f t="shared" ca="1" si="14"/>
        <v>2.6550441816052706E-2</v>
      </c>
      <c r="S49" s="57">
        <f t="shared" ca="1" si="8"/>
        <v>68042154.062841147</v>
      </c>
      <c r="T49" s="59">
        <f t="shared" si="17"/>
        <v>17.5</v>
      </c>
      <c r="U49" s="319"/>
    </row>
    <row r="50" spans="2:21" s="44" customFormat="1" ht="13" x14ac:dyDescent="0.3">
      <c r="B50" s="14">
        <f t="shared" si="9"/>
        <v>2043</v>
      </c>
      <c r="C50" s="53">
        <f t="shared" ca="1" si="15"/>
        <v>311.89656926726207</v>
      </c>
      <c r="D50" s="70">
        <f t="shared" ca="1" si="16"/>
        <v>82.725166910678581</v>
      </c>
      <c r="E50" s="75">
        <f t="shared" ca="1" si="3"/>
        <v>0.4596313975334072</v>
      </c>
      <c r="F50" s="53" cm="1">
        <f t="array" aca="1" ref="F50" ca="1">SUMPRODUCT(INDIRECT("'"&amp;$H$6&amp;"'!$C"&amp;SUM(ROW(A50))&amp;":"&amp;$H$5&amp;SUM(ROW(A50))),
INDIRECT("'"&amp;$H$7&amp;"'!$C"&amp;SUM(ROW(A50))&amp;":"&amp;$H$5&amp;SUM(ROW(A50)))*$L$6)</f>
        <v>143.35745601818681</v>
      </c>
      <c r="G50" s="163">
        <f ca="1">INDEX('Other Inputs'!$C$80:$AH$145,MATCH(B50,'Other Inputs'!$B$80:$B$145,0), MATCH($D$2,'Other Inputs'!$C$79:$AH$79,0))</f>
        <v>0</v>
      </c>
      <c r="H50" s="53">
        <f t="shared" ca="1" si="10"/>
        <v>143.35745601818681</v>
      </c>
      <c r="I50" s="70" cm="1">
        <f t="array" aca="1" ref="I50" ca="1">IFERROR(SUMPRODUCT(INDIRECT("'"&amp;$H$6&amp;"'!$C"&amp;SUM(ROW(P50))&amp;":"&amp;$H$5&amp;SUM(ROW(P50))),
INDIRECT("'"&amp;$H$7&amp;"'!$C"&amp;SUM(ROW(P50))&amp;":"&amp;$H$5&amp;SUM(ROW(P50)))*$L$6,
INDIRECT("'"&amp;$H$7&amp;"'!$C10:"&amp;$H$5&amp;10)*$L$6)/
(SUMPRODUCT(INDIRECT("'"&amp;$H$6&amp;"'!$C"&amp;SUM(ROW(P50))&amp;":"&amp;$H$5&amp;SUM(ROW(P50))),
INDIRECT("'"&amp;$H$7&amp;"'!$C"&amp;SUM(ROW(P50))&amp;":"&amp;$H$5&amp;SUM(ROW(P50)))*$L$6)),"")</f>
        <v>81.330104542755308</v>
      </c>
      <c r="J50" s="345">
        <f ca="1">INDEX('Other Inputs'!$C$11:$AH$76,MATCH($B50,'Other Inputs'!$B$80:$B$145,0), MATCH($D$2,'Other Inputs'!$C$79:$AH$79,0))</f>
        <v>2</v>
      </c>
      <c r="K50" s="76">
        <f t="shared" ca="1" si="11"/>
        <v>286.71491203637362</v>
      </c>
      <c r="L50" s="163">
        <f ca="1">INDEX('Other Inputs'!$C$149:$AH$214,MATCH($B50,'Other Inputs'!$B$80:$B$145,0), MATCH($D$2,'Other Inputs'!$C$79:$AH$79,0))</f>
        <v>5.5E-2</v>
      </c>
      <c r="M50" s="45">
        <f ca="1">INDEX('Other Inputs'!$C$218:$AH$283,MATCH($B50,'Other Inputs'!$B$80:$B$145,0), MATCH($D$2,'Other Inputs'!$C$79:$AH$79,0))</f>
        <v>1.7500000000000002E-2</v>
      </c>
      <c r="N50" s="53">
        <f t="shared" ca="1" si="12"/>
        <v>307.77770626184576</v>
      </c>
      <c r="O50" s="53">
        <f t="shared" ca="1" si="13"/>
        <v>153.88885313092288</v>
      </c>
      <c r="P50" s="46"/>
      <c r="Q50" s="53" cm="1">
        <f t="array" aca="1" ref="Q50" ca="1">IFERROR(SUMPRODUCT(INDIRECT("'"&amp;$H$6&amp;"'!$C"&amp;SUM(ROW(P50))&amp;":"&amp;$H$5&amp;SUM(ROW(P50))),
INDIRECT("'"&amp;$H$7&amp;"'!$C"&amp;SUM(ROW(P50))&amp;":"&amp;$H$5&amp;SUM(ROW(P50)))*$L$6,
INDIRECT("'"&amp;$H$8&amp;"'!$C"&amp;SUM(ROW(P50))&amp;":"&amp;$H$5&amp;SUM(ROW(P50)))*$L$5)/
(SUMPRODUCT(INDIRECT("'"&amp;$H$6&amp;"'!$C"&amp;SUM(ROW(P50))&amp;":"&amp;$H$5&amp;SUM(ROW(P50))),
INDIRECT("'"&amp;$H$7&amp;"'!$C"&amp;SUM(ROW(P50))&amp;":"&amp;$H$5&amp;SUM(ROW(P50)))*$L$6)),"")</f>
        <v>404321.53549127345</v>
      </c>
      <c r="R50" s="47">
        <f t="shared" ca="1" si="14"/>
        <v>2.6825243324111181E-2</v>
      </c>
      <c r="S50" s="57">
        <f t="shared" ca="1" si="8"/>
        <v>62220577.392885804</v>
      </c>
      <c r="T50" s="59">
        <f t="shared" si="17"/>
        <v>18.5</v>
      </c>
      <c r="U50" s="319"/>
    </row>
    <row r="51" spans="2:21" s="44" customFormat="1" ht="13" x14ac:dyDescent="0.3">
      <c r="B51" s="14">
        <f t="shared" si="9"/>
        <v>2044</v>
      </c>
      <c r="C51" s="53">
        <f t="shared" ca="1" si="15"/>
        <v>278.49796584184577</v>
      </c>
      <c r="D51" s="70">
        <f t="shared" ca="1" si="16"/>
        <v>82.839386466376538</v>
      </c>
      <c r="E51" s="75">
        <f t="shared" ca="1" si="3"/>
        <v>0.4579372048836664</v>
      </c>
      <c r="F51" s="53" cm="1">
        <f t="array" aca="1" ref="F51" ca="1">SUMPRODUCT(INDIRECT("'"&amp;$H$6&amp;"'!$C"&amp;SUM(ROW(A51))&amp;":"&amp;$H$5&amp;SUM(ROW(A51))),
INDIRECT("'"&amp;$H$7&amp;"'!$C"&amp;SUM(ROW(A51))&amp;":"&amp;$H$5&amp;SUM(ROW(A51)))*$L$6)</f>
        <v>127.53458004340165</v>
      </c>
      <c r="G51" s="163">
        <f ca="1">INDEX('Other Inputs'!$C$80:$AH$145,MATCH(B51,'Other Inputs'!$B$80:$B$145,0), MATCH($D$2,'Other Inputs'!$C$79:$AH$79,0))</f>
        <v>0</v>
      </c>
      <c r="H51" s="53">
        <f t="shared" ca="1" si="10"/>
        <v>127.53458004340165</v>
      </c>
      <c r="I51" s="70" cm="1">
        <f t="array" aca="1" ref="I51" ca="1">IFERROR(SUMPRODUCT(INDIRECT("'"&amp;$H$6&amp;"'!$C"&amp;SUM(ROW(P51))&amp;":"&amp;$H$5&amp;SUM(ROW(P51))),
INDIRECT("'"&amp;$H$7&amp;"'!$C"&amp;SUM(ROW(P51))&amp;":"&amp;$H$5&amp;SUM(ROW(P51)))*$L$6,
INDIRECT("'"&amp;$H$7&amp;"'!$C10:"&amp;$H$5&amp;10)*$L$6)/
(SUMPRODUCT(INDIRECT("'"&amp;$H$6&amp;"'!$C"&amp;SUM(ROW(P51))&amp;":"&amp;$H$5&amp;SUM(ROW(P51))),
INDIRECT("'"&amp;$H$7&amp;"'!$C"&amp;SUM(ROW(P51))&amp;":"&amp;$H$5&amp;SUM(ROW(P51)))*$L$6)),"")</f>
        <v>81.467519631799078</v>
      </c>
      <c r="J51" s="345">
        <f ca="1">INDEX('Other Inputs'!$C$11:$AH$76,MATCH($B51,'Other Inputs'!$B$80:$B$145,0), MATCH($D$2,'Other Inputs'!$C$79:$AH$79,0))</f>
        <v>2</v>
      </c>
      <c r="K51" s="76">
        <f t="shared" ca="1" si="11"/>
        <v>255.06916008680329</v>
      </c>
      <c r="L51" s="163">
        <f ca="1">INDEX('Other Inputs'!$C$149:$AH$214,MATCH($B51,'Other Inputs'!$B$80:$B$145,0), MATCH($D$2,'Other Inputs'!$C$79:$AH$79,0))</f>
        <v>5.5E-2</v>
      </c>
      <c r="M51" s="45">
        <f ca="1">INDEX('Other Inputs'!$C$218:$AH$283,MATCH($B51,'Other Inputs'!$B$80:$B$145,0), MATCH($D$2,'Other Inputs'!$C$79:$AH$79,0))</f>
        <v>1.7500000000000002E-2</v>
      </c>
      <c r="N51" s="53">
        <f t="shared" ca="1" si="12"/>
        <v>273.80717825968009</v>
      </c>
      <c r="O51" s="53">
        <f t="shared" ca="1" si="13"/>
        <v>136.90358912984004</v>
      </c>
      <c r="P51" s="46"/>
      <c r="Q51" s="53" cm="1">
        <f t="array" aca="1" ref="Q51" ca="1">IFERROR(SUMPRODUCT(INDIRECT("'"&amp;$H$6&amp;"'!$C"&amp;SUM(ROW(P51))&amp;":"&amp;$H$5&amp;SUM(ROW(P51))),
INDIRECT("'"&amp;$H$7&amp;"'!$C"&amp;SUM(ROW(P51))&amp;":"&amp;$H$5&amp;SUM(ROW(P51)))*$L$6,
INDIRECT("'"&amp;$H$8&amp;"'!$C"&amp;SUM(ROW(P51))&amp;":"&amp;$H$5&amp;SUM(ROW(P51)))*$L$5)/
(SUMPRODUCT(INDIRECT("'"&amp;$H$6&amp;"'!$C"&amp;SUM(ROW(P51))&amp;":"&amp;$H$5&amp;SUM(ROW(P51))),
INDIRECT("'"&amp;$H$7&amp;"'!$C"&amp;SUM(ROW(P51))&amp;":"&amp;$H$5&amp;SUM(ROW(P51)))*$L$6)),"")</f>
        <v>414773.60738986987</v>
      </c>
      <c r="R51" s="47">
        <f t="shared" ca="1" si="14"/>
        <v>2.5850890890332101E-2</v>
      </c>
      <c r="S51" s="57">
        <f t="shared" ca="1" si="8"/>
        <v>56783995.528004333</v>
      </c>
      <c r="T51" s="59">
        <f t="shared" si="17"/>
        <v>19.5</v>
      </c>
      <c r="U51" s="319"/>
    </row>
    <row r="52" spans="2:21" s="44" customFormat="1" ht="13" x14ac:dyDescent="0.3">
      <c r="B52" s="14">
        <f t="shared" si="9"/>
        <v>2045</v>
      </c>
      <c r="C52" s="53">
        <f t="shared" ca="1" si="15"/>
        <v>248.78350131146181</v>
      </c>
      <c r="D52" s="70">
        <f t="shared" ca="1" si="16"/>
        <v>82.97594211798463</v>
      </c>
      <c r="E52" s="75">
        <f t="shared" ca="1" si="3"/>
        <v>0.45591004913244981</v>
      </c>
      <c r="F52" s="53" cm="1">
        <f t="array" aca="1" ref="F52" ca="1">SUMPRODUCT(INDIRECT("'"&amp;$H$6&amp;"'!$C"&amp;SUM(ROW(A52))&amp;":"&amp;$H$5&amp;SUM(ROW(A52))),
INDIRECT("'"&amp;$H$7&amp;"'!$C"&amp;SUM(ROW(A52))&amp;":"&amp;$H$5&amp;SUM(ROW(A52)))*$L$6)</f>
        <v>113.42289830625144</v>
      </c>
      <c r="G52" s="163">
        <f ca="1">INDEX('Other Inputs'!$C$80:$AH$145,MATCH(B52,'Other Inputs'!$B$80:$B$145,0), MATCH($D$2,'Other Inputs'!$C$79:$AH$79,0))</f>
        <v>0</v>
      </c>
      <c r="H52" s="53">
        <f t="shared" ca="1" si="10"/>
        <v>113.42289830625144</v>
      </c>
      <c r="I52" s="70" cm="1">
        <f t="array" aca="1" ref="I52" ca="1">IFERROR(SUMPRODUCT(INDIRECT("'"&amp;$H$6&amp;"'!$C"&amp;SUM(ROW(P52))&amp;":"&amp;$H$5&amp;SUM(ROW(P52))),
INDIRECT("'"&amp;$H$7&amp;"'!$C"&amp;SUM(ROW(P52))&amp;":"&amp;$H$5&amp;SUM(ROW(P52)))*$L$6,
INDIRECT("'"&amp;$H$7&amp;"'!$C10:"&amp;$H$5&amp;10)*$L$6)/
(SUMPRODUCT(INDIRECT("'"&amp;$H$6&amp;"'!$C"&amp;SUM(ROW(P52))&amp;":"&amp;$H$5&amp;SUM(ROW(P52))),
INDIRECT("'"&amp;$H$7&amp;"'!$C"&amp;SUM(ROW(P52))&amp;":"&amp;$H$5&amp;SUM(ROW(P52)))*$L$6)),"")</f>
        <v>81.624584069644968</v>
      </c>
      <c r="J52" s="345">
        <f ca="1">INDEX('Other Inputs'!$C$11:$AH$76,MATCH($B52,'Other Inputs'!$B$80:$B$145,0), MATCH($D$2,'Other Inputs'!$C$79:$AH$79,0))</f>
        <v>2</v>
      </c>
      <c r="K52" s="76">
        <f t="shared" ca="1" si="11"/>
        <v>226.84579661250288</v>
      </c>
      <c r="L52" s="163">
        <f ca="1">INDEX('Other Inputs'!$C$149:$AH$214,MATCH($B52,'Other Inputs'!$B$80:$B$145,0), MATCH($D$2,'Other Inputs'!$C$79:$AH$79,0))</f>
        <v>5.5E-2</v>
      </c>
      <c r="M52" s="45">
        <f ca="1">INDEX('Other Inputs'!$C$218:$AH$283,MATCH($B52,'Other Inputs'!$B$80:$B$145,0), MATCH($D$2,'Other Inputs'!$C$79:$AH$79,0))</f>
        <v>1.7500000000000002E-2</v>
      </c>
      <c r="N52" s="53">
        <f t="shared" ca="1" si="12"/>
        <v>243.51045594614888</v>
      </c>
      <c r="O52" s="53">
        <f t="shared" ca="1" si="13"/>
        <v>121.75522797307444</v>
      </c>
      <c r="P52" s="46"/>
      <c r="Q52" s="53" cm="1">
        <f t="array" aca="1" ref="Q52" ca="1">IFERROR(SUMPRODUCT(INDIRECT("'"&amp;$H$6&amp;"'!$C"&amp;SUM(ROW(P52))&amp;":"&amp;$H$5&amp;SUM(ROW(P52))),
INDIRECT("'"&amp;$H$7&amp;"'!$C"&amp;SUM(ROW(P52))&amp;":"&amp;$H$5&amp;SUM(ROW(P52)))*$L$6,
INDIRECT("'"&amp;$H$8&amp;"'!$C"&amp;SUM(ROW(P52))&amp;":"&amp;$H$5&amp;SUM(ROW(P52)))*$L$5)/
(SUMPRODUCT(INDIRECT("'"&amp;$H$6&amp;"'!$C"&amp;SUM(ROW(P52))&amp;":"&amp;$H$5&amp;SUM(ROW(P52))),
INDIRECT("'"&amp;$H$7&amp;"'!$C"&amp;SUM(ROW(P52))&amp;":"&amp;$H$5&amp;SUM(ROW(P52)))*$L$6)),"")</f>
        <v>425108.33918176702</v>
      </c>
      <c r="R52" s="47">
        <f t="shared" ca="1" si="14"/>
        <v>2.4916560764154161E-2</v>
      </c>
      <c r="S52" s="57">
        <f t="shared" ca="1" si="8"/>
        <v>51759162.750331096</v>
      </c>
      <c r="T52" s="59">
        <f t="shared" si="17"/>
        <v>20.5</v>
      </c>
      <c r="U52" s="319"/>
    </row>
    <row r="53" spans="2:21" s="44" customFormat="1" ht="13" x14ac:dyDescent="0.3">
      <c r="B53" s="14">
        <f t="shared" si="9"/>
        <v>2046</v>
      </c>
      <c r="C53" s="53">
        <f t="shared" ca="1" si="15"/>
        <v>221.6454495271046</v>
      </c>
      <c r="D53" s="70">
        <f t="shared" ca="1" si="16"/>
        <v>83.111939410171829</v>
      </c>
      <c r="E53" s="75">
        <f t="shared" ca="1" si="3"/>
        <v>0.45389066014937013</v>
      </c>
      <c r="F53" s="53" cm="1">
        <f t="array" aca="1" ref="F53" ca="1">SUMPRODUCT(INDIRECT("'"&amp;$H$6&amp;"'!$C"&amp;SUM(ROW(A53))&amp;":"&amp;$H$5&amp;SUM(ROW(A53))),
INDIRECT("'"&amp;$H$7&amp;"'!$C"&amp;SUM(ROW(A53))&amp;":"&amp;$H$5&amp;SUM(ROW(A53)))*$L$6)</f>
        <v>100.6027994049614</v>
      </c>
      <c r="G53" s="163">
        <f ca="1">INDEX('Other Inputs'!$C$80:$AH$145,MATCH(B53,'Other Inputs'!$B$80:$B$145,0), MATCH($D$2,'Other Inputs'!$C$79:$AH$79,0))</f>
        <v>0</v>
      </c>
      <c r="H53" s="53">
        <f t="shared" ca="1" si="10"/>
        <v>100.6027994049614</v>
      </c>
      <c r="I53" s="70" cm="1">
        <f t="array" aca="1" ref="I53" ca="1">IFERROR(SUMPRODUCT(INDIRECT("'"&amp;$H$6&amp;"'!$C"&amp;SUM(ROW(P53))&amp;":"&amp;$H$5&amp;SUM(ROW(P53))),
INDIRECT("'"&amp;$H$7&amp;"'!$C"&amp;SUM(ROW(P53))&amp;":"&amp;$H$5&amp;SUM(ROW(P53)))*$L$6,
INDIRECT("'"&amp;$H$7&amp;"'!$C10:"&amp;$H$5&amp;10)*$L$6)/
(SUMPRODUCT(INDIRECT("'"&amp;$H$6&amp;"'!$C"&amp;SUM(ROW(P53))&amp;":"&amp;$H$5&amp;SUM(ROW(P53))),
INDIRECT("'"&amp;$H$7&amp;"'!$C"&amp;SUM(ROW(P53))&amp;":"&amp;$H$5&amp;SUM(ROW(P53)))*$L$6)),"")</f>
        <v>81.780344301129176</v>
      </c>
      <c r="J53" s="345">
        <f ca="1">INDEX('Other Inputs'!$C$11:$AH$76,MATCH($B53,'Other Inputs'!$B$80:$B$145,0), MATCH($D$2,'Other Inputs'!$C$79:$AH$79,0))</f>
        <v>2</v>
      </c>
      <c r="K53" s="76">
        <f t="shared" ca="1" si="11"/>
        <v>201.2055988099228</v>
      </c>
      <c r="L53" s="163">
        <f ca="1">INDEX('Other Inputs'!$C$149:$AH$214,MATCH($B53,'Other Inputs'!$B$80:$B$145,0), MATCH($D$2,'Other Inputs'!$C$79:$AH$79,0))</f>
        <v>5.5E-2</v>
      </c>
      <c r="M53" s="45">
        <f ca="1">INDEX('Other Inputs'!$C$218:$AH$283,MATCH($B53,'Other Inputs'!$B$80:$B$145,0), MATCH($D$2,'Other Inputs'!$C$79:$AH$79,0))</f>
        <v>1.7500000000000002E-2</v>
      </c>
      <c r="N53" s="53">
        <f t="shared" ca="1" si="12"/>
        <v>215.98666511249675</v>
      </c>
      <c r="O53" s="53">
        <f t="shared" ca="1" si="13"/>
        <v>107.99333255624838</v>
      </c>
      <c r="P53" s="46"/>
      <c r="Q53" s="53" cm="1">
        <f t="array" aca="1" ref="Q53" ca="1">IFERROR(SUMPRODUCT(INDIRECT("'"&amp;$H$6&amp;"'!$C"&amp;SUM(ROW(P53))&amp;":"&amp;$H$5&amp;SUM(ROW(P53))),
INDIRECT("'"&amp;$H$7&amp;"'!$C"&amp;SUM(ROW(P53))&amp;":"&amp;$H$5&amp;SUM(ROW(P53)))*$L$6,
INDIRECT("'"&amp;$H$8&amp;"'!$C"&amp;SUM(ROW(P53))&amp;":"&amp;$H$5&amp;SUM(ROW(P53)))*$L$5)/
(SUMPRODUCT(INDIRECT("'"&amp;$H$6&amp;"'!$C"&amp;SUM(ROW(P53))&amp;":"&amp;$H$5&amp;SUM(ROW(P53))),
INDIRECT("'"&amp;$H$7&amp;"'!$C"&amp;SUM(ROW(P53))&amp;":"&amp;$H$5&amp;SUM(ROW(P53)))*$L$6)),"")</f>
        <v>436057.43937413458</v>
      </c>
      <c r="R53" s="47">
        <f t="shared" ca="1" si="14"/>
        <v>2.5756023072711187E-2</v>
      </c>
      <c r="S53" s="57">
        <f t="shared" ca="1" si="8"/>
        <v>47091296.063957028</v>
      </c>
      <c r="T53" s="59">
        <f t="shared" si="17"/>
        <v>21.5</v>
      </c>
      <c r="U53" s="319"/>
    </row>
    <row r="54" spans="2:21" s="44" customFormat="1" ht="13" x14ac:dyDescent="0.3">
      <c r="B54" s="14">
        <f t="shared" si="9"/>
        <v>2047</v>
      </c>
      <c r="C54" s="53">
        <f t="shared" ca="1" si="15"/>
        <v>196.98046553470087</v>
      </c>
      <c r="D54" s="70">
        <f t="shared" ca="1" si="16"/>
        <v>83.249199451951043</v>
      </c>
      <c r="E54" s="75">
        <f t="shared" ca="1" si="3"/>
        <v>0.45185225922636113</v>
      </c>
      <c r="F54" s="53" cm="1">
        <f t="array" aca="1" ref="F54" ca="1">SUMPRODUCT(INDIRECT("'"&amp;$H$6&amp;"'!$C"&amp;SUM(ROW(A54))&amp;":"&amp;$H$5&amp;SUM(ROW(A54))),
INDIRECT("'"&amp;$H$7&amp;"'!$C"&amp;SUM(ROW(A54))&amp;":"&amp;$H$5&amp;SUM(ROW(A54)))*$L$6)</f>
        <v>89.006068375314953</v>
      </c>
      <c r="G54" s="163">
        <f ca="1">INDEX('Other Inputs'!$C$80:$AH$145,MATCH(B54,'Other Inputs'!$B$80:$B$145,0), MATCH($D$2,'Other Inputs'!$C$79:$AH$79,0))</f>
        <v>0</v>
      </c>
      <c r="H54" s="53">
        <f t="shared" ca="1" si="10"/>
        <v>89.006068375314953</v>
      </c>
      <c r="I54" s="70" cm="1">
        <f t="array" aca="1" ref="I54" ca="1">IFERROR(SUMPRODUCT(INDIRECT("'"&amp;$H$6&amp;"'!$C"&amp;SUM(ROW(P54))&amp;":"&amp;$H$5&amp;SUM(ROW(P54))),
INDIRECT("'"&amp;$H$7&amp;"'!$C"&amp;SUM(ROW(P54))&amp;":"&amp;$H$5&amp;SUM(ROW(P54)))*$L$6,
INDIRECT("'"&amp;$H$7&amp;"'!$C10:"&amp;$H$5&amp;10)*$L$6)/
(SUMPRODUCT(INDIRECT("'"&amp;$H$6&amp;"'!$C"&amp;SUM(ROW(P54))&amp;":"&amp;$H$5&amp;SUM(ROW(P54))),
INDIRECT("'"&amp;$H$7&amp;"'!$C"&amp;SUM(ROW(P54))&amp;":"&amp;$H$5&amp;SUM(ROW(P54)))*$L$6)),"")</f>
        <v>81.935706760082809</v>
      </c>
      <c r="J54" s="345">
        <f ca="1">INDEX('Other Inputs'!$C$11:$AH$76,MATCH($B54,'Other Inputs'!$B$80:$B$145,0), MATCH($D$2,'Other Inputs'!$C$79:$AH$79,0))</f>
        <v>2</v>
      </c>
      <c r="K54" s="76">
        <f t="shared" ca="1" si="11"/>
        <v>178.01213675062991</v>
      </c>
      <c r="L54" s="163">
        <f ca="1">INDEX('Other Inputs'!$C$149:$AH$214,MATCH($B54,'Other Inputs'!$B$80:$B$145,0), MATCH($D$2,'Other Inputs'!$C$79:$AH$79,0))</f>
        <v>5.5E-2</v>
      </c>
      <c r="M54" s="45">
        <f ca="1">INDEX('Other Inputs'!$C$218:$AH$283,MATCH($B54,'Other Inputs'!$B$80:$B$145,0), MATCH($D$2,'Other Inputs'!$C$79:$AH$79,0))</f>
        <v>1.7500000000000002E-2</v>
      </c>
      <c r="N54" s="53">
        <f t="shared" ca="1" si="12"/>
        <v>191.08935334667305</v>
      </c>
      <c r="O54" s="53">
        <f t="shared" ca="1" si="13"/>
        <v>95.544676673336525</v>
      </c>
      <c r="P54" s="46"/>
      <c r="Q54" s="53" cm="1">
        <f t="array" aca="1" ref="Q54" ca="1">IFERROR(SUMPRODUCT(INDIRECT("'"&amp;$H$6&amp;"'!$C"&amp;SUM(ROW(P54))&amp;":"&amp;$H$5&amp;SUM(ROW(P54))),
INDIRECT("'"&amp;$H$7&amp;"'!$C"&amp;SUM(ROW(P54))&amp;":"&amp;$H$5&amp;SUM(ROW(P54)))*$L$6,
INDIRECT("'"&amp;$H$8&amp;"'!$C"&amp;SUM(ROW(P54))&amp;":"&amp;$H$5&amp;SUM(ROW(P54)))*$L$5)/
(SUMPRODUCT(INDIRECT("'"&amp;$H$6&amp;"'!$C"&amp;SUM(ROW(P54))&amp;":"&amp;$H$5&amp;SUM(ROW(P54))),
INDIRECT("'"&amp;$H$7&amp;"'!$C"&amp;SUM(ROW(P54))&amp;":"&amp;$H$5&amp;SUM(ROW(P54)))*$L$6)),"")</f>
        <v>447428.56313924235</v>
      </c>
      <c r="R54" s="47">
        <f t="shared" ca="1" si="14"/>
        <v>2.6077123650105616E-2</v>
      </c>
      <c r="S54" s="57">
        <f t="shared" ca="1" si="8"/>
        <v>42749417.399554446</v>
      </c>
      <c r="T54" s="59">
        <f t="shared" si="17"/>
        <v>22.5</v>
      </c>
      <c r="U54" s="319"/>
    </row>
    <row r="55" spans="2:21" s="44" customFormat="1" ht="13" x14ac:dyDescent="0.3">
      <c r="B55" s="14">
        <f t="shared" si="9"/>
        <v>2048</v>
      </c>
      <c r="C55" s="53">
        <f t="shared" ca="1" si="15"/>
        <v>174.57694381897667</v>
      </c>
      <c r="D55" s="70">
        <f t="shared" ca="1" si="16"/>
        <v>83.383966242808853</v>
      </c>
      <c r="E55" s="75">
        <f t="shared" ca="1" si="3"/>
        <v>0.44985056796708234</v>
      </c>
      <c r="F55" s="53" cm="1">
        <f t="array" aca="1" ref="F55" ca="1">SUMPRODUCT(INDIRECT("'"&amp;$H$6&amp;"'!$C"&amp;SUM(ROW(A55))&amp;":"&amp;$H$5&amp;SUM(ROW(A55))),
INDIRECT("'"&amp;$H$7&amp;"'!$C"&amp;SUM(ROW(A55))&amp;":"&amp;$H$5&amp;SUM(ROW(A55)))*$L$6)</f>
        <v>78.533537330924077</v>
      </c>
      <c r="G55" s="163">
        <f ca="1">INDEX('Other Inputs'!$C$80:$AH$145,MATCH(B55,'Other Inputs'!$B$80:$B$145,0), MATCH($D$2,'Other Inputs'!$C$79:$AH$79,0))</f>
        <v>0</v>
      </c>
      <c r="H55" s="53">
        <f t="shared" ca="1" si="10"/>
        <v>78.533537330924077</v>
      </c>
      <c r="I55" s="70" cm="1">
        <f t="array" aca="1" ref="I55" ca="1">IFERROR(SUMPRODUCT(INDIRECT("'"&amp;$H$6&amp;"'!$C"&amp;SUM(ROW(P55))&amp;":"&amp;$H$5&amp;SUM(ROW(P55))),
INDIRECT("'"&amp;$H$7&amp;"'!$C"&amp;SUM(ROW(P55))&amp;":"&amp;$H$5&amp;SUM(ROW(P55)))*$L$6,
INDIRECT("'"&amp;$H$7&amp;"'!$C10:"&amp;$H$5&amp;10)*$L$6)/
(SUMPRODUCT(INDIRECT("'"&amp;$H$6&amp;"'!$C"&amp;SUM(ROW(P55))&amp;":"&amp;$H$5&amp;SUM(ROW(P55))),
INDIRECT("'"&amp;$H$7&amp;"'!$C"&amp;SUM(ROW(P55))&amp;":"&amp;$H$5&amp;SUM(ROW(P55)))*$L$6)),"")</f>
        <v>82.087705259206558</v>
      </c>
      <c r="J55" s="345">
        <f ca="1">INDEX('Other Inputs'!$C$11:$AH$76,MATCH($B55,'Other Inputs'!$B$80:$B$145,0), MATCH($D$2,'Other Inputs'!$C$79:$AH$79,0))</f>
        <v>2</v>
      </c>
      <c r="K55" s="76">
        <f t="shared" ca="1" si="11"/>
        <v>157.06707466184815</v>
      </c>
      <c r="L55" s="163">
        <f ca="1">INDEX('Other Inputs'!$C$149:$AH$214,MATCH($B55,'Other Inputs'!$B$80:$B$145,0), MATCH($D$2,'Other Inputs'!$C$79:$AH$79,0))</f>
        <v>5.5E-2</v>
      </c>
      <c r="M55" s="45">
        <f ca="1">INDEX('Other Inputs'!$C$218:$AH$283,MATCH($B55,'Other Inputs'!$B$80:$B$145,0), MATCH($D$2,'Other Inputs'!$C$79:$AH$79,0))</f>
        <v>1.7500000000000002E-2</v>
      </c>
      <c r="N55" s="53">
        <f t="shared" ca="1" si="12"/>
        <v>168.60561463419418</v>
      </c>
      <c r="O55" s="53">
        <f t="shared" ca="1" si="13"/>
        <v>84.302807317097091</v>
      </c>
      <c r="P55" s="46"/>
      <c r="Q55" s="53" cm="1">
        <f t="array" aca="1" ref="Q55" ca="1">IFERROR(SUMPRODUCT(INDIRECT("'"&amp;$H$6&amp;"'!$C"&amp;SUM(ROW(P55))&amp;":"&amp;$H$5&amp;SUM(ROW(P55))),
INDIRECT("'"&amp;$H$7&amp;"'!$C"&amp;SUM(ROW(P55))&amp;":"&amp;$H$5&amp;SUM(ROW(P55)))*$L$6,
INDIRECT("'"&amp;$H$8&amp;"'!$C"&amp;SUM(ROW(P55))&amp;":"&amp;$H$5&amp;SUM(ROW(P55)))*$L$5)/
(SUMPRODUCT(INDIRECT("'"&amp;$H$6&amp;"'!$C"&amp;SUM(ROW(P55))&amp;":"&amp;$H$5&amp;SUM(ROW(P55))),
INDIRECT("'"&amp;$H$7&amp;"'!$C"&amp;SUM(ROW(P55))&amp;":"&amp;$H$5&amp;SUM(ROW(P55)))*$L$6)),"")</f>
        <v>458868.56833249051</v>
      </c>
      <c r="R55" s="47">
        <f t="shared" ca="1" si="14"/>
        <v>2.5568339028207987E-2</v>
      </c>
      <c r="S55" s="57">
        <f t="shared" ca="1" si="8"/>
        <v>38683908.500006147</v>
      </c>
      <c r="T55" s="59">
        <f t="shared" si="17"/>
        <v>23.5</v>
      </c>
      <c r="U55" s="319"/>
    </row>
    <row r="56" spans="2:21" s="44" customFormat="1" ht="13" x14ac:dyDescent="0.3">
      <c r="B56" s="14">
        <f t="shared" si="9"/>
        <v>2049</v>
      </c>
      <c r="C56" s="53">
        <f t="shared" ca="1" si="15"/>
        <v>154.44722639254223</v>
      </c>
      <c r="D56" s="70">
        <f t="shared" ca="1" si="16"/>
        <v>83.524929871440236</v>
      </c>
      <c r="E56" s="75">
        <f t="shared" ca="1" si="3"/>
        <v>0.44775632543975341</v>
      </c>
      <c r="F56" s="53" cm="1">
        <f t="array" aca="1" ref="F56" ca="1">SUMPRODUCT(INDIRECT("'"&amp;$H$6&amp;"'!$C"&amp;SUM(ROW(A56))&amp;":"&amp;$H$5&amp;SUM(ROW(A56))),
INDIRECT("'"&amp;$H$7&amp;"'!$C"&amp;SUM(ROW(A56))&amp;":"&amp;$H$5&amp;SUM(ROW(A56)))*$L$6)</f>
        <v>69.154722563886409</v>
      </c>
      <c r="G56" s="163">
        <f ca="1">INDEX('Other Inputs'!$C$80:$AH$145,MATCH(B56,'Other Inputs'!$B$80:$B$145,0), MATCH($D$2,'Other Inputs'!$C$79:$AH$79,0))</f>
        <v>0</v>
      </c>
      <c r="H56" s="53">
        <f t="shared" ca="1" si="10"/>
        <v>69.154722563886409</v>
      </c>
      <c r="I56" s="70" cm="1">
        <f t="array" aca="1" ref="I56" ca="1">IFERROR(SUMPRODUCT(INDIRECT("'"&amp;$H$6&amp;"'!$C"&amp;SUM(ROW(P56))&amp;":"&amp;$H$5&amp;SUM(ROW(P56))),
INDIRECT("'"&amp;$H$7&amp;"'!$C"&amp;SUM(ROW(P56))&amp;":"&amp;$H$5&amp;SUM(ROW(P56)))*$L$6,
INDIRECT("'"&amp;$H$7&amp;"'!$C10:"&amp;$H$5&amp;10)*$L$6)/
(SUMPRODUCT(INDIRECT("'"&amp;$H$6&amp;"'!$C"&amp;SUM(ROW(P56))&amp;":"&amp;$H$5&amp;SUM(ROW(P56))),
INDIRECT("'"&amp;$H$7&amp;"'!$C"&amp;SUM(ROW(P56))&amp;":"&amp;$H$5&amp;SUM(ROW(P56)))*$L$6)),"")</f>
        <v>82.242587150556801</v>
      </c>
      <c r="J56" s="345">
        <f ca="1">INDEX('Other Inputs'!$C$11:$AH$76,MATCH($B56,'Other Inputs'!$B$80:$B$145,0), MATCH($D$2,'Other Inputs'!$C$79:$AH$79,0))</f>
        <v>2</v>
      </c>
      <c r="K56" s="76">
        <f t="shared" ca="1" si="11"/>
        <v>138.30944512777282</v>
      </c>
      <c r="L56" s="163">
        <f ca="1">INDEX('Other Inputs'!$C$149:$AH$214,MATCH($B56,'Other Inputs'!$B$80:$B$145,0), MATCH($D$2,'Other Inputs'!$C$79:$AH$79,0))</f>
        <v>5.5E-2</v>
      </c>
      <c r="M56" s="45">
        <f ca="1">INDEX('Other Inputs'!$C$218:$AH$283,MATCH($B56,'Other Inputs'!$B$80:$B$145,0), MATCH($D$2,'Other Inputs'!$C$79:$AH$79,0))</f>
        <v>1.7500000000000002E-2</v>
      </c>
      <c r="N56" s="53">
        <f t="shared" ca="1" si="12"/>
        <v>148.47000274047184</v>
      </c>
      <c r="O56" s="53">
        <f t="shared" ca="1" si="13"/>
        <v>74.235001370235921</v>
      </c>
      <c r="P56" s="46"/>
      <c r="Q56" s="53" cm="1">
        <f t="array" aca="1" ref="Q56" ca="1">IFERROR(SUMPRODUCT(INDIRECT("'"&amp;$H$6&amp;"'!$C"&amp;SUM(ROW(P56))&amp;":"&amp;$H$5&amp;SUM(ROW(P56))),
INDIRECT("'"&amp;$H$7&amp;"'!$C"&amp;SUM(ROW(P56))&amp;":"&amp;$H$5&amp;SUM(ROW(P56)))*$L$6,
INDIRECT("'"&amp;$H$8&amp;"'!$C"&amp;SUM(ROW(P56))&amp;":"&amp;$H$5&amp;SUM(ROW(P56)))*$L$5)/
(SUMPRODUCT(INDIRECT("'"&amp;$H$6&amp;"'!$C"&amp;SUM(ROW(P56))&amp;":"&amp;$H$5&amp;SUM(ROW(P56))),
INDIRECT("'"&amp;$H$7&amp;"'!$C"&amp;SUM(ROW(P56))&amp;":"&amp;$H$5&amp;SUM(ROW(P56)))*$L$6)),"")</f>
        <v>470396.89341110643</v>
      </c>
      <c r="R56" s="47">
        <f t="shared" ca="1" si="14"/>
        <v>2.5123370555776736E-2</v>
      </c>
      <c r="S56" s="57">
        <f t="shared" ca="1" si="8"/>
        <v>34919914.026928209</v>
      </c>
      <c r="T56" s="59">
        <f t="shared" si="17"/>
        <v>24.5</v>
      </c>
      <c r="U56" s="319"/>
    </row>
    <row r="57" spans="2:21" s="44" customFormat="1" ht="13" x14ac:dyDescent="0.3">
      <c r="B57" s="14">
        <f t="shared" si="9"/>
        <v>2050</v>
      </c>
      <c r="C57" s="53">
        <f t="shared" ca="1" si="15"/>
        <v>135.95650262418894</v>
      </c>
      <c r="D57" s="70">
        <f t="shared" ca="1" si="16"/>
        <v>83.647076444348912</v>
      </c>
      <c r="E57" s="75">
        <f t="shared" ca="1" si="3"/>
        <v>0.44594167559399089</v>
      </c>
      <c r="F57" s="53" cm="1">
        <f t="array" aca="1" ref="F57" ca="1">SUMPRODUCT(INDIRECT("'"&amp;$H$6&amp;"'!$C"&amp;SUM(ROW(A57))&amp;":"&amp;$H$5&amp;SUM(ROW(A57))),
INDIRECT("'"&amp;$H$7&amp;"'!$C"&amp;SUM(ROW(A57))&amp;":"&amp;$H$5&amp;SUM(ROW(A57)))*$L$6)</f>
        <v>60.628670588129637</v>
      </c>
      <c r="G57" s="163">
        <f ca="1">INDEX('Other Inputs'!$C$80:$AH$145,MATCH(B57,'Other Inputs'!$B$80:$B$145,0), MATCH($D$2,'Other Inputs'!$C$79:$AH$79,0))</f>
        <v>0</v>
      </c>
      <c r="H57" s="53">
        <f t="shared" ca="1" si="10"/>
        <v>60.628670588129637</v>
      </c>
      <c r="I57" s="70" cm="1">
        <f t="array" aca="1" ref="I57" ca="1">IFERROR(SUMPRODUCT(INDIRECT("'"&amp;$H$6&amp;"'!$C"&amp;SUM(ROW(P57))&amp;":"&amp;$H$5&amp;SUM(ROW(P57))),
INDIRECT("'"&amp;$H$7&amp;"'!$C"&amp;SUM(ROW(P57))&amp;":"&amp;$H$5&amp;SUM(ROW(P57)))*$L$6,
INDIRECT("'"&amp;$H$7&amp;"'!$C10:"&amp;$H$5&amp;10)*$L$6)/
(SUMPRODUCT(INDIRECT("'"&amp;$H$6&amp;"'!$C"&amp;SUM(ROW(P57))&amp;":"&amp;$H$5&amp;SUM(ROW(P57))),
INDIRECT("'"&amp;$H$7&amp;"'!$C"&amp;SUM(ROW(P57))&amp;":"&amp;$H$5&amp;SUM(ROW(P57)))*$L$6)),"")</f>
        <v>82.378133793839496</v>
      </c>
      <c r="J57" s="345">
        <f ca="1">INDEX('Other Inputs'!$C$11:$AH$76,MATCH($B57,'Other Inputs'!$B$80:$B$145,0), MATCH($D$2,'Other Inputs'!$C$79:$AH$79,0))</f>
        <v>2</v>
      </c>
      <c r="K57" s="76">
        <f t="shared" ca="1" si="11"/>
        <v>121.25734117625927</v>
      </c>
      <c r="L57" s="163">
        <f ca="1">INDEX('Other Inputs'!$C$149:$AH$214,MATCH($B57,'Other Inputs'!$B$80:$B$145,0), MATCH($D$2,'Other Inputs'!$C$79:$AH$79,0))</f>
        <v>5.5E-2</v>
      </c>
      <c r="M57" s="45">
        <f ca="1">INDEX('Other Inputs'!$C$218:$AH$283,MATCH($B57,'Other Inputs'!$B$80:$B$145,0), MATCH($D$2,'Other Inputs'!$C$79:$AH$79,0))</f>
        <v>1.7500000000000002E-2</v>
      </c>
      <c r="N57" s="53">
        <f t="shared" ca="1" si="12"/>
        <v>130.16520860242022</v>
      </c>
      <c r="O57" s="53">
        <f t="shared" ca="1" si="13"/>
        <v>65.082604301210111</v>
      </c>
      <c r="P57" s="46"/>
      <c r="Q57" s="53" cm="1">
        <f t="array" aca="1" ref="Q57" ca="1">IFERROR(SUMPRODUCT(INDIRECT("'"&amp;$H$6&amp;"'!$C"&amp;SUM(ROW(P57))&amp;":"&amp;$H$5&amp;SUM(ROW(P57))),
INDIRECT("'"&amp;$H$7&amp;"'!$C"&amp;SUM(ROW(P57))&amp;":"&amp;$H$5&amp;SUM(ROW(P57)))*$L$6,
INDIRECT("'"&amp;$H$8&amp;"'!$C"&amp;SUM(ROW(P57))&amp;":"&amp;$H$5&amp;SUM(ROW(P57)))*$L$5)/
(SUMPRODUCT(INDIRECT("'"&amp;$H$6&amp;"'!$C"&amp;SUM(ROW(P57))&amp;":"&amp;$H$5&amp;SUM(ROW(P57))),
INDIRECT("'"&amp;$H$7&amp;"'!$C"&amp;SUM(ROW(P57))&amp;":"&amp;$H$5&amp;SUM(ROW(P57)))*$L$6)),"")</f>
        <v>482853.12393085455</v>
      </c>
      <c r="R57" s="47">
        <f t="shared" ca="1" si="14"/>
        <v>2.6480256766623578E-2</v>
      </c>
      <c r="S57" s="57">
        <f t="shared" ca="1" si="8"/>
        <v>31425338.800394975</v>
      </c>
      <c r="T57" s="59">
        <f t="shared" si="17"/>
        <v>25.5</v>
      </c>
      <c r="U57" s="319"/>
    </row>
    <row r="58" spans="2:21" s="44" customFormat="1" ht="13" x14ac:dyDescent="0.3">
      <c r="B58" s="14">
        <f t="shared" si="9"/>
        <v>2051</v>
      </c>
      <c r="C58" s="53">
        <f t="shared" ca="1" si="15"/>
        <v>119.13922912369172</v>
      </c>
      <c r="D58" s="70">
        <f t="shared" ca="1" si="16"/>
        <v>83.755864744847443</v>
      </c>
      <c r="E58" s="75">
        <f t="shared" ca="1" si="3"/>
        <v>0.44432511710549843</v>
      </c>
      <c r="F58" s="53" cm="1">
        <f t="array" aca="1" ref="F58" ca="1">SUMPRODUCT(INDIRECT("'"&amp;$H$6&amp;"'!$C"&amp;SUM(ROW(A58))&amp;":"&amp;$H$5&amp;SUM(ROW(A58))),
INDIRECT("'"&amp;$H$7&amp;"'!$C"&amp;SUM(ROW(A58))&amp;":"&amp;$H$5&amp;SUM(ROW(A58)))*$L$6)</f>
        <v>52.936551932243134</v>
      </c>
      <c r="G58" s="163">
        <f ca="1">INDEX('Other Inputs'!$C$80:$AH$145,MATCH(B58,'Other Inputs'!$B$80:$B$145,0), MATCH($D$2,'Other Inputs'!$C$79:$AH$79,0))</f>
        <v>0</v>
      </c>
      <c r="H58" s="53">
        <f t="shared" ca="1" si="10"/>
        <v>52.936551932243134</v>
      </c>
      <c r="I58" s="70" cm="1">
        <f t="array" aca="1" ref="I58" ca="1">IFERROR(SUMPRODUCT(INDIRECT("'"&amp;$H$6&amp;"'!$C"&amp;SUM(ROW(P58))&amp;":"&amp;$H$5&amp;SUM(ROW(P58))),
INDIRECT("'"&amp;$H$7&amp;"'!$C"&amp;SUM(ROW(P58))&amp;":"&amp;$H$5&amp;SUM(ROW(P58)))*$L$6,
INDIRECT("'"&amp;$H$7&amp;"'!$C10:"&amp;$H$5&amp;10)*$L$6)/
(SUMPRODUCT(INDIRECT("'"&amp;$H$6&amp;"'!$C"&amp;SUM(ROW(P58))&amp;":"&amp;$H$5&amp;SUM(ROW(P58))),
INDIRECT("'"&amp;$H$7&amp;"'!$C"&amp;SUM(ROW(P58))&amp;":"&amp;$H$5&amp;SUM(ROW(P58)))*$L$6)),"")</f>
        <v>82.497777889301119</v>
      </c>
      <c r="J58" s="345">
        <f ca="1">INDEX('Other Inputs'!$C$11:$AH$76,MATCH($B58,'Other Inputs'!$B$80:$B$145,0), MATCH($D$2,'Other Inputs'!$C$79:$AH$79,0))</f>
        <v>2</v>
      </c>
      <c r="K58" s="76">
        <f t="shared" ca="1" si="11"/>
        <v>105.87310386448627</v>
      </c>
      <c r="L58" s="163">
        <f ca="1">INDEX('Other Inputs'!$C$149:$AH$214,MATCH($B58,'Other Inputs'!$B$80:$B$145,0), MATCH($D$2,'Other Inputs'!$C$79:$AH$79,0))</f>
        <v>5.5E-2</v>
      </c>
      <c r="M58" s="45">
        <f ca="1">INDEX('Other Inputs'!$C$218:$AH$283,MATCH($B58,'Other Inputs'!$B$80:$B$145,0), MATCH($D$2,'Other Inputs'!$C$79:$AH$79,0))</f>
        <v>1.7500000000000002E-2</v>
      </c>
      <c r="N58" s="53">
        <f t="shared" ca="1" si="12"/>
        <v>113.65080675713109</v>
      </c>
      <c r="O58" s="53">
        <f t="shared" ca="1" si="13"/>
        <v>56.825403378565547</v>
      </c>
      <c r="P58" s="46"/>
      <c r="Q58" s="53" cm="1">
        <f t="array" aca="1" ref="Q58" ca="1">IFERROR(SUMPRODUCT(INDIRECT("'"&amp;$H$6&amp;"'!$C"&amp;SUM(ROW(P58))&amp;":"&amp;$H$5&amp;SUM(ROW(P58))),
INDIRECT("'"&amp;$H$7&amp;"'!$C"&amp;SUM(ROW(P58))&amp;":"&amp;$H$5&amp;SUM(ROW(P58)))*$L$6,
INDIRECT("'"&amp;$H$8&amp;"'!$C"&amp;SUM(ROW(P58))&amp;":"&amp;$H$5&amp;SUM(ROW(P58)))*$L$5)/
(SUMPRODUCT(INDIRECT("'"&amp;$H$6&amp;"'!$C"&amp;SUM(ROW(P58))&amp;":"&amp;$H$5&amp;SUM(ROW(P58))),
INDIRECT("'"&amp;$H$7&amp;"'!$C"&amp;SUM(ROW(P58))&amp;":"&amp;$H$5&amp;SUM(ROW(P58)))*$L$6)),"")</f>
        <v>496023.03878469049</v>
      </c>
      <c r="R58" s="47">
        <f t="shared" ca="1" si="14"/>
        <v>2.7275198608266438E-2</v>
      </c>
      <c r="S58" s="57">
        <f t="shared" ca="1" si="8"/>
        <v>28186709.264001898</v>
      </c>
      <c r="T58" s="59">
        <f t="shared" si="17"/>
        <v>26.5</v>
      </c>
      <c r="U58" s="319"/>
    </row>
    <row r="59" spans="2:21" s="44" customFormat="1" ht="13" x14ac:dyDescent="0.3">
      <c r="B59" s="14">
        <f t="shared" si="9"/>
        <v>2052</v>
      </c>
      <c r="C59" s="53">
        <f t="shared" ca="1" si="15"/>
        <v>103.9184245980012</v>
      </c>
      <c r="D59" s="70">
        <f t="shared" ca="1" si="16"/>
        <v>83.849843406572887</v>
      </c>
      <c r="E59" s="75">
        <f t="shared" ca="1" si="3"/>
        <v>0.44292843732769588</v>
      </c>
      <c r="F59" s="53" cm="1">
        <f t="array" aca="1" ref="F59" ca="1">SUMPRODUCT(INDIRECT("'"&amp;$H$6&amp;"'!$C"&amp;SUM(ROW(A59))&amp;":"&amp;$H$5&amp;SUM(ROW(A59))),
INDIRECT("'"&amp;$H$7&amp;"'!$C"&amp;SUM(ROW(A59))&amp;":"&amp;$H$5&amp;SUM(ROW(A59)))*$L$6)</f>
        <v>46.028425416748661</v>
      </c>
      <c r="G59" s="163">
        <f ca="1">INDEX('Other Inputs'!$C$80:$AH$145,MATCH(B59,'Other Inputs'!$B$80:$B$145,0), MATCH($D$2,'Other Inputs'!$C$79:$AH$79,0))</f>
        <v>0</v>
      </c>
      <c r="H59" s="53">
        <f t="shared" ca="1" si="10"/>
        <v>46.028425416748661</v>
      </c>
      <c r="I59" s="70" cm="1">
        <f t="array" aca="1" ref="I59" ca="1">IFERROR(SUMPRODUCT(INDIRECT("'"&amp;$H$6&amp;"'!$C"&amp;SUM(ROW(P59))&amp;":"&amp;$H$5&amp;SUM(ROW(P59))),
INDIRECT("'"&amp;$H$7&amp;"'!$C"&amp;SUM(ROW(P59))&amp;":"&amp;$H$5&amp;SUM(ROW(P59)))*$L$6,
INDIRECT("'"&amp;$H$7&amp;"'!$C10:"&amp;$H$5&amp;10)*$L$6)/
(SUMPRODUCT(INDIRECT("'"&amp;$H$6&amp;"'!$C"&amp;SUM(ROW(P59))&amp;":"&amp;$H$5&amp;SUM(ROW(P59))),
INDIRECT("'"&amp;$H$7&amp;"'!$C"&amp;SUM(ROW(P59))&amp;":"&amp;$H$5&amp;SUM(ROW(P59)))*$L$6)),"")</f>
        <v>82.599669630286613</v>
      </c>
      <c r="J59" s="345">
        <f ca="1">INDEX('Other Inputs'!$C$11:$AH$76,MATCH($B59,'Other Inputs'!$B$80:$B$145,0), MATCH($D$2,'Other Inputs'!$C$79:$AH$79,0))</f>
        <v>2</v>
      </c>
      <c r="K59" s="76">
        <f t="shared" ca="1" si="11"/>
        <v>92.056850833497322</v>
      </c>
      <c r="L59" s="163">
        <f ca="1">INDEX('Other Inputs'!$C$149:$AH$214,MATCH($B59,'Other Inputs'!$B$80:$B$145,0), MATCH($D$2,'Other Inputs'!$C$79:$AH$79,0))</f>
        <v>5.5E-2</v>
      </c>
      <c r="M59" s="45">
        <f ca="1">INDEX('Other Inputs'!$C$218:$AH$283,MATCH($B59,'Other Inputs'!$B$80:$B$145,0), MATCH($D$2,'Other Inputs'!$C$79:$AH$79,0))</f>
        <v>1.7500000000000002E-2</v>
      </c>
      <c r="N59" s="53">
        <f t="shared" ca="1" si="12"/>
        <v>98.819577237853125</v>
      </c>
      <c r="O59" s="53">
        <f t="shared" ca="1" si="13"/>
        <v>49.409788618926562</v>
      </c>
      <c r="P59" s="46"/>
      <c r="Q59" s="53" cm="1">
        <f t="array" aca="1" ref="Q59" ca="1">IFERROR(SUMPRODUCT(INDIRECT("'"&amp;$H$6&amp;"'!$C"&amp;SUM(ROW(P59))&amp;":"&amp;$H$5&amp;SUM(ROW(P59))),
INDIRECT("'"&amp;$H$7&amp;"'!$C"&amp;SUM(ROW(P59))&amp;":"&amp;$H$5&amp;SUM(ROW(P59)))*$L$6,
INDIRECT("'"&amp;$H$8&amp;"'!$C"&amp;SUM(ROW(P59))&amp;":"&amp;$H$5&amp;SUM(ROW(P59)))*$L$5)/
(SUMPRODUCT(INDIRECT("'"&amp;$H$6&amp;"'!$C"&amp;SUM(ROW(P59))&amp;":"&amp;$H$5&amp;SUM(ROW(P59))),
INDIRECT("'"&amp;$H$7&amp;"'!$C"&amp;SUM(ROW(P59))&amp;":"&amp;$H$5&amp;SUM(ROW(P59)))*$L$6)),"")</f>
        <v>509538.17044759891</v>
      </c>
      <c r="R59" s="47">
        <f t="shared" ca="1" si="14"/>
        <v>2.7246983720800477E-2</v>
      </c>
      <c r="S59" s="57">
        <f t="shared" ca="1" si="8"/>
        <v>25176173.295090437</v>
      </c>
      <c r="T59" s="59">
        <f t="shared" si="17"/>
        <v>27.5</v>
      </c>
      <c r="U59" s="319"/>
    </row>
    <row r="60" spans="2:21" s="44" customFormat="1" ht="13" x14ac:dyDescent="0.3">
      <c r="B60" s="14">
        <f t="shared" si="9"/>
        <v>2053</v>
      </c>
      <c r="C60" s="53">
        <f t="shared" ca="1" si="15"/>
        <v>90.289224517947574</v>
      </c>
      <c r="D60" s="70">
        <f t="shared" ca="1" si="16"/>
        <v>83.932670315663614</v>
      </c>
      <c r="E60" s="75">
        <f t="shared" ca="1" si="3"/>
        <v>0.44169731280557861</v>
      </c>
      <c r="F60" s="53" cm="1">
        <f t="array" aca="1" ref="F60" ca="1">SUMPRODUCT(INDIRECT("'"&amp;$H$6&amp;"'!$C"&amp;SUM(ROW(A60))&amp;":"&amp;$H$5&amp;SUM(ROW(A60))),
INDIRECT("'"&amp;$H$7&amp;"'!$C"&amp;SUM(ROW(A60))&amp;":"&amp;$H$5&amp;SUM(ROW(A60)))*$L$6)</f>
        <v>39.880507844877009</v>
      </c>
      <c r="G60" s="163">
        <f ca="1">INDEX('Other Inputs'!$C$80:$AH$145,MATCH(B60,'Other Inputs'!$B$80:$B$145,0), MATCH($D$2,'Other Inputs'!$C$79:$AH$79,0))</f>
        <v>0</v>
      </c>
      <c r="H60" s="53">
        <f t="shared" ca="1" si="10"/>
        <v>39.880507844877009</v>
      </c>
      <c r="I60" s="70" cm="1">
        <f t="array" aca="1" ref="I60" ca="1">IFERROR(SUMPRODUCT(INDIRECT("'"&amp;$H$6&amp;"'!$C"&amp;SUM(ROW(P60))&amp;":"&amp;$H$5&amp;SUM(ROW(P60))),
INDIRECT("'"&amp;$H$7&amp;"'!$C"&amp;SUM(ROW(P60))&amp;":"&amp;$H$5&amp;SUM(ROW(P60)))*$L$6,
INDIRECT("'"&amp;$H$7&amp;"'!$C10:"&amp;$H$5&amp;10)*$L$6)/
(SUMPRODUCT(INDIRECT("'"&amp;$H$6&amp;"'!$C"&amp;SUM(ROW(P60))&amp;":"&amp;$H$5&amp;SUM(ROW(P60))),
INDIRECT("'"&amp;$H$7&amp;"'!$C"&amp;SUM(ROW(P60))&amp;":"&amp;$H$5&amp;SUM(ROW(P60)))*$L$6)),"")</f>
        <v>82.686928834254772</v>
      </c>
      <c r="J60" s="345">
        <f ca="1">INDEX('Other Inputs'!$C$11:$AH$76,MATCH($B60,'Other Inputs'!$B$80:$B$145,0), MATCH($D$2,'Other Inputs'!$C$79:$AH$79,0))</f>
        <v>2</v>
      </c>
      <c r="K60" s="76">
        <f t="shared" ca="1" si="11"/>
        <v>79.761015689754018</v>
      </c>
      <c r="L60" s="163">
        <f ca="1">INDEX('Other Inputs'!$C$149:$AH$214,MATCH($B60,'Other Inputs'!$B$80:$B$145,0), MATCH($D$2,'Other Inputs'!$C$79:$AH$79,0))</f>
        <v>5.5E-2</v>
      </c>
      <c r="M60" s="45">
        <f ca="1">INDEX('Other Inputs'!$C$218:$AH$283,MATCH($B60,'Other Inputs'!$B$80:$B$145,0), MATCH($D$2,'Other Inputs'!$C$79:$AH$79,0))</f>
        <v>1.7500000000000002E-2</v>
      </c>
      <c r="N60" s="53">
        <f t="shared" ca="1" si="12"/>
        <v>85.620459304862578</v>
      </c>
      <c r="O60" s="53">
        <f t="shared" ca="1" si="13"/>
        <v>42.810229652431289</v>
      </c>
      <c r="P60" s="46"/>
      <c r="Q60" s="53" cm="1">
        <f t="array" aca="1" ref="Q60" ca="1">IFERROR(SUMPRODUCT(INDIRECT("'"&amp;$H$6&amp;"'!$C"&amp;SUM(ROW(P60))&amp;":"&amp;$H$5&amp;SUM(ROW(P60))),
INDIRECT("'"&amp;$H$7&amp;"'!$C"&amp;SUM(ROW(P60))&amp;":"&amp;$H$5&amp;SUM(ROW(P60)))*$L$6,
INDIRECT("'"&amp;$H$8&amp;"'!$C"&amp;SUM(ROW(P60))&amp;":"&amp;$H$5&amp;SUM(ROW(P60)))*$L$5)/
(SUMPRODUCT(INDIRECT("'"&amp;$H$6&amp;"'!$C"&amp;SUM(ROW(P60))&amp;":"&amp;$H$5&amp;SUM(ROW(P60))),
INDIRECT("'"&amp;$H$7&amp;"'!$C"&amp;SUM(ROW(P60))&amp;":"&amp;$H$5&amp;SUM(ROW(P60)))*$L$6)),"")</f>
        <v>523468.15475560201</v>
      </c>
      <c r="R60" s="47">
        <f t="shared" ca="1" si="14"/>
        <v>2.7338451005086473E-2</v>
      </c>
      <c r="S60" s="57">
        <f t="shared" ca="1" si="8"/>
        <v>22409791.920821764</v>
      </c>
      <c r="T60" s="59">
        <f t="shared" si="17"/>
        <v>28.5</v>
      </c>
      <c r="U60" s="319"/>
    </row>
    <row r="61" spans="2:21" s="44" customFormat="1" ht="13" x14ac:dyDescent="0.3">
      <c r="B61" s="14">
        <f t="shared" si="9"/>
        <v>2054</v>
      </c>
      <c r="C61" s="53">
        <f t="shared" ca="1" si="15"/>
        <v>78.076679601519089</v>
      </c>
      <c r="D61" s="70">
        <f t="shared" ca="1" si="16"/>
        <v>83.997766114397507</v>
      </c>
      <c r="E61" s="75">
        <f t="shared" ca="1" si="3"/>
        <v>0.44072958326108402</v>
      </c>
      <c r="F61" s="53" cm="1">
        <f t="array" aca="1" ref="F61" ca="1">SUMPRODUCT(INDIRECT("'"&amp;$H$6&amp;"'!$C"&amp;SUM(ROW(A61))&amp;":"&amp;$H$5&amp;SUM(ROW(A61))),
INDIRECT("'"&amp;$H$7&amp;"'!$C"&amp;SUM(ROW(A61))&amp;":"&amp;$H$5&amp;SUM(ROW(A61)))*$L$6)</f>
        <v>34.410702463186688</v>
      </c>
      <c r="G61" s="163">
        <f ca="1">INDEX('Other Inputs'!$C$80:$AH$145,MATCH(B61,'Other Inputs'!$B$80:$B$145,0), MATCH($D$2,'Other Inputs'!$C$79:$AH$79,0))</f>
        <v>0</v>
      </c>
      <c r="H61" s="53">
        <f t="shared" ca="1" si="10"/>
        <v>34.410702463186688</v>
      </c>
      <c r="I61" s="70" cm="1">
        <f t="array" aca="1" ref="I61" ca="1">IFERROR(SUMPRODUCT(INDIRECT("'"&amp;$H$6&amp;"'!$C"&amp;SUM(ROW(P61))&amp;":"&amp;$H$5&amp;SUM(ROW(P61))),
INDIRECT("'"&amp;$H$7&amp;"'!$C"&amp;SUM(ROW(P61))&amp;":"&amp;$H$5&amp;SUM(ROW(P61)))*$L$6,
INDIRECT("'"&amp;$H$7&amp;"'!$C10:"&amp;$H$5&amp;10)*$L$6)/
(SUMPRODUCT(INDIRECT("'"&amp;$H$6&amp;"'!$C"&amp;SUM(ROW(P61))&amp;":"&amp;$H$5&amp;SUM(ROW(P61))),
INDIRECT("'"&amp;$H$7&amp;"'!$C"&amp;SUM(ROW(P61))&amp;":"&amp;$H$5&amp;SUM(ROW(P61)))*$L$6)),"")</f>
        <v>82.753093806322312</v>
      </c>
      <c r="J61" s="345">
        <f ca="1">INDEX('Other Inputs'!$C$11:$AH$76,MATCH($B61,'Other Inputs'!$B$80:$B$145,0), MATCH($D$2,'Other Inputs'!$C$79:$AH$79,0))</f>
        <v>2</v>
      </c>
      <c r="K61" s="76">
        <f t="shared" ca="1" si="11"/>
        <v>68.821404926373376</v>
      </c>
      <c r="L61" s="163">
        <f ca="1">INDEX('Other Inputs'!$C$149:$AH$214,MATCH($B61,'Other Inputs'!$B$80:$B$145,0), MATCH($D$2,'Other Inputs'!$C$79:$AH$79,0))</f>
        <v>5.5E-2</v>
      </c>
      <c r="M61" s="45">
        <f ca="1">INDEX('Other Inputs'!$C$218:$AH$283,MATCH($B61,'Other Inputs'!$B$80:$B$145,0), MATCH($D$2,'Other Inputs'!$C$79:$AH$79,0))</f>
        <v>1.7500000000000002E-2</v>
      </c>
      <c r="N61" s="53">
        <f t="shared" ca="1" si="12"/>
        <v>73.87719738577708</v>
      </c>
      <c r="O61" s="53">
        <f t="shared" ca="1" si="13"/>
        <v>36.93859869288854</v>
      </c>
      <c r="P61" s="46"/>
      <c r="Q61" s="53" cm="1">
        <f t="array" aca="1" ref="Q61" ca="1">IFERROR(SUMPRODUCT(INDIRECT("'"&amp;$H$6&amp;"'!$C"&amp;SUM(ROW(P61))&amp;":"&amp;$H$5&amp;SUM(ROW(P61))),
INDIRECT("'"&amp;$H$7&amp;"'!$C"&amp;SUM(ROW(P61))&amp;":"&amp;$H$5&amp;SUM(ROW(P61)))*$L$6,
INDIRECT("'"&amp;$H$8&amp;"'!$C"&amp;SUM(ROW(P61))&amp;":"&amp;$H$5&amp;SUM(ROW(P61)))*$L$5)/
(SUMPRODUCT(INDIRECT("'"&amp;$H$6&amp;"'!$C"&amp;SUM(ROW(P61))&amp;":"&amp;$H$5&amp;SUM(ROW(P61))),
INDIRECT("'"&amp;$H$7&amp;"'!$C"&amp;SUM(ROW(P61))&amp;":"&amp;$H$5&amp;SUM(ROW(P61)))*$L$6)),"")</f>
        <v>538544.59168316878</v>
      </c>
      <c r="R61" s="47">
        <f t="shared" ca="1" si="14"/>
        <v>2.8801058460959705E-2</v>
      </c>
      <c r="S61" s="57">
        <f t="shared" ca="1" si="8"/>
        <v>19893082.550410092</v>
      </c>
      <c r="T61" s="59">
        <f t="shared" si="17"/>
        <v>29.5</v>
      </c>
      <c r="U61" s="319"/>
    </row>
    <row r="62" spans="2:21" s="44" customFormat="1" ht="13" x14ac:dyDescent="0.3">
      <c r="B62" s="14">
        <f t="shared" si="9"/>
        <v>2055</v>
      </c>
      <c r="C62" s="53">
        <f t="shared" ca="1" si="15"/>
        <v>67.231643147167148</v>
      </c>
      <c r="D62" s="70">
        <f t="shared" ca="1" si="16"/>
        <v>84.045859225512203</v>
      </c>
      <c r="E62" s="75">
        <f t="shared" ca="1" si="3"/>
        <v>0.4400145948567642</v>
      </c>
      <c r="F62" s="53" cm="1">
        <f t="array" aca="1" ref="F62" ca="1">SUMPRODUCT(INDIRECT("'"&amp;$H$6&amp;"'!$C"&amp;SUM(ROW(A62))&amp;":"&amp;$H$5&amp;SUM(ROW(A62))),
INDIRECT("'"&amp;$H$7&amp;"'!$C"&amp;SUM(ROW(A62))&amp;":"&amp;$H$5&amp;SUM(ROW(A62)))*$L$6)</f>
        <v>29.582904220955299</v>
      </c>
      <c r="G62" s="163">
        <f ca="1">INDEX('Other Inputs'!$C$80:$AH$145,MATCH(B62,'Other Inputs'!$B$80:$B$145,0), MATCH($D$2,'Other Inputs'!$C$79:$AH$79,0))</f>
        <v>0</v>
      </c>
      <c r="H62" s="53">
        <f t="shared" ca="1" si="10"/>
        <v>29.582904220955299</v>
      </c>
      <c r="I62" s="70" cm="1">
        <f t="array" aca="1" ref="I62" ca="1">IFERROR(SUMPRODUCT(INDIRECT("'"&amp;$H$6&amp;"'!$C"&amp;SUM(ROW(P62))&amp;":"&amp;$H$5&amp;SUM(ROW(P62))),
INDIRECT("'"&amp;$H$7&amp;"'!$C"&amp;SUM(ROW(P62))&amp;":"&amp;$H$5&amp;SUM(ROW(P62)))*$L$6,
INDIRECT("'"&amp;$H$7&amp;"'!$C10:"&amp;$H$5&amp;10)*$L$6)/
(SUMPRODUCT(INDIRECT("'"&amp;$H$6&amp;"'!$C"&amp;SUM(ROW(P62))&amp;":"&amp;$H$5&amp;SUM(ROW(P62))),
INDIRECT("'"&amp;$H$7&amp;"'!$C"&amp;SUM(ROW(P62))&amp;":"&amp;$H$5&amp;SUM(ROW(P62)))*$L$6)),"")</f>
        <v>82.799148809756645</v>
      </c>
      <c r="J62" s="345">
        <f ca="1">INDEX('Other Inputs'!$C$11:$AH$76,MATCH($B62,'Other Inputs'!$B$80:$B$145,0), MATCH($D$2,'Other Inputs'!$C$79:$AH$79,0))</f>
        <v>2</v>
      </c>
      <c r="K62" s="76">
        <f t="shared" ca="1" si="11"/>
        <v>59.165808441910599</v>
      </c>
      <c r="L62" s="163">
        <f ca="1">INDEX('Other Inputs'!$C$149:$AH$214,MATCH($B62,'Other Inputs'!$B$80:$B$145,0), MATCH($D$2,'Other Inputs'!$C$79:$AH$79,0))</f>
        <v>5.5E-2</v>
      </c>
      <c r="M62" s="45">
        <f ca="1">INDEX('Other Inputs'!$C$218:$AH$283,MATCH($B62,'Other Inputs'!$B$80:$B$145,0), MATCH($D$2,'Other Inputs'!$C$79:$AH$79,0))</f>
        <v>1.7500000000000002E-2</v>
      </c>
      <c r="N62" s="53">
        <f t="shared" ca="1" si="12"/>
        <v>63.512276644574456</v>
      </c>
      <c r="O62" s="53">
        <f t="shared" ca="1" si="13"/>
        <v>31.756138322287228</v>
      </c>
      <c r="P62" s="46"/>
      <c r="Q62" s="53" cm="1">
        <f t="array" aca="1" ref="Q62" ca="1">IFERROR(SUMPRODUCT(INDIRECT("'"&amp;$H$6&amp;"'!$C"&amp;SUM(ROW(P62))&amp;":"&amp;$H$5&amp;SUM(ROW(P62))),
INDIRECT("'"&amp;$H$7&amp;"'!$C"&amp;SUM(ROW(P62))&amp;":"&amp;$H$5&amp;SUM(ROW(P62)))*$L$6,
INDIRECT("'"&amp;$H$8&amp;"'!$C"&amp;SUM(ROW(P62))&amp;":"&amp;$H$5&amp;SUM(ROW(P62)))*$L$5)/
(SUMPRODUCT(INDIRECT("'"&amp;$H$6&amp;"'!$C"&amp;SUM(ROW(P62))&amp;":"&amp;$H$5&amp;SUM(ROW(P62))),
INDIRECT("'"&amp;$H$7&amp;"'!$C"&amp;SUM(ROW(P62))&amp;":"&amp;$H$5&amp;SUM(ROW(P62)))*$L$6)),"")</f>
        <v>554558.58502221049</v>
      </c>
      <c r="R62" s="47">
        <f t="shared" ca="1" si="14"/>
        <v>2.9735686861122268E-2</v>
      </c>
      <c r="S62" s="57">
        <f t="shared" ca="1" si="8"/>
        <v>17610639.133777197</v>
      </c>
      <c r="T62" s="59">
        <f t="shared" si="17"/>
        <v>30.5</v>
      </c>
      <c r="U62" s="319"/>
    </row>
    <row r="63" spans="2:21" s="44" customFormat="1" ht="13" x14ac:dyDescent="0.3">
      <c r="B63" s="14">
        <f t="shared" si="9"/>
        <v>2056</v>
      </c>
      <c r="C63" s="53">
        <f t="shared" ca="1" si="15"/>
        <v>57.732614553814777</v>
      </c>
      <c r="D63" s="70">
        <f t="shared" ca="1" si="16"/>
        <v>84.082223576834124</v>
      </c>
      <c r="E63" s="75">
        <f t="shared" ca="1" si="3"/>
        <v>0.4394737680669728</v>
      </c>
      <c r="F63" s="53" cm="1">
        <f t="array" aca="1" ref="F63" ca="1">SUMPRODUCT(INDIRECT("'"&amp;$H$6&amp;"'!$C"&amp;SUM(ROW(A63))&amp;":"&amp;$H$5&amp;SUM(ROW(A63))),
INDIRECT("'"&amp;$H$7&amp;"'!$C"&amp;SUM(ROW(A63))&amp;":"&amp;$H$5&amp;SUM(ROW(A63)))*$L$6)</f>
        <v>25.371969658323135</v>
      </c>
      <c r="G63" s="163">
        <f ca="1">INDEX('Other Inputs'!$C$80:$AH$145,MATCH(B63,'Other Inputs'!$B$80:$B$145,0), MATCH($D$2,'Other Inputs'!$C$79:$AH$79,0))</f>
        <v>0</v>
      </c>
      <c r="H63" s="53">
        <f t="shared" ca="1" si="10"/>
        <v>25.371969658323135</v>
      </c>
      <c r="I63" s="70" cm="1">
        <f t="array" aca="1" ref="I63" ca="1">IFERROR(SUMPRODUCT(INDIRECT("'"&amp;$H$6&amp;"'!$C"&amp;SUM(ROW(P63))&amp;":"&amp;$H$5&amp;SUM(ROW(P63))),
INDIRECT("'"&amp;$H$7&amp;"'!$C"&amp;SUM(ROW(P63))&amp;":"&amp;$H$5&amp;SUM(ROW(P63)))*$L$6,
INDIRECT("'"&amp;$H$7&amp;"'!$C10:"&amp;$H$5&amp;10)*$L$6)/
(SUMPRODUCT(INDIRECT("'"&amp;$H$6&amp;"'!$C"&amp;SUM(ROW(P63))&amp;":"&amp;$H$5&amp;SUM(ROW(P63))),
INDIRECT("'"&amp;$H$7&amp;"'!$C"&amp;SUM(ROW(P63))&amp;":"&amp;$H$5&amp;SUM(ROW(P63)))*$L$6)),"")</f>
        <v>82.83115472625343</v>
      </c>
      <c r="J63" s="345">
        <f ca="1">INDEX('Other Inputs'!$C$11:$AH$76,MATCH($B63,'Other Inputs'!$B$80:$B$145,0), MATCH($D$2,'Other Inputs'!$C$79:$AH$79,0))</f>
        <v>2</v>
      </c>
      <c r="K63" s="76">
        <f t="shared" ca="1" si="11"/>
        <v>50.743939316646269</v>
      </c>
      <c r="L63" s="163">
        <f ca="1">INDEX('Other Inputs'!$C$149:$AH$214,MATCH($B63,'Other Inputs'!$B$80:$B$145,0), MATCH($D$2,'Other Inputs'!$C$79:$AH$79,0))</f>
        <v>5.5E-2</v>
      </c>
      <c r="M63" s="45">
        <f ca="1">INDEX('Other Inputs'!$C$218:$AH$283,MATCH($B63,'Other Inputs'!$B$80:$B$145,0), MATCH($D$2,'Other Inputs'!$C$79:$AH$79,0))</f>
        <v>1.7500000000000002E-2</v>
      </c>
      <c r="N63" s="53">
        <f t="shared" ca="1" si="12"/>
        <v>54.471715958695398</v>
      </c>
      <c r="O63" s="53">
        <f t="shared" ca="1" si="13"/>
        <v>27.235857979347699</v>
      </c>
      <c r="P63" s="46"/>
      <c r="Q63" s="53" cm="1">
        <f t="array" aca="1" ref="Q63" ca="1">IFERROR(SUMPRODUCT(INDIRECT("'"&amp;$H$6&amp;"'!$C"&amp;SUM(ROW(P63))&amp;":"&amp;$H$5&amp;SUM(ROW(P63))),
INDIRECT("'"&amp;$H$7&amp;"'!$C"&amp;SUM(ROW(P63))&amp;":"&amp;$H$5&amp;SUM(ROW(P63)))*$L$6,
INDIRECT("'"&amp;$H$8&amp;"'!$C"&amp;SUM(ROW(P63))&amp;":"&amp;$H$5&amp;SUM(ROW(P63)))*$L$5)/
(SUMPRODUCT(INDIRECT("'"&amp;$H$6&amp;"'!$C"&amp;SUM(ROW(P63))&amp;":"&amp;$H$5&amp;SUM(ROW(P63))),
INDIRECT("'"&amp;$H$7&amp;"'!$C"&amp;SUM(ROW(P63))&amp;":"&amp;$H$5&amp;SUM(ROW(P63)))*$L$6)),"")</f>
        <v>570961.04139054823</v>
      </c>
      <c r="R63" s="47">
        <f t="shared" ca="1" si="14"/>
        <v>2.9577499675135011E-2</v>
      </c>
      <c r="S63" s="57">
        <f t="shared" ca="1" si="8"/>
        <v>15550613.835053435</v>
      </c>
      <c r="T63" s="59">
        <f t="shared" si="17"/>
        <v>31.5</v>
      </c>
      <c r="U63" s="319"/>
    </row>
    <row r="64" spans="2:21" s="44" customFormat="1" ht="13" x14ac:dyDescent="0.3">
      <c r="B64" s="14">
        <f t="shared" si="9"/>
        <v>2057</v>
      </c>
      <c r="C64" s="53">
        <f t="shared" ca="1" si="15"/>
        <v>49.356232323298599</v>
      </c>
      <c r="D64" s="70">
        <f t="shared" ca="1" si="16"/>
        <v>84.093036590265569</v>
      </c>
      <c r="E64" s="75">
        <f t="shared" ca="1" si="3"/>
        <v>0.43931277884566772</v>
      </c>
      <c r="F64" s="53" cm="1">
        <f t="array" aca="1" ref="F64" ca="1">SUMPRODUCT(INDIRECT("'"&amp;$H$6&amp;"'!$C"&amp;SUM(ROW(A64))&amp;":"&amp;$H$5&amp;SUM(ROW(A64))),
INDIRECT("'"&amp;$H$7&amp;"'!$C"&amp;SUM(ROW(A64))&amp;":"&amp;$H$5&amp;SUM(ROW(A64)))*$L$6)</f>
        <v>21.682823575300674</v>
      </c>
      <c r="G64" s="163">
        <f ca="1">INDEX('Other Inputs'!$C$80:$AH$145,MATCH(B64,'Other Inputs'!$B$80:$B$145,0), MATCH($D$2,'Other Inputs'!$C$79:$AH$79,0))</f>
        <v>0</v>
      </c>
      <c r="H64" s="53">
        <f t="shared" ca="1" si="10"/>
        <v>21.682823575300674</v>
      </c>
      <c r="I64" s="70" cm="1">
        <f t="array" aca="1" ref="I64" ca="1">IFERROR(SUMPRODUCT(INDIRECT("'"&amp;$H$6&amp;"'!$C"&amp;SUM(ROW(P64))&amp;":"&amp;$H$5&amp;SUM(ROW(P64))),
INDIRECT("'"&amp;$H$7&amp;"'!$C"&amp;SUM(ROW(P64))&amp;":"&amp;$H$5&amp;SUM(ROW(P64)))*$L$6,
INDIRECT("'"&amp;$H$7&amp;"'!$C10:"&amp;$H$5&amp;10)*$L$6)/
(SUMPRODUCT(INDIRECT("'"&amp;$H$6&amp;"'!$C"&amp;SUM(ROW(P64))&amp;":"&amp;$H$5&amp;SUM(ROW(P64))),
INDIRECT("'"&amp;$H$7&amp;"'!$C"&amp;SUM(ROW(P64))&amp;":"&amp;$H$5&amp;SUM(ROW(P64)))*$L$6)),"")</f>
        <v>82.837106587920502</v>
      </c>
      <c r="J64" s="345">
        <f ca="1">INDEX('Other Inputs'!$C$11:$AH$76,MATCH($B64,'Other Inputs'!$B$80:$B$145,0), MATCH($D$2,'Other Inputs'!$C$79:$AH$79,0))</f>
        <v>2</v>
      </c>
      <c r="K64" s="76">
        <f t="shared" ca="1" si="11"/>
        <v>43.365647150601347</v>
      </c>
      <c r="L64" s="163">
        <f ca="1">INDEX('Other Inputs'!$C$149:$AH$214,MATCH($B64,'Other Inputs'!$B$80:$B$145,0), MATCH($D$2,'Other Inputs'!$C$79:$AH$79,0))</f>
        <v>5.5E-2</v>
      </c>
      <c r="M64" s="45">
        <f ca="1">INDEX('Other Inputs'!$C$218:$AH$283,MATCH($B64,'Other Inputs'!$B$80:$B$145,0), MATCH($D$2,'Other Inputs'!$C$79:$AH$79,0))</f>
        <v>1.7500000000000002E-2</v>
      </c>
      <c r="N64" s="53">
        <f t="shared" ca="1" si="12"/>
        <v>46.551396004402399</v>
      </c>
      <c r="O64" s="53">
        <f t="shared" ca="1" si="13"/>
        <v>23.275698002201199</v>
      </c>
      <c r="P64" s="46"/>
      <c r="Q64" s="53" cm="1">
        <f t="array" aca="1" ref="Q64" ca="1">IFERROR(SUMPRODUCT(INDIRECT("'"&amp;$H$6&amp;"'!$C"&amp;SUM(ROW(P64))&amp;":"&amp;$H$5&amp;SUM(ROW(P64))),
INDIRECT("'"&amp;$H$7&amp;"'!$C"&amp;SUM(ROW(P64))&amp;":"&amp;$H$5&amp;SUM(ROW(P64)))*$L$6,
INDIRECT("'"&amp;$H$8&amp;"'!$C"&amp;SUM(ROW(P64))&amp;":"&amp;$H$5&amp;SUM(ROW(P64)))*$L$5)/
(SUMPRODUCT(INDIRECT("'"&amp;$H$6&amp;"'!$C"&amp;SUM(ROW(P64))&amp;":"&amp;$H$5&amp;SUM(ROW(P64))),
INDIRECT("'"&amp;$H$7&amp;"'!$C"&amp;SUM(ROW(P64))&amp;":"&amp;$H$5&amp;SUM(ROW(P64)))*$L$6)),"")</f>
        <v>588058.53829501464</v>
      </c>
      <c r="R64" s="47">
        <f t="shared" ca="1" si="14"/>
        <v>2.9945120008234349E-2</v>
      </c>
      <c r="S64" s="57">
        <f t="shared" ca="1" si="8"/>
        <v>13687472.94497063</v>
      </c>
      <c r="T64" s="59">
        <f t="shared" si="17"/>
        <v>32.5</v>
      </c>
      <c r="U64" s="319"/>
    </row>
    <row r="65" spans="2:21" s="44" customFormat="1" ht="13" x14ac:dyDescent="0.3">
      <c r="B65" s="14">
        <f t="shared" si="9"/>
        <v>2058</v>
      </c>
      <c r="C65" s="53">
        <f t="shared" ca="1" si="15"/>
        <v>42.140089430586293</v>
      </c>
      <c r="D65" s="70">
        <f t="shared" ca="1" si="16"/>
        <v>84.095141456629165</v>
      </c>
      <c r="E65" s="75">
        <f t="shared" ca="1" si="3"/>
        <v>0.43928105335810874</v>
      </c>
      <c r="F65" s="53" cm="1">
        <f t="array" aca="1" ref="F65" ca="1">SUMPRODUCT(INDIRECT("'"&amp;$H$6&amp;"'!$C"&amp;SUM(ROW(A65))&amp;":"&amp;$H$5&amp;SUM(ROW(A65))),
INDIRECT("'"&amp;$H$7&amp;"'!$C"&amp;SUM(ROW(A65))&amp;":"&amp;$H$5&amp;SUM(ROW(A65)))*$L$6)</f>
        <v>18.511342873672852</v>
      </c>
      <c r="G65" s="163">
        <f ca="1">INDEX('Other Inputs'!$C$80:$AH$145,MATCH(B65,'Other Inputs'!$B$80:$B$145,0), MATCH($D$2,'Other Inputs'!$C$79:$AH$79,0))</f>
        <v>0</v>
      </c>
      <c r="H65" s="53">
        <f t="shared" ca="1" si="10"/>
        <v>18.511342873672852</v>
      </c>
      <c r="I65" s="70" cm="1">
        <f t="array" aca="1" ref="I65" ca="1">IFERROR(SUMPRODUCT(INDIRECT("'"&amp;$H$6&amp;"'!$C"&amp;SUM(ROW(P65))&amp;":"&amp;$H$5&amp;SUM(ROW(P65))),
INDIRECT("'"&amp;$H$7&amp;"'!$C"&amp;SUM(ROW(P65))&amp;":"&amp;$H$5&amp;SUM(ROW(P65)))*$L$6,
INDIRECT("'"&amp;$H$7&amp;"'!$C10:"&amp;$H$5&amp;10)*$L$6)/
(SUMPRODUCT(INDIRECT("'"&amp;$H$6&amp;"'!$C"&amp;SUM(ROW(P65))&amp;":"&amp;$H$5&amp;SUM(ROW(P65))),
INDIRECT("'"&amp;$H$7&amp;"'!$C"&amp;SUM(ROW(P65))&amp;":"&amp;$H$5&amp;SUM(ROW(P65)))*$L$6)),"")</f>
        <v>82.833545470407188</v>
      </c>
      <c r="J65" s="345">
        <f ca="1">INDEX('Other Inputs'!$C$11:$AH$76,MATCH($B65,'Other Inputs'!$B$80:$B$145,0), MATCH($D$2,'Other Inputs'!$C$79:$AH$79,0))</f>
        <v>2</v>
      </c>
      <c r="K65" s="76">
        <f t="shared" ca="1" si="11"/>
        <v>37.022685747345704</v>
      </c>
      <c r="L65" s="163">
        <f ca="1">INDEX('Other Inputs'!$C$149:$AH$214,MATCH($B65,'Other Inputs'!$B$80:$B$145,0), MATCH($D$2,'Other Inputs'!$C$79:$AH$79,0))</f>
        <v>5.5E-2</v>
      </c>
      <c r="M65" s="45">
        <f ca="1">INDEX('Other Inputs'!$C$218:$AH$283,MATCH($B65,'Other Inputs'!$B$80:$B$145,0), MATCH($D$2,'Other Inputs'!$C$79:$AH$79,0))</f>
        <v>1.7500000000000002E-2</v>
      </c>
      <c r="N65" s="53">
        <f t="shared" ca="1" si="12"/>
        <v>39.742464799060095</v>
      </c>
      <c r="O65" s="53">
        <f t="shared" ca="1" si="13"/>
        <v>19.871232399530047</v>
      </c>
      <c r="P65" s="46"/>
      <c r="Q65" s="53" cm="1">
        <f t="array" aca="1" ref="Q65" ca="1">IFERROR(SUMPRODUCT(INDIRECT("'"&amp;$H$6&amp;"'!$C"&amp;SUM(ROW(P65))&amp;":"&amp;$H$5&amp;SUM(ROW(P65))),
INDIRECT("'"&amp;$H$7&amp;"'!$C"&amp;SUM(ROW(P65))&amp;":"&amp;$H$5&amp;SUM(ROW(P65)))*$L$6,
INDIRECT("'"&amp;$H$8&amp;"'!$C"&amp;SUM(ROW(P65))&amp;":"&amp;$H$5&amp;SUM(ROW(P65)))*$L$5)/
(SUMPRODUCT(INDIRECT("'"&amp;$H$6&amp;"'!$C"&amp;SUM(ROW(P65))&amp;":"&amp;$H$5&amp;SUM(ROW(P65))),
INDIRECT("'"&amp;$H$7&amp;"'!$C"&amp;SUM(ROW(P65))&amp;":"&amp;$H$5&amp;SUM(ROW(P65)))*$L$6)),"")</f>
        <v>606297.65092200146</v>
      </c>
      <c r="R65" s="47">
        <f t="shared" ca="1" si="14"/>
        <v>3.101581124877173E-2</v>
      </c>
      <c r="S65" s="57">
        <f t="shared" ca="1" si="8"/>
        <v>12047881.524760233</v>
      </c>
      <c r="T65" s="59">
        <f t="shared" si="17"/>
        <v>33.5</v>
      </c>
      <c r="U65" s="319"/>
    </row>
    <row r="66" spans="2:21" s="44" customFormat="1" ht="13" x14ac:dyDescent="0.3">
      <c r="B66" s="14">
        <f t="shared" si="9"/>
        <v>2059</v>
      </c>
      <c r="C66" s="53">
        <f t="shared" ca="1" si="15"/>
        <v>35.879199975527662</v>
      </c>
      <c r="D66" s="70">
        <f t="shared" ca="1" si="16"/>
        <v>84.075908086503787</v>
      </c>
      <c r="E66" s="75">
        <f t="shared" ca="1" si="3"/>
        <v>0.43956658902358764</v>
      </c>
      <c r="F66" s="53" cm="1">
        <f t="array" aca="1" ref="F66" ca="1">SUMPRODUCT(INDIRECT("'"&amp;$H$6&amp;"'!$C"&amp;SUM(ROW(A66))&amp;":"&amp;$H$5&amp;SUM(ROW(A66))),
INDIRECT("'"&amp;$H$7&amp;"'!$C"&amp;SUM(ROW(A66))&amp;":"&amp;$H$5&amp;SUM(ROW(A66)))*$L$6)</f>
        <v>15.771297550137884</v>
      </c>
      <c r="G66" s="163">
        <f ca="1">INDEX('Other Inputs'!$C$80:$AH$145,MATCH(B66,'Other Inputs'!$B$80:$B$145,0), MATCH($D$2,'Other Inputs'!$C$79:$AH$79,0))</f>
        <v>0</v>
      </c>
      <c r="H66" s="53">
        <f t="shared" ca="1" si="10"/>
        <v>15.771297550137884</v>
      </c>
      <c r="I66" s="70" cm="1">
        <f t="array" aca="1" ref="I66" ca="1">IFERROR(SUMPRODUCT(INDIRECT("'"&amp;$H$6&amp;"'!$C"&amp;SUM(ROW(P66))&amp;":"&amp;$H$5&amp;SUM(ROW(P66))),
INDIRECT("'"&amp;$H$7&amp;"'!$C"&amp;SUM(ROW(P66))&amp;":"&amp;$H$5&amp;SUM(ROW(P66)))*$L$6,
INDIRECT("'"&amp;$H$7&amp;"'!$C10:"&amp;$H$5&amp;10)*$L$6)/
(SUMPRODUCT(INDIRECT("'"&amp;$H$6&amp;"'!$C"&amp;SUM(ROW(P66))&amp;":"&amp;$H$5&amp;SUM(ROW(P66))),
INDIRECT("'"&amp;$H$7&amp;"'!$C"&amp;SUM(ROW(P66))&amp;":"&amp;$H$5&amp;SUM(ROW(P66)))*$L$6)),"")</f>
        <v>82.810099636553517</v>
      </c>
      <c r="J66" s="345">
        <f ca="1">INDEX('Other Inputs'!$C$11:$AH$76,MATCH($B66,'Other Inputs'!$B$80:$B$145,0), MATCH($D$2,'Other Inputs'!$C$79:$AH$79,0))</f>
        <v>2</v>
      </c>
      <c r="K66" s="76">
        <f t="shared" ca="1" si="11"/>
        <v>31.542595100275769</v>
      </c>
      <c r="L66" s="163">
        <f ca="1">INDEX('Other Inputs'!$C$149:$AH$214,MATCH($B66,'Other Inputs'!$B$80:$B$145,0), MATCH($D$2,'Other Inputs'!$C$79:$AH$79,0))</f>
        <v>5.5E-2</v>
      </c>
      <c r="M66" s="45">
        <f ca="1">INDEX('Other Inputs'!$C$218:$AH$283,MATCH($B66,'Other Inputs'!$B$80:$B$145,0), MATCH($D$2,'Other Inputs'!$C$79:$AH$79,0))</f>
        <v>1.7500000000000002E-2</v>
      </c>
      <c r="N66" s="53">
        <f t="shared" ca="1" si="12"/>
        <v>33.859792992829782</v>
      </c>
      <c r="O66" s="53">
        <f t="shared" ca="1" si="13"/>
        <v>16.929896496414891</v>
      </c>
      <c r="P66" s="46"/>
      <c r="Q66" s="53" cm="1">
        <f t="array" aca="1" ref="Q66" ca="1">IFERROR(SUMPRODUCT(INDIRECT("'"&amp;$H$6&amp;"'!$C"&amp;SUM(ROW(P66))&amp;":"&amp;$H$5&amp;SUM(ROW(P66))),
INDIRECT("'"&amp;$H$7&amp;"'!$C"&amp;SUM(ROW(P66))&amp;":"&amp;$H$5&amp;SUM(ROW(P66)))*$L$6,
INDIRECT("'"&amp;$H$8&amp;"'!$C"&amp;SUM(ROW(P66))&amp;":"&amp;$H$5&amp;SUM(ROW(P66)))*$L$5)/
(SUMPRODUCT(INDIRECT("'"&amp;$H$6&amp;"'!$C"&amp;SUM(ROW(P66))&amp;":"&amp;$H$5&amp;SUM(ROW(P66))),
INDIRECT("'"&amp;$H$7&amp;"'!$C"&amp;SUM(ROW(P66))&amp;":"&amp;$H$5&amp;SUM(ROW(P66)))*$L$6)),"")</f>
        <v>625623.14478371851</v>
      </c>
      <c r="R66" s="47">
        <f t="shared" ca="1" si="14"/>
        <v>3.1874597950905192E-2</v>
      </c>
      <c r="S66" s="57">
        <f t="shared" ca="1" si="8"/>
        <v>10591735.086949943</v>
      </c>
      <c r="T66" s="59">
        <f t="shared" si="17"/>
        <v>34.5</v>
      </c>
      <c r="U66" s="319"/>
    </row>
    <row r="67" spans="2:21" s="44" customFormat="1" ht="13.5" thickBot="1" x14ac:dyDescent="0.35">
      <c r="B67" s="14">
        <f t="shared" ref="B67" si="18">B66+1</f>
        <v>2060</v>
      </c>
      <c r="C67" s="53">
        <f t="shared" ca="1" si="15"/>
        <v>30.587361704077217</v>
      </c>
      <c r="D67" s="70">
        <f t="shared" ca="1" si="16"/>
        <v>84.058502321586076</v>
      </c>
      <c r="E67" s="75">
        <f t="shared" ca="1" si="3"/>
        <v>0.43982473876015976</v>
      </c>
      <c r="F67" s="53" cm="1">
        <f t="array" aca="1" ref="F67" ca="1">SUMPRODUCT(INDIRECT("'"&amp;$H$6&amp;"'!$C"&amp;SUM(ROW(A67))&amp;":"&amp;$H$5&amp;SUM(ROW(A67))),
INDIRECT("'"&amp;$H$7&amp;"'!$C"&amp;SUM(ROW(A67))&amp;":"&amp;$H$5&amp;SUM(ROW(A67)))*$L$6)</f>
        <v>13.453078370858277</v>
      </c>
      <c r="G67" s="163">
        <f ca="1">INDEX('Other Inputs'!$C$80:$AH$145,MATCH(B67,'Other Inputs'!$B$80:$B$145,0), MATCH($D$2,'Other Inputs'!$C$79:$AH$79,0))</f>
        <v>0</v>
      </c>
      <c r="H67" s="53">
        <f t="shared" ca="1" si="10"/>
        <v>13.453078370858277</v>
      </c>
      <c r="I67" s="70" cm="1">
        <f t="array" aca="1" ref="I67" ca="1">IFERROR(SUMPRODUCT(INDIRECT("'"&amp;$H$6&amp;"'!$C"&amp;SUM(ROW(P67))&amp;":"&amp;$H$5&amp;SUM(ROW(P67))),
INDIRECT("'"&amp;$H$7&amp;"'!$C"&amp;SUM(ROW(P67))&amp;":"&amp;$H$5&amp;SUM(ROW(P67)))*$L$6,
INDIRECT("'"&amp;$H$7&amp;"'!$C10:"&amp;$H$5&amp;10)*$L$6)/
(SUMPRODUCT(INDIRECT("'"&amp;$H$6&amp;"'!$C"&amp;SUM(ROW(P67))&amp;":"&amp;$H$5&amp;SUM(ROW(P67))),
INDIRECT("'"&amp;$H$7&amp;"'!$C"&amp;SUM(ROW(P67))&amp;":"&amp;$H$5&amp;SUM(ROW(P67)))*$L$6)),"")</f>
        <v>82.789586677066922</v>
      </c>
      <c r="J67" s="345">
        <f ca="1">INDEX('Other Inputs'!$C$11:$AH$76,MATCH($B67,'Other Inputs'!$B$80:$B$145,0), MATCH($D$2,'Other Inputs'!$C$79:$AH$79,0))</f>
        <v>2</v>
      </c>
      <c r="K67" s="76">
        <f t="shared" ca="1" si="11"/>
        <v>26.906156741716554</v>
      </c>
      <c r="L67" s="163">
        <f ca="1">INDEX('Other Inputs'!$C$149:$AH$214,MATCH($B67,'Other Inputs'!$B$80:$B$145,0), MATCH($D$2,'Other Inputs'!$C$79:$AH$79,0))</f>
        <v>5.5E-2</v>
      </c>
      <c r="M67" s="45">
        <f ca="1">INDEX('Other Inputs'!$C$218:$AH$283,MATCH($B67,'Other Inputs'!$B$80:$B$145,0), MATCH($D$2,'Other Inputs'!$C$79:$AH$79,0))</f>
        <v>1.7500000000000002E-2</v>
      </c>
      <c r="N67" s="53">
        <f t="shared" ca="1" si="12"/>
        <v>28.882750281354909</v>
      </c>
      <c r="O67" s="53">
        <f t="shared" ca="1" si="13"/>
        <v>14.441375140677454</v>
      </c>
      <c r="P67" s="46"/>
      <c r="Q67" s="53" cm="1">
        <f t="array" aca="1" ref="Q67" ca="1">IFERROR(SUMPRODUCT(INDIRECT("'"&amp;$H$6&amp;"'!$C"&amp;SUM(ROW(P67))&amp;":"&amp;$H$5&amp;SUM(ROW(P67))),
INDIRECT("'"&amp;$H$7&amp;"'!$C"&amp;SUM(ROW(P67))&amp;":"&amp;$H$5&amp;SUM(ROW(P67)))*$L$6,
INDIRECT("'"&amp;$H$8&amp;"'!$C"&amp;SUM(ROW(P67))&amp;":"&amp;$H$5&amp;SUM(ROW(P67)))*$L$5)/
(SUMPRODUCT(INDIRECT("'"&amp;$H$6&amp;"'!$C"&amp;SUM(ROW(P67))&amp;":"&amp;$H$5&amp;SUM(ROW(P67))),
INDIRECT("'"&amp;$H$7&amp;"'!$C"&amp;SUM(ROW(P67))&amp;":"&amp;$H$5&amp;SUM(ROW(P67)))*$L$6)),"")</f>
        <v>645111.86945261667</v>
      </c>
      <c r="R67" s="47">
        <f t="shared" ca="1" si="14"/>
        <v>3.1150901035855272E-2</v>
      </c>
      <c r="S67" s="57">
        <f t="shared" ca="1" si="8"/>
        <v>9316302.5144689772</v>
      </c>
      <c r="T67" s="59">
        <f t="shared" si="17"/>
        <v>35.5</v>
      </c>
      <c r="U67" s="319"/>
    </row>
    <row r="68" spans="2:21" s="44" customFormat="1" ht="13.5" thickBot="1" x14ac:dyDescent="0.35">
      <c r="B68" s="15" t="str">
        <f>Startyear&amp;" to "&amp;2050</f>
        <v>2025 to 2050</v>
      </c>
      <c r="C68" s="54">
        <f ca="1">SUMIFS(C$12:C$67, $B$12:$B$67,"&gt;="&amp;Startyear,$B$12:$B$67,"&lt;="&amp;2050)</f>
        <v>18314.139672158191</v>
      </c>
      <c r="D68" s="71"/>
      <c r="E68" s="77">
        <f ca="1">F68/C68</f>
        <v>0.49656142766234634</v>
      </c>
      <c r="F68" s="54">
        <f ca="1">SUMIFS(F$12:F$67, $B$12:$B$67,"&gt;="&amp;Startyear,$B$12:$B$67,"&lt;="&amp;Endyear)</f>
        <v>9094.095342014487</v>
      </c>
      <c r="G68" s="51">
        <f ca="1">1-H68/F68</f>
        <v>3.272778574590729E-2</v>
      </c>
      <c r="H68" s="54">
        <f ca="1">SUMIFS(H$12:H$67, $B$12:$B$67,"&gt;="&amp;Startyear,$B$12:$B$67,"&lt;="&amp;2050)</f>
        <v>8796.4657381081834</v>
      </c>
      <c r="I68" s="50"/>
      <c r="J68" s="55">
        <f ca="1">K68/H68</f>
        <v>2</v>
      </c>
      <c r="K68" s="78">
        <f ca="1">SUMIFS(K$12:K$67, $B$12:$B$67,"&gt;="&amp;Startyear,$B$12:$B$67,"&lt;="&amp;2050)</f>
        <v>17592.931476216367</v>
      </c>
      <c r="L68" s="73"/>
      <c r="M68" s="50"/>
      <c r="N68" s="54">
        <f ca="1">SUMIFS(N$12:N$67, $B$12:$B$67,"&gt;="&amp;Startyear,$B$12:$B$67,"&lt;="&amp;2050)</f>
        <v>18885.352204787912</v>
      </c>
      <c r="O68" s="54">
        <f ca="1">SUMIFS(O$12:O$67, $B$12:$B$67,"&gt;="&amp;Startyear,$B$12:$B$67,"&lt;="&amp;2050)</f>
        <v>9442.6761023939562</v>
      </c>
      <c r="P68" s="52"/>
      <c r="Q68" s="54">
        <f ca="1">S68/O68</f>
        <v>311881.59435258951</v>
      </c>
      <c r="R68" s="51">
        <f ca="1">(VLOOKUP(2050,$B$12:$Q$67,COLUMN(P1),0)/VLOOKUP(Startyear,$B$12:$Q$67,COLUMN(P1),0))^(1/(2050-Startyear))-1</f>
        <v>2.5165217448292809E-2</v>
      </c>
      <c r="S68" s="58">
        <f ca="1">SUMIFS(S$12:S$67, $B$12:$B$67,"&gt;="&amp;Startyear,$B$12:$B$67,"&lt;="&amp;2050)</f>
        <v>2944996877.7697229</v>
      </c>
      <c r="T68" s="60"/>
      <c r="U68" s="319"/>
    </row>
    <row r="69" spans="2:21" s="44" customFormat="1" ht="13.5" thickBot="1" x14ac:dyDescent="0.35">
      <c r="B69" s="15" t="s">
        <v>30</v>
      </c>
      <c r="C69" s="61">
        <f ca="1">SUMPRODUCT(C$12:C$57,$T$12:$T$57)/C68</f>
        <v>8.1177011548554905</v>
      </c>
      <c r="D69" s="64"/>
      <c r="E69" s="65"/>
      <c r="F69" s="61">
        <f ca="1">SUMPRODUCT(F$12:F$67,$T$12:$T$67)/F68</f>
        <v>8.6323102835848289</v>
      </c>
      <c r="G69" s="126"/>
      <c r="H69" s="61">
        <f ca="1">SUMPRODUCT(H$12:H$57,$T$12:$T$57)/H68</f>
        <v>7.9162169068203161</v>
      </c>
      <c r="I69" s="61"/>
      <c r="J69" s="61"/>
      <c r="K69" s="61">
        <f ca="1">SUMPRODUCT(K$12:K$57,$T$12:$T$57)/K68</f>
        <v>7.9162169068203161</v>
      </c>
      <c r="L69" s="74"/>
      <c r="M69" s="61"/>
      <c r="N69" s="61">
        <f ca="1">SUMPRODUCT(N$12:N$57,$T$12:$T$57)/N68</f>
        <v>7.9162169068203179</v>
      </c>
      <c r="O69" s="61">
        <f ca="1">SUMPRODUCT(O$12:O$57,$T$12:$T$57)/O68</f>
        <v>7.9162169068203179</v>
      </c>
      <c r="P69" s="61"/>
      <c r="Q69" s="62"/>
      <c r="R69" s="63"/>
      <c r="S69" s="61">
        <f ca="1">SUMPRODUCT(S$12:S$57,$T$12:$T$57)/S68</f>
        <v>8.9456309048680485</v>
      </c>
      <c r="T69" s="66"/>
      <c r="U69" s="319"/>
    </row>
    <row r="70" spans="2:21" s="44" customFormat="1" ht="13.5" thickBot="1" x14ac:dyDescent="0.35">
      <c r="B70" s="15" t="str">
        <f>Startyear&amp;" to "&amp;Endyear</f>
        <v>2025 to 2060</v>
      </c>
      <c r="C70" s="54">
        <f ca="1">IF(C58=0,"N/A",SUMIFS(C$12:C$67, $B$12:$B$67,"&gt;="&amp;Startyear))</f>
        <v>18988.490371133819</v>
      </c>
      <c r="D70" s="71"/>
      <c r="E70" s="77">
        <f ca="1">IF(C58=0,"N/A",F70/C70)</f>
        <v>0.4789267163565184</v>
      </c>
      <c r="F70" s="54">
        <f ca="1">SUMIFS(F$12:F$67, $B$12:$B$67,"&gt;="&amp;Startyear)</f>
        <v>9094.095342014487</v>
      </c>
      <c r="G70" s="51">
        <f ca="1">1-H70/F70</f>
        <v>0</v>
      </c>
      <c r="H70" s="54">
        <f ca="1">IF(C58=0,"N/A",SUMIFS(H$12:H$67, $B$12:$B$67,"&gt;="&amp;Startyear))</f>
        <v>9094.095342014487</v>
      </c>
      <c r="I70" s="50"/>
      <c r="J70" s="55">
        <f ca="1">IF(C58=0,"N/A",K70/H70)</f>
        <v>2</v>
      </c>
      <c r="K70" s="78">
        <f ca="1">IF(C58=0,"N/A",SUMIFS(K$12:K$67, $B$12:$B$67,"&gt;="&amp;Startyear))</f>
        <v>18188.190684028974</v>
      </c>
      <c r="L70" s="73"/>
      <c r="M70" s="50"/>
      <c r="N70" s="54">
        <f ca="1">IF(C58=0,"N/A",SUMIFS(N$12:N$67, $B$12:$B$67,"&gt;="&amp;Startyear))</f>
        <v>19524.34064215445</v>
      </c>
      <c r="O70" s="54">
        <f ca="1">IF(C58=0,"N/A",SUMIFS(O$12:O$67, $B$12:$B$67,"&gt;="&amp;Startyear))</f>
        <v>9762.1703210772248</v>
      </c>
      <c r="P70" s="52"/>
      <c r="Q70" s="54">
        <f ca="1">IF(OR(Q58="",Q58=0),"N/A",S70/O70)</f>
        <v>319546.49194194807</v>
      </c>
      <c r="R70" s="51">
        <f ca="1">IF(OR(Q58="",Q58=0),"N/A",(VLOOKUP($B$67,$B$12:$Q$67,COLUMN(P3),0)/VLOOKUP(Startyear,$B$12:$Q$67,COLUMN(P3),0))^(1/($B$67-Startyear))-1)</f>
        <v>2.6371912488272198E-2</v>
      </c>
      <c r="S70" s="58">
        <f ca="1">IF(OR(Q58="",Q58=0),"N/A",SUMIFS(S$12:S$67, $B$12:$B$67,"&gt;="&amp;Startyear))</f>
        <v>3119467279.8400278</v>
      </c>
      <c r="T70" s="60"/>
      <c r="U70" s="319"/>
    </row>
    <row r="71" spans="2:21" ht="13.5" thickBot="1" x14ac:dyDescent="0.35">
      <c r="B71" s="15" t="s">
        <v>30</v>
      </c>
      <c r="C71" s="61">
        <f ca="1">IF(C58=0,"N/A",SUMPRODUCT(C$12:C$67,$T$12:$T$67)/C70)</f>
        <v>8.8879504070091713</v>
      </c>
      <c r="D71" s="64"/>
      <c r="E71" s="65"/>
      <c r="F71" s="61">
        <f ca="1">SUMPRODUCT(F$12:F$67,$T$12:$T$67)/F70</f>
        <v>8.6323102835848289</v>
      </c>
      <c r="G71" s="126"/>
      <c r="H71" s="61">
        <f ca="1">IF(C58=0,"N/A",SUMPRODUCT(H$12:H$67,$T$12:$T$67)/H70)</f>
        <v>8.6323102835848289</v>
      </c>
      <c r="I71" s="61"/>
      <c r="J71" s="61"/>
      <c r="K71" s="66">
        <f ca="1">IF(C58=0,"N/A",SUMPRODUCT(K$12:K$67,$T$12:$T$67)/K70)</f>
        <v>8.6323102835848289</v>
      </c>
      <c r="L71" s="74"/>
      <c r="M71" s="61"/>
      <c r="N71" s="61">
        <f ca="1">IF(C58=0,"N/A",SUMPRODUCT(N$12:N$67,$T$12:$T$67)/N70)</f>
        <v>8.6323102835848324</v>
      </c>
      <c r="O71" s="61">
        <f ca="1">IF(C58=0,"N/A",SUMPRODUCT(O$12:O$67,$T$12:$T$67)/O70)</f>
        <v>8.6323102835848324</v>
      </c>
      <c r="P71" s="61"/>
      <c r="Q71" s="62"/>
      <c r="R71" s="63"/>
      <c r="S71" s="64">
        <f ca="1">IF(OR(Q58="",Q58=0),"N/A",SUMPRODUCT(S$12:S$67,$T$12:$T$67)/S70)</f>
        <v>10.123918332352783</v>
      </c>
      <c r="T71" s="66"/>
      <c r="U71" s="319"/>
    </row>
    <row r="72" spans="2:21" ht="13" hidden="1" x14ac:dyDescent="0.3">
      <c r="F72" s="26"/>
      <c r="H72" s="26"/>
      <c r="I72" s="26"/>
      <c r="J72" s="26"/>
      <c r="S72" s="17"/>
    </row>
    <row r="73" spans="2:21" hidden="1" x14ac:dyDescent="0.25">
      <c r="S73" s="26"/>
    </row>
    <row r="74" spans="2:21" hidden="1" x14ac:dyDescent="0.25">
      <c r="S74" s="18"/>
    </row>
    <row r="76" spans="2:21" ht="13" hidden="1" x14ac:dyDescent="0.3">
      <c r="S76" s="17"/>
    </row>
    <row r="78" spans="2:21" ht="13" hidden="1" x14ac:dyDescent="0.3">
      <c r="S78" s="16"/>
    </row>
    <row r="80" spans="2:21" x14ac:dyDescent="0.25"/>
    <row r="81" x14ac:dyDescent="0.25"/>
    <row r="82" x14ac:dyDescent="0.25"/>
    <row r="83" x14ac:dyDescent="0.25"/>
    <row r="84" x14ac:dyDescent="0.25"/>
    <row r="85" x14ac:dyDescent="0.25"/>
    <row r="86" x14ac:dyDescent="0.25"/>
    <row r="87" x14ac:dyDescent="0.25"/>
    <row r="88" x14ac:dyDescent="0.25"/>
    <row r="89" x14ac:dyDescent="0.25"/>
  </sheetData>
  <pageMargins left="0.75" right="0.75" top="1" bottom="1" header="0.5" footer="0.5"/>
  <pageSetup paperSize="9" scale="4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46F85-B094-4D62-B1DB-18BF35953476}">
  <sheetPr>
    <tabColor rgb="FF0070C0"/>
    <pageSetUpPr fitToPage="1"/>
  </sheetPr>
  <dimension ref="A1:WWD89"/>
  <sheetViews>
    <sheetView showGridLines="0" zoomScale="90" zoomScaleNormal="90" workbookViewId="0">
      <pane xSplit="4" ySplit="11" topLeftCell="E13" activePane="bottomRight" state="frozen"/>
      <selection activeCell="E12" sqref="E12"/>
      <selection pane="topRight" activeCell="E12" sqref="E12"/>
      <selection pane="bottomLeft" activeCell="E12" sqref="E12"/>
      <selection pane="bottomRight" activeCell="Q28" sqref="Q28"/>
    </sheetView>
  </sheetViews>
  <sheetFormatPr defaultColWidth="0" defaultRowHeight="12.65" customHeight="1" zeroHeight="1" x14ac:dyDescent="0.25"/>
  <cols>
    <col min="1" max="1" width="1.33203125" style="2" customWidth="1"/>
    <col min="2" max="2" width="16.58203125" style="2" customWidth="1"/>
    <col min="3" max="6" width="11.25" style="2" customWidth="1"/>
    <col min="7" max="7" width="11.25" style="122" customWidth="1"/>
    <col min="8" max="13" width="11.25" style="2" customWidth="1"/>
    <col min="14" max="14" width="12.58203125" style="2" customWidth="1"/>
    <col min="15" max="15" width="12.25" style="2" customWidth="1"/>
    <col min="16" max="16" width="1.5" style="2" customWidth="1"/>
    <col min="17" max="17" width="11.58203125" style="2" customWidth="1"/>
    <col min="18" max="18" width="10.5" style="2" bestFit="1" customWidth="1"/>
    <col min="19" max="19" width="14" style="2" bestFit="1" customWidth="1"/>
    <col min="20" max="20" width="7.83203125" style="37" customWidth="1"/>
    <col min="21" max="21" width="9.83203125" style="2" bestFit="1" customWidth="1"/>
    <col min="22" max="259" width="9" style="2" hidden="1"/>
    <col min="260" max="260" width="24.58203125" style="2" hidden="1"/>
    <col min="261" max="261" width="9.5" style="2" hidden="1"/>
    <col min="262" max="262" width="11.25" style="2" hidden="1"/>
    <col min="263" max="263" width="14.5" style="2" hidden="1"/>
    <col min="264" max="264" width="13" style="2" hidden="1"/>
    <col min="265" max="265" width="14.33203125" style="2" hidden="1"/>
    <col min="266" max="266" width="14.83203125" style="2" hidden="1"/>
    <col min="267" max="267" width="12.5" style="2" hidden="1"/>
    <col min="268" max="268" width="8.75" style="2" hidden="1"/>
    <col min="269" max="269" width="2.83203125" style="2" hidden="1"/>
    <col min="270" max="270" width="12" style="2" hidden="1"/>
    <col min="271" max="271" width="8.08203125" style="2" hidden="1"/>
    <col min="272" max="272" width="9" style="2" hidden="1"/>
    <col min="273" max="274" width="15.08203125" style="2" hidden="1"/>
    <col min="275" max="275" width="9" style="2" hidden="1"/>
    <col min="276" max="276" width="10.83203125" style="2" hidden="1"/>
    <col min="277" max="277" width="9.83203125" style="2" hidden="1"/>
    <col min="278" max="515" width="9" style="2" hidden="1"/>
    <col min="516" max="516" width="24.58203125" style="2" hidden="1"/>
    <col min="517" max="517" width="9.5" style="2" hidden="1"/>
    <col min="518" max="518" width="11.25" style="2" hidden="1"/>
    <col min="519" max="519" width="14.5" style="2" hidden="1"/>
    <col min="520" max="520" width="13" style="2" hidden="1"/>
    <col min="521" max="521" width="14.33203125" style="2" hidden="1"/>
    <col min="522" max="522" width="14.83203125" style="2" hidden="1"/>
    <col min="523" max="523" width="12.5" style="2" hidden="1"/>
    <col min="524" max="524" width="8.75" style="2" hidden="1"/>
    <col min="525" max="525" width="2.83203125" style="2" hidden="1"/>
    <col min="526" max="526" width="12" style="2" hidden="1"/>
    <col min="527" max="527" width="8.08203125" style="2" hidden="1"/>
    <col min="528" max="528" width="9" style="2" hidden="1"/>
    <col min="529" max="530" width="15.08203125" style="2" hidden="1"/>
    <col min="531" max="531" width="9" style="2" hidden="1"/>
    <col min="532" max="532" width="10.83203125" style="2" hidden="1"/>
    <col min="533" max="533" width="9.83203125" style="2" hidden="1"/>
    <col min="534" max="771" width="9" style="2" hidden="1"/>
    <col min="772" max="772" width="24.58203125" style="2" hidden="1"/>
    <col min="773" max="773" width="9.5" style="2" hidden="1"/>
    <col min="774" max="774" width="11.25" style="2" hidden="1"/>
    <col min="775" max="775" width="14.5" style="2" hidden="1"/>
    <col min="776" max="776" width="13" style="2" hidden="1"/>
    <col min="777" max="777" width="14.33203125" style="2" hidden="1"/>
    <col min="778" max="778" width="14.83203125" style="2" hidden="1"/>
    <col min="779" max="779" width="12.5" style="2" hidden="1"/>
    <col min="780" max="780" width="8.75" style="2" hidden="1"/>
    <col min="781" max="781" width="2.83203125" style="2" hidden="1"/>
    <col min="782" max="782" width="12" style="2" hidden="1"/>
    <col min="783" max="783" width="8.08203125" style="2" hidden="1"/>
    <col min="784" max="784" width="9" style="2" hidden="1"/>
    <col min="785" max="786" width="15.08203125" style="2" hidden="1"/>
    <col min="787" max="787" width="9" style="2" hidden="1"/>
    <col min="788" max="788" width="10.83203125" style="2" hidden="1"/>
    <col min="789" max="789" width="9.83203125" style="2" hidden="1"/>
    <col min="790" max="1027" width="9" style="2" hidden="1"/>
    <col min="1028" max="1028" width="24.58203125" style="2" hidden="1"/>
    <col min="1029" max="1029" width="9.5" style="2" hidden="1"/>
    <col min="1030" max="1030" width="11.25" style="2" hidden="1"/>
    <col min="1031" max="1031" width="14.5" style="2" hidden="1"/>
    <col min="1032" max="1032" width="13" style="2" hidden="1"/>
    <col min="1033" max="1033" width="14.33203125" style="2" hidden="1"/>
    <col min="1034" max="1034" width="14.83203125" style="2" hidden="1"/>
    <col min="1035" max="1035" width="12.5" style="2" hidden="1"/>
    <col min="1036" max="1036" width="8.75" style="2" hidden="1"/>
    <col min="1037" max="1037" width="2.83203125" style="2" hidden="1"/>
    <col min="1038" max="1038" width="12" style="2" hidden="1"/>
    <col min="1039" max="1039" width="8.08203125" style="2" hidden="1"/>
    <col min="1040" max="1040" width="9" style="2" hidden="1"/>
    <col min="1041" max="1042" width="15.08203125" style="2" hidden="1"/>
    <col min="1043" max="1043" width="9" style="2" hidden="1"/>
    <col min="1044" max="1044" width="10.83203125" style="2" hidden="1"/>
    <col min="1045" max="1045" width="9.83203125" style="2" hidden="1"/>
    <col min="1046" max="1283" width="9" style="2" hidden="1"/>
    <col min="1284" max="1284" width="24.58203125" style="2" hidden="1"/>
    <col min="1285" max="1285" width="9.5" style="2" hidden="1"/>
    <col min="1286" max="1286" width="11.25" style="2" hidden="1"/>
    <col min="1287" max="1287" width="14.5" style="2" hidden="1"/>
    <col min="1288" max="1288" width="13" style="2" hidden="1"/>
    <col min="1289" max="1289" width="14.33203125" style="2" hidden="1"/>
    <col min="1290" max="1290" width="14.83203125" style="2" hidden="1"/>
    <col min="1291" max="1291" width="12.5" style="2" hidden="1"/>
    <col min="1292" max="1292" width="8.75" style="2" hidden="1"/>
    <col min="1293" max="1293" width="2.83203125" style="2" hidden="1"/>
    <col min="1294" max="1294" width="12" style="2" hidden="1"/>
    <col min="1295" max="1295" width="8.08203125" style="2" hidden="1"/>
    <col min="1296" max="1296" width="9" style="2" hidden="1"/>
    <col min="1297" max="1298" width="15.08203125" style="2" hidden="1"/>
    <col min="1299" max="1299" width="9" style="2" hidden="1"/>
    <col min="1300" max="1300" width="10.83203125" style="2" hidden="1"/>
    <col min="1301" max="1301" width="9.83203125" style="2" hidden="1"/>
    <col min="1302" max="1539" width="9" style="2" hidden="1"/>
    <col min="1540" max="1540" width="24.58203125" style="2" hidden="1"/>
    <col min="1541" max="1541" width="9.5" style="2" hidden="1"/>
    <col min="1542" max="1542" width="11.25" style="2" hidden="1"/>
    <col min="1543" max="1543" width="14.5" style="2" hidden="1"/>
    <col min="1544" max="1544" width="13" style="2" hidden="1"/>
    <col min="1545" max="1545" width="14.33203125" style="2" hidden="1"/>
    <col min="1546" max="1546" width="14.83203125" style="2" hidden="1"/>
    <col min="1547" max="1547" width="12.5" style="2" hidden="1"/>
    <col min="1548" max="1548" width="8.75" style="2" hidden="1"/>
    <col min="1549" max="1549" width="2.83203125" style="2" hidden="1"/>
    <col min="1550" max="1550" width="12" style="2" hidden="1"/>
    <col min="1551" max="1551" width="8.08203125" style="2" hidden="1"/>
    <col min="1552" max="1552" width="9" style="2" hidden="1"/>
    <col min="1553" max="1554" width="15.08203125" style="2" hidden="1"/>
    <col min="1555" max="1555" width="9" style="2" hidden="1"/>
    <col min="1556" max="1556" width="10.83203125" style="2" hidden="1"/>
    <col min="1557" max="1557" width="9.83203125" style="2" hidden="1"/>
    <col min="1558" max="1795" width="9" style="2" hidden="1"/>
    <col min="1796" max="1796" width="24.58203125" style="2" hidden="1"/>
    <col min="1797" max="1797" width="9.5" style="2" hidden="1"/>
    <col min="1798" max="1798" width="11.25" style="2" hidden="1"/>
    <col min="1799" max="1799" width="14.5" style="2" hidden="1"/>
    <col min="1800" max="1800" width="13" style="2" hidden="1"/>
    <col min="1801" max="1801" width="14.33203125" style="2" hidden="1"/>
    <col min="1802" max="1802" width="14.83203125" style="2" hidden="1"/>
    <col min="1803" max="1803" width="12.5" style="2" hidden="1"/>
    <col min="1804" max="1804" width="8.75" style="2" hidden="1"/>
    <col min="1805" max="1805" width="2.83203125" style="2" hidden="1"/>
    <col min="1806" max="1806" width="12" style="2" hidden="1"/>
    <col min="1807" max="1807" width="8.08203125" style="2" hidden="1"/>
    <col min="1808" max="1808" width="9" style="2" hidden="1"/>
    <col min="1809" max="1810" width="15.08203125" style="2" hidden="1"/>
    <col min="1811" max="1811" width="9" style="2" hidden="1"/>
    <col min="1812" max="1812" width="10.83203125" style="2" hidden="1"/>
    <col min="1813" max="1813" width="9.83203125" style="2" hidden="1"/>
    <col min="1814" max="2051" width="9" style="2" hidden="1"/>
    <col min="2052" max="2052" width="24.58203125" style="2" hidden="1"/>
    <col min="2053" max="2053" width="9.5" style="2" hidden="1"/>
    <col min="2054" max="2054" width="11.25" style="2" hidden="1"/>
    <col min="2055" max="2055" width="14.5" style="2" hidden="1"/>
    <col min="2056" max="2056" width="13" style="2" hidden="1"/>
    <col min="2057" max="2057" width="14.33203125" style="2" hidden="1"/>
    <col min="2058" max="2058" width="14.83203125" style="2" hidden="1"/>
    <col min="2059" max="2059" width="12.5" style="2" hidden="1"/>
    <col min="2060" max="2060" width="8.75" style="2" hidden="1"/>
    <col min="2061" max="2061" width="2.83203125" style="2" hidden="1"/>
    <col min="2062" max="2062" width="12" style="2" hidden="1"/>
    <col min="2063" max="2063" width="8.08203125" style="2" hidden="1"/>
    <col min="2064" max="2064" width="9" style="2" hidden="1"/>
    <col min="2065" max="2066" width="15.08203125" style="2" hidden="1"/>
    <col min="2067" max="2067" width="9" style="2" hidden="1"/>
    <col min="2068" max="2068" width="10.83203125" style="2" hidden="1"/>
    <col min="2069" max="2069" width="9.83203125" style="2" hidden="1"/>
    <col min="2070" max="2307" width="9" style="2" hidden="1"/>
    <col min="2308" max="2308" width="24.58203125" style="2" hidden="1"/>
    <col min="2309" max="2309" width="9.5" style="2" hidden="1"/>
    <col min="2310" max="2310" width="11.25" style="2" hidden="1"/>
    <col min="2311" max="2311" width="14.5" style="2" hidden="1"/>
    <col min="2312" max="2312" width="13" style="2" hidden="1"/>
    <col min="2313" max="2313" width="14.33203125" style="2" hidden="1"/>
    <col min="2314" max="2314" width="14.83203125" style="2" hidden="1"/>
    <col min="2315" max="2315" width="12.5" style="2" hidden="1"/>
    <col min="2316" max="2316" width="8.75" style="2" hidden="1"/>
    <col min="2317" max="2317" width="2.83203125" style="2" hidden="1"/>
    <col min="2318" max="2318" width="12" style="2" hidden="1"/>
    <col min="2319" max="2319" width="8.08203125" style="2" hidden="1"/>
    <col min="2320" max="2320" width="9" style="2" hidden="1"/>
    <col min="2321" max="2322" width="15.08203125" style="2" hidden="1"/>
    <col min="2323" max="2323" width="9" style="2" hidden="1"/>
    <col min="2324" max="2324" width="10.83203125" style="2" hidden="1"/>
    <col min="2325" max="2325" width="9.83203125" style="2" hidden="1"/>
    <col min="2326" max="2563" width="9" style="2" hidden="1"/>
    <col min="2564" max="2564" width="24.58203125" style="2" hidden="1"/>
    <col min="2565" max="2565" width="9.5" style="2" hidden="1"/>
    <col min="2566" max="2566" width="11.25" style="2" hidden="1"/>
    <col min="2567" max="2567" width="14.5" style="2" hidden="1"/>
    <col min="2568" max="2568" width="13" style="2" hidden="1"/>
    <col min="2569" max="2569" width="14.33203125" style="2" hidden="1"/>
    <col min="2570" max="2570" width="14.83203125" style="2" hidden="1"/>
    <col min="2571" max="2571" width="12.5" style="2" hidden="1"/>
    <col min="2572" max="2572" width="8.75" style="2" hidden="1"/>
    <col min="2573" max="2573" width="2.83203125" style="2" hidden="1"/>
    <col min="2574" max="2574" width="12" style="2" hidden="1"/>
    <col min="2575" max="2575" width="8.08203125" style="2" hidden="1"/>
    <col min="2576" max="2576" width="9" style="2" hidden="1"/>
    <col min="2577" max="2578" width="15.08203125" style="2" hidden="1"/>
    <col min="2579" max="2579" width="9" style="2" hidden="1"/>
    <col min="2580" max="2580" width="10.83203125" style="2" hidden="1"/>
    <col min="2581" max="2581" width="9.83203125" style="2" hidden="1"/>
    <col min="2582" max="2819" width="9" style="2" hidden="1"/>
    <col min="2820" max="2820" width="24.58203125" style="2" hidden="1"/>
    <col min="2821" max="2821" width="9.5" style="2" hidden="1"/>
    <col min="2822" max="2822" width="11.25" style="2" hidden="1"/>
    <col min="2823" max="2823" width="14.5" style="2" hidden="1"/>
    <col min="2824" max="2824" width="13" style="2" hidden="1"/>
    <col min="2825" max="2825" width="14.33203125" style="2" hidden="1"/>
    <col min="2826" max="2826" width="14.83203125" style="2" hidden="1"/>
    <col min="2827" max="2827" width="12.5" style="2" hidden="1"/>
    <col min="2828" max="2828" width="8.75" style="2" hidden="1"/>
    <col min="2829" max="2829" width="2.83203125" style="2" hidden="1"/>
    <col min="2830" max="2830" width="12" style="2" hidden="1"/>
    <col min="2831" max="2831" width="8.08203125" style="2" hidden="1"/>
    <col min="2832" max="2832" width="9" style="2" hidden="1"/>
    <col min="2833" max="2834" width="15.08203125" style="2" hidden="1"/>
    <col min="2835" max="2835" width="9" style="2" hidden="1"/>
    <col min="2836" max="2836" width="10.83203125" style="2" hidden="1"/>
    <col min="2837" max="2837" width="9.83203125" style="2" hidden="1"/>
    <col min="2838" max="3075" width="9" style="2" hidden="1"/>
    <col min="3076" max="3076" width="24.58203125" style="2" hidden="1"/>
    <col min="3077" max="3077" width="9.5" style="2" hidden="1"/>
    <col min="3078" max="3078" width="11.25" style="2" hidden="1"/>
    <col min="3079" max="3079" width="14.5" style="2" hidden="1"/>
    <col min="3080" max="3080" width="13" style="2" hidden="1"/>
    <col min="3081" max="3081" width="14.33203125" style="2" hidden="1"/>
    <col min="3082" max="3082" width="14.83203125" style="2" hidden="1"/>
    <col min="3083" max="3083" width="12.5" style="2" hidden="1"/>
    <col min="3084" max="3084" width="8.75" style="2" hidden="1"/>
    <col min="3085" max="3085" width="2.83203125" style="2" hidden="1"/>
    <col min="3086" max="3086" width="12" style="2" hidden="1"/>
    <col min="3087" max="3087" width="8.08203125" style="2" hidden="1"/>
    <col min="3088" max="3088" width="9" style="2" hidden="1"/>
    <col min="3089" max="3090" width="15.08203125" style="2" hidden="1"/>
    <col min="3091" max="3091" width="9" style="2" hidden="1"/>
    <col min="3092" max="3092" width="10.83203125" style="2" hidden="1"/>
    <col min="3093" max="3093" width="9.83203125" style="2" hidden="1"/>
    <col min="3094" max="3331" width="9" style="2" hidden="1"/>
    <col min="3332" max="3332" width="24.58203125" style="2" hidden="1"/>
    <col min="3333" max="3333" width="9.5" style="2" hidden="1"/>
    <col min="3334" max="3334" width="11.25" style="2" hidden="1"/>
    <col min="3335" max="3335" width="14.5" style="2" hidden="1"/>
    <col min="3336" max="3336" width="13" style="2" hidden="1"/>
    <col min="3337" max="3337" width="14.33203125" style="2" hidden="1"/>
    <col min="3338" max="3338" width="14.83203125" style="2" hidden="1"/>
    <col min="3339" max="3339" width="12.5" style="2" hidden="1"/>
    <col min="3340" max="3340" width="8.75" style="2" hidden="1"/>
    <col min="3341" max="3341" width="2.83203125" style="2" hidden="1"/>
    <col min="3342" max="3342" width="12" style="2" hidden="1"/>
    <col min="3343" max="3343" width="8.08203125" style="2" hidden="1"/>
    <col min="3344" max="3344" width="9" style="2" hidden="1"/>
    <col min="3345" max="3346" width="15.08203125" style="2" hidden="1"/>
    <col min="3347" max="3347" width="9" style="2" hidden="1"/>
    <col min="3348" max="3348" width="10.83203125" style="2" hidden="1"/>
    <col min="3349" max="3349" width="9.83203125" style="2" hidden="1"/>
    <col min="3350" max="3587" width="9" style="2" hidden="1"/>
    <col min="3588" max="3588" width="24.58203125" style="2" hidden="1"/>
    <col min="3589" max="3589" width="9.5" style="2" hidden="1"/>
    <col min="3590" max="3590" width="11.25" style="2" hidden="1"/>
    <col min="3591" max="3591" width="14.5" style="2" hidden="1"/>
    <col min="3592" max="3592" width="13" style="2" hidden="1"/>
    <col min="3593" max="3593" width="14.33203125" style="2" hidden="1"/>
    <col min="3594" max="3594" width="14.83203125" style="2" hidden="1"/>
    <col min="3595" max="3595" width="12.5" style="2" hidden="1"/>
    <col min="3596" max="3596" width="8.75" style="2" hidden="1"/>
    <col min="3597" max="3597" width="2.83203125" style="2" hidden="1"/>
    <col min="3598" max="3598" width="12" style="2" hidden="1"/>
    <col min="3599" max="3599" width="8.08203125" style="2" hidden="1"/>
    <col min="3600" max="3600" width="9" style="2" hidden="1"/>
    <col min="3601" max="3602" width="15.08203125" style="2" hidden="1"/>
    <col min="3603" max="3603" width="9" style="2" hidden="1"/>
    <col min="3604" max="3604" width="10.83203125" style="2" hidden="1"/>
    <col min="3605" max="3605" width="9.83203125" style="2" hidden="1"/>
    <col min="3606" max="3843" width="9" style="2" hidden="1"/>
    <col min="3844" max="3844" width="24.58203125" style="2" hidden="1"/>
    <col min="3845" max="3845" width="9.5" style="2" hidden="1"/>
    <col min="3846" max="3846" width="11.25" style="2" hidden="1"/>
    <col min="3847" max="3847" width="14.5" style="2" hidden="1"/>
    <col min="3848" max="3848" width="13" style="2" hidden="1"/>
    <col min="3849" max="3849" width="14.33203125" style="2" hidden="1"/>
    <col min="3850" max="3850" width="14.83203125" style="2" hidden="1"/>
    <col min="3851" max="3851" width="12.5" style="2" hidden="1"/>
    <col min="3852" max="3852" width="8.75" style="2" hidden="1"/>
    <col min="3853" max="3853" width="2.83203125" style="2" hidden="1"/>
    <col min="3854" max="3854" width="12" style="2" hidden="1"/>
    <col min="3855" max="3855" width="8.08203125" style="2" hidden="1"/>
    <col min="3856" max="3856" width="9" style="2" hidden="1"/>
    <col min="3857" max="3858" width="15.08203125" style="2" hidden="1"/>
    <col min="3859" max="3859" width="9" style="2" hidden="1"/>
    <col min="3860" max="3860" width="10.83203125" style="2" hidden="1"/>
    <col min="3861" max="3861" width="9.83203125" style="2" hidden="1"/>
    <col min="3862" max="4099" width="9" style="2" hidden="1"/>
    <col min="4100" max="4100" width="24.58203125" style="2" hidden="1"/>
    <col min="4101" max="4101" width="9.5" style="2" hidden="1"/>
    <col min="4102" max="4102" width="11.25" style="2" hidden="1"/>
    <col min="4103" max="4103" width="14.5" style="2" hidden="1"/>
    <col min="4104" max="4104" width="13" style="2" hidden="1"/>
    <col min="4105" max="4105" width="14.33203125" style="2" hidden="1"/>
    <col min="4106" max="4106" width="14.83203125" style="2" hidden="1"/>
    <col min="4107" max="4107" width="12.5" style="2" hidden="1"/>
    <col min="4108" max="4108" width="8.75" style="2" hidden="1"/>
    <col min="4109" max="4109" width="2.83203125" style="2" hidden="1"/>
    <col min="4110" max="4110" width="12" style="2" hidden="1"/>
    <col min="4111" max="4111" width="8.08203125" style="2" hidden="1"/>
    <col min="4112" max="4112" width="9" style="2" hidden="1"/>
    <col min="4113" max="4114" width="15.08203125" style="2" hidden="1"/>
    <col min="4115" max="4115" width="9" style="2" hidden="1"/>
    <col min="4116" max="4116" width="10.83203125" style="2" hidden="1"/>
    <col min="4117" max="4117" width="9.83203125" style="2" hidden="1"/>
    <col min="4118" max="4355" width="9" style="2" hidden="1"/>
    <col min="4356" max="4356" width="24.58203125" style="2" hidden="1"/>
    <col min="4357" max="4357" width="9.5" style="2" hidden="1"/>
    <col min="4358" max="4358" width="11.25" style="2" hidden="1"/>
    <col min="4359" max="4359" width="14.5" style="2" hidden="1"/>
    <col min="4360" max="4360" width="13" style="2" hidden="1"/>
    <col min="4361" max="4361" width="14.33203125" style="2" hidden="1"/>
    <col min="4362" max="4362" width="14.83203125" style="2" hidden="1"/>
    <col min="4363" max="4363" width="12.5" style="2" hidden="1"/>
    <col min="4364" max="4364" width="8.75" style="2" hidden="1"/>
    <col min="4365" max="4365" width="2.83203125" style="2" hidden="1"/>
    <col min="4366" max="4366" width="12" style="2" hidden="1"/>
    <col min="4367" max="4367" width="8.08203125" style="2" hidden="1"/>
    <col min="4368" max="4368" width="9" style="2" hidden="1"/>
    <col min="4369" max="4370" width="15.08203125" style="2" hidden="1"/>
    <col min="4371" max="4371" width="9" style="2" hidden="1"/>
    <col min="4372" max="4372" width="10.83203125" style="2" hidden="1"/>
    <col min="4373" max="4373" width="9.83203125" style="2" hidden="1"/>
    <col min="4374" max="4611" width="9" style="2" hidden="1"/>
    <col min="4612" max="4612" width="24.58203125" style="2" hidden="1"/>
    <col min="4613" max="4613" width="9.5" style="2" hidden="1"/>
    <col min="4614" max="4614" width="11.25" style="2" hidden="1"/>
    <col min="4615" max="4615" width="14.5" style="2" hidden="1"/>
    <col min="4616" max="4616" width="13" style="2" hidden="1"/>
    <col min="4617" max="4617" width="14.33203125" style="2" hidden="1"/>
    <col min="4618" max="4618" width="14.83203125" style="2" hidden="1"/>
    <col min="4619" max="4619" width="12.5" style="2" hidden="1"/>
    <col min="4620" max="4620" width="8.75" style="2" hidden="1"/>
    <col min="4621" max="4621" width="2.83203125" style="2" hidden="1"/>
    <col min="4622" max="4622" width="12" style="2" hidden="1"/>
    <col min="4623" max="4623" width="8.08203125" style="2" hidden="1"/>
    <col min="4624" max="4624" width="9" style="2" hidden="1"/>
    <col min="4625" max="4626" width="15.08203125" style="2" hidden="1"/>
    <col min="4627" max="4627" width="9" style="2" hidden="1"/>
    <col min="4628" max="4628" width="10.83203125" style="2" hidden="1"/>
    <col min="4629" max="4629" width="9.83203125" style="2" hidden="1"/>
    <col min="4630" max="4867" width="9" style="2" hidden="1"/>
    <col min="4868" max="4868" width="24.58203125" style="2" hidden="1"/>
    <col min="4869" max="4869" width="9.5" style="2" hidden="1"/>
    <col min="4870" max="4870" width="11.25" style="2" hidden="1"/>
    <col min="4871" max="4871" width="14.5" style="2" hidden="1"/>
    <col min="4872" max="4872" width="13" style="2" hidden="1"/>
    <col min="4873" max="4873" width="14.33203125" style="2" hidden="1"/>
    <col min="4874" max="4874" width="14.83203125" style="2" hidden="1"/>
    <col min="4875" max="4875" width="12.5" style="2" hidden="1"/>
    <col min="4876" max="4876" width="8.75" style="2" hidden="1"/>
    <col min="4877" max="4877" width="2.83203125" style="2" hidden="1"/>
    <col min="4878" max="4878" width="12" style="2" hidden="1"/>
    <col min="4879" max="4879" width="8.08203125" style="2" hidden="1"/>
    <col min="4880" max="4880" width="9" style="2" hidden="1"/>
    <col min="4881" max="4882" width="15.08203125" style="2" hidden="1"/>
    <col min="4883" max="4883" width="9" style="2" hidden="1"/>
    <col min="4884" max="4884" width="10.83203125" style="2" hidden="1"/>
    <col min="4885" max="4885" width="9.83203125" style="2" hidden="1"/>
    <col min="4886" max="5123" width="9" style="2" hidden="1"/>
    <col min="5124" max="5124" width="24.58203125" style="2" hidden="1"/>
    <col min="5125" max="5125" width="9.5" style="2" hidden="1"/>
    <col min="5126" max="5126" width="11.25" style="2" hidden="1"/>
    <col min="5127" max="5127" width="14.5" style="2" hidden="1"/>
    <col min="5128" max="5128" width="13" style="2" hidden="1"/>
    <col min="5129" max="5129" width="14.33203125" style="2" hidden="1"/>
    <col min="5130" max="5130" width="14.83203125" style="2" hidden="1"/>
    <col min="5131" max="5131" width="12.5" style="2" hidden="1"/>
    <col min="5132" max="5132" width="8.75" style="2" hidden="1"/>
    <col min="5133" max="5133" width="2.83203125" style="2" hidden="1"/>
    <col min="5134" max="5134" width="12" style="2" hidden="1"/>
    <col min="5135" max="5135" width="8.08203125" style="2" hidden="1"/>
    <col min="5136" max="5136" width="9" style="2" hidden="1"/>
    <col min="5137" max="5138" width="15.08203125" style="2" hidden="1"/>
    <col min="5139" max="5139" width="9" style="2" hidden="1"/>
    <col min="5140" max="5140" width="10.83203125" style="2" hidden="1"/>
    <col min="5141" max="5141" width="9.83203125" style="2" hidden="1"/>
    <col min="5142" max="5379" width="9" style="2" hidden="1"/>
    <col min="5380" max="5380" width="24.58203125" style="2" hidden="1"/>
    <col min="5381" max="5381" width="9.5" style="2" hidden="1"/>
    <col min="5382" max="5382" width="11.25" style="2" hidden="1"/>
    <col min="5383" max="5383" width="14.5" style="2" hidden="1"/>
    <col min="5384" max="5384" width="13" style="2" hidden="1"/>
    <col min="5385" max="5385" width="14.33203125" style="2" hidden="1"/>
    <col min="5386" max="5386" width="14.83203125" style="2" hidden="1"/>
    <col min="5387" max="5387" width="12.5" style="2" hidden="1"/>
    <col min="5388" max="5388" width="8.75" style="2" hidden="1"/>
    <col min="5389" max="5389" width="2.83203125" style="2" hidden="1"/>
    <col min="5390" max="5390" width="12" style="2" hidden="1"/>
    <col min="5391" max="5391" width="8.08203125" style="2" hidden="1"/>
    <col min="5392" max="5392" width="9" style="2" hidden="1"/>
    <col min="5393" max="5394" width="15.08203125" style="2" hidden="1"/>
    <col min="5395" max="5395" width="9" style="2" hidden="1"/>
    <col min="5396" max="5396" width="10.83203125" style="2" hidden="1"/>
    <col min="5397" max="5397" width="9.83203125" style="2" hidden="1"/>
    <col min="5398" max="5635" width="9" style="2" hidden="1"/>
    <col min="5636" max="5636" width="24.58203125" style="2" hidden="1"/>
    <col min="5637" max="5637" width="9.5" style="2" hidden="1"/>
    <col min="5638" max="5638" width="11.25" style="2" hidden="1"/>
    <col min="5639" max="5639" width="14.5" style="2" hidden="1"/>
    <col min="5640" max="5640" width="13" style="2" hidden="1"/>
    <col min="5641" max="5641" width="14.33203125" style="2" hidden="1"/>
    <col min="5642" max="5642" width="14.83203125" style="2" hidden="1"/>
    <col min="5643" max="5643" width="12.5" style="2" hidden="1"/>
    <col min="5644" max="5644" width="8.75" style="2" hidden="1"/>
    <col min="5645" max="5645" width="2.83203125" style="2" hidden="1"/>
    <col min="5646" max="5646" width="12" style="2" hidden="1"/>
    <col min="5647" max="5647" width="8.08203125" style="2" hidden="1"/>
    <col min="5648" max="5648" width="9" style="2" hidden="1"/>
    <col min="5649" max="5650" width="15.08203125" style="2" hidden="1"/>
    <col min="5651" max="5651" width="9" style="2" hidden="1"/>
    <col min="5652" max="5652" width="10.83203125" style="2" hidden="1"/>
    <col min="5653" max="5653" width="9.83203125" style="2" hidden="1"/>
    <col min="5654" max="5891" width="9" style="2" hidden="1"/>
    <col min="5892" max="5892" width="24.58203125" style="2" hidden="1"/>
    <col min="5893" max="5893" width="9.5" style="2" hidden="1"/>
    <col min="5894" max="5894" width="11.25" style="2" hidden="1"/>
    <col min="5895" max="5895" width="14.5" style="2" hidden="1"/>
    <col min="5896" max="5896" width="13" style="2" hidden="1"/>
    <col min="5897" max="5897" width="14.33203125" style="2" hidden="1"/>
    <col min="5898" max="5898" width="14.83203125" style="2" hidden="1"/>
    <col min="5899" max="5899" width="12.5" style="2" hidden="1"/>
    <col min="5900" max="5900" width="8.75" style="2" hidden="1"/>
    <col min="5901" max="5901" width="2.83203125" style="2" hidden="1"/>
    <col min="5902" max="5902" width="12" style="2" hidden="1"/>
    <col min="5903" max="5903" width="8.08203125" style="2" hidden="1"/>
    <col min="5904" max="5904" width="9" style="2" hidden="1"/>
    <col min="5905" max="5906" width="15.08203125" style="2" hidden="1"/>
    <col min="5907" max="5907" width="9" style="2" hidden="1"/>
    <col min="5908" max="5908" width="10.83203125" style="2" hidden="1"/>
    <col min="5909" max="5909" width="9.83203125" style="2" hidden="1"/>
    <col min="5910" max="6147" width="9" style="2" hidden="1"/>
    <col min="6148" max="6148" width="24.58203125" style="2" hidden="1"/>
    <col min="6149" max="6149" width="9.5" style="2" hidden="1"/>
    <col min="6150" max="6150" width="11.25" style="2" hidden="1"/>
    <col min="6151" max="6151" width="14.5" style="2" hidden="1"/>
    <col min="6152" max="6152" width="13" style="2" hidden="1"/>
    <col min="6153" max="6153" width="14.33203125" style="2" hidden="1"/>
    <col min="6154" max="6154" width="14.83203125" style="2" hidden="1"/>
    <col min="6155" max="6155" width="12.5" style="2" hidden="1"/>
    <col min="6156" max="6156" width="8.75" style="2" hidden="1"/>
    <col min="6157" max="6157" width="2.83203125" style="2" hidden="1"/>
    <col min="6158" max="6158" width="12" style="2" hidden="1"/>
    <col min="6159" max="6159" width="8.08203125" style="2" hidden="1"/>
    <col min="6160" max="6160" width="9" style="2" hidden="1"/>
    <col min="6161" max="6162" width="15.08203125" style="2" hidden="1"/>
    <col min="6163" max="6163" width="9" style="2" hidden="1"/>
    <col min="6164" max="6164" width="10.83203125" style="2" hidden="1"/>
    <col min="6165" max="6165" width="9.83203125" style="2" hidden="1"/>
    <col min="6166" max="6403" width="9" style="2" hidden="1"/>
    <col min="6404" max="6404" width="24.58203125" style="2" hidden="1"/>
    <col min="6405" max="6405" width="9.5" style="2" hidden="1"/>
    <col min="6406" max="6406" width="11.25" style="2" hidden="1"/>
    <col min="6407" max="6407" width="14.5" style="2" hidden="1"/>
    <col min="6408" max="6408" width="13" style="2" hidden="1"/>
    <col min="6409" max="6409" width="14.33203125" style="2" hidden="1"/>
    <col min="6410" max="6410" width="14.83203125" style="2" hidden="1"/>
    <col min="6411" max="6411" width="12.5" style="2" hidden="1"/>
    <col min="6412" max="6412" width="8.75" style="2" hidden="1"/>
    <col min="6413" max="6413" width="2.83203125" style="2" hidden="1"/>
    <col min="6414" max="6414" width="12" style="2" hidden="1"/>
    <col min="6415" max="6415" width="8.08203125" style="2" hidden="1"/>
    <col min="6416" max="6416" width="9" style="2" hidden="1"/>
    <col min="6417" max="6418" width="15.08203125" style="2" hidden="1"/>
    <col min="6419" max="6419" width="9" style="2" hidden="1"/>
    <col min="6420" max="6420" width="10.83203125" style="2" hidden="1"/>
    <col min="6421" max="6421" width="9.83203125" style="2" hidden="1"/>
    <col min="6422" max="6659" width="9" style="2" hidden="1"/>
    <col min="6660" max="6660" width="24.58203125" style="2" hidden="1"/>
    <col min="6661" max="6661" width="9.5" style="2" hidden="1"/>
    <col min="6662" max="6662" width="11.25" style="2" hidden="1"/>
    <col min="6663" max="6663" width="14.5" style="2" hidden="1"/>
    <col min="6664" max="6664" width="13" style="2" hidden="1"/>
    <col min="6665" max="6665" width="14.33203125" style="2" hidden="1"/>
    <col min="6666" max="6666" width="14.83203125" style="2" hidden="1"/>
    <col min="6667" max="6667" width="12.5" style="2" hidden="1"/>
    <col min="6668" max="6668" width="8.75" style="2" hidden="1"/>
    <col min="6669" max="6669" width="2.83203125" style="2" hidden="1"/>
    <col min="6670" max="6670" width="12" style="2" hidden="1"/>
    <col min="6671" max="6671" width="8.08203125" style="2" hidden="1"/>
    <col min="6672" max="6672" width="9" style="2" hidden="1"/>
    <col min="6673" max="6674" width="15.08203125" style="2" hidden="1"/>
    <col min="6675" max="6675" width="9" style="2" hidden="1"/>
    <col min="6676" max="6676" width="10.83203125" style="2" hidden="1"/>
    <col min="6677" max="6677" width="9.83203125" style="2" hidden="1"/>
    <col min="6678" max="6915" width="9" style="2" hidden="1"/>
    <col min="6916" max="6916" width="24.58203125" style="2" hidden="1"/>
    <col min="6917" max="6917" width="9.5" style="2" hidden="1"/>
    <col min="6918" max="6918" width="11.25" style="2" hidden="1"/>
    <col min="6919" max="6919" width="14.5" style="2" hidden="1"/>
    <col min="6920" max="6920" width="13" style="2" hidden="1"/>
    <col min="6921" max="6921" width="14.33203125" style="2" hidden="1"/>
    <col min="6922" max="6922" width="14.83203125" style="2" hidden="1"/>
    <col min="6923" max="6923" width="12.5" style="2" hidden="1"/>
    <col min="6924" max="6924" width="8.75" style="2" hidden="1"/>
    <col min="6925" max="6925" width="2.83203125" style="2" hidden="1"/>
    <col min="6926" max="6926" width="12" style="2" hidden="1"/>
    <col min="6927" max="6927" width="8.08203125" style="2" hidden="1"/>
    <col min="6928" max="6928" width="9" style="2" hidden="1"/>
    <col min="6929" max="6930" width="15.08203125" style="2" hidden="1"/>
    <col min="6931" max="6931" width="9" style="2" hidden="1"/>
    <col min="6932" max="6932" width="10.83203125" style="2" hidden="1"/>
    <col min="6933" max="6933" width="9.83203125" style="2" hidden="1"/>
    <col min="6934" max="7171" width="9" style="2" hidden="1"/>
    <col min="7172" max="7172" width="24.58203125" style="2" hidden="1"/>
    <col min="7173" max="7173" width="9.5" style="2" hidden="1"/>
    <col min="7174" max="7174" width="11.25" style="2" hidden="1"/>
    <col min="7175" max="7175" width="14.5" style="2" hidden="1"/>
    <col min="7176" max="7176" width="13" style="2" hidden="1"/>
    <col min="7177" max="7177" width="14.33203125" style="2" hidden="1"/>
    <col min="7178" max="7178" width="14.83203125" style="2" hidden="1"/>
    <col min="7179" max="7179" width="12.5" style="2" hidden="1"/>
    <col min="7180" max="7180" width="8.75" style="2" hidden="1"/>
    <col min="7181" max="7181" width="2.83203125" style="2" hidden="1"/>
    <col min="7182" max="7182" width="12" style="2" hidden="1"/>
    <col min="7183" max="7183" width="8.08203125" style="2" hidden="1"/>
    <col min="7184" max="7184" width="9" style="2" hidden="1"/>
    <col min="7185" max="7186" width="15.08203125" style="2" hidden="1"/>
    <col min="7187" max="7187" width="9" style="2" hidden="1"/>
    <col min="7188" max="7188" width="10.83203125" style="2" hidden="1"/>
    <col min="7189" max="7189" width="9.83203125" style="2" hidden="1"/>
    <col min="7190" max="7427" width="9" style="2" hidden="1"/>
    <col min="7428" max="7428" width="24.58203125" style="2" hidden="1"/>
    <col min="7429" max="7429" width="9.5" style="2" hidden="1"/>
    <col min="7430" max="7430" width="11.25" style="2" hidden="1"/>
    <col min="7431" max="7431" width="14.5" style="2" hidden="1"/>
    <col min="7432" max="7432" width="13" style="2" hidden="1"/>
    <col min="7433" max="7433" width="14.33203125" style="2" hidden="1"/>
    <col min="7434" max="7434" width="14.83203125" style="2" hidden="1"/>
    <col min="7435" max="7435" width="12.5" style="2" hidden="1"/>
    <col min="7436" max="7436" width="8.75" style="2" hidden="1"/>
    <col min="7437" max="7437" width="2.83203125" style="2" hidden="1"/>
    <col min="7438" max="7438" width="12" style="2" hidden="1"/>
    <col min="7439" max="7439" width="8.08203125" style="2" hidden="1"/>
    <col min="7440" max="7440" width="9" style="2" hidden="1"/>
    <col min="7441" max="7442" width="15.08203125" style="2" hidden="1"/>
    <col min="7443" max="7443" width="9" style="2" hidden="1"/>
    <col min="7444" max="7444" width="10.83203125" style="2" hidden="1"/>
    <col min="7445" max="7445" width="9.83203125" style="2" hidden="1"/>
    <col min="7446" max="7683" width="9" style="2" hidden="1"/>
    <col min="7684" max="7684" width="24.58203125" style="2" hidden="1"/>
    <col min="7685" max="7685" width="9.5" style="2" hidden="1"/>
    <col min="7686" max="7686" width="11.25" style="2" hidden="1"/>
    <col min="7687" max="7687" width="14.5" style="2" hidden="1"/>
    <col min="7688" max="7688" width="13" style="2" hidden="1"/>
    <col min="7689" max="7689" width="14.33203125" style="2" hidden="1"/>
    <col min="7690" max="7690" width="14.83203125" style="2" hidden="1"/>
    <col min="7691" max="7691" width="12.5" style="2" hidden="1"/>
    <col min="7692" max="7692" width="8.75" style="2" hidden="1"/>
    <col min="7693" max="7693" width="2.83203125" style="2" hidden="1"/>
    <col min="7694" max="7694" width="12" style="2" hidden="1"/>
    <col min="7695" max="7695" width="8.08203125" style="2" hidden="1"/>
    <col min="7696" max="7696" width="9" style="2" hidden="1"/>
    <col min="7697" max="7698" width="15.08203125" style="2" hidden="1"/>
    <col min="7699" max="7699" width="9" style="2" hidden="1"/>
    <col min="7700" max="7700" width="10.83203125" style="2" hidden="1"/>
    <col min="7701" max="7701" width="9.83203125" style="2" hidden="1"/>
    <col min="7702" max="7939" width="9" style="2" hidden="1"/>
    <col min="7940" max="7940" width="24.58203125" style="2" hidden="1"/>
    <col min="7941" max="7941" width="9.5" style="2" hidden="1"/>
    <col min="7942" max="7942" width="11.25" style="2" hidden="1"/>
    <col min="7943" max="7943" width="14.5" style="2" hidden="1"/>
    <col min="7944" max="7944" width="13" style="2" hidden="1"/>
    <col min="7945" max="7945" width="14.33203125" style="2" hidden="1"/>
    <col min="7946" max="7946" width="14.83203125" style="2" hidden="1"/>
    <col min="7947" max="7947" width="12.5" style="2" hidden="1"/>
    <col min="7948" max="7948" width="8.75" style="2" hidden="1"/>
    <col min="7949" max="7949" width="2.83203125" style="2" hidden="1"/>
    <col min="7950" max="7950" width="12" style="2" hidden="1"/>
    <col min="7951" max="7951" width="8.08203125" style="2" hidden="1"/>
    <col min="7952" max="7952" width="9" style="2" hidden="1"/>
    <col min="7953" max="7954" width="15.08203125" style="2" hidden="1"/>
    <col min="7955" max="7955" width="9" style="2" hidden="1"/>
    <col min="7956" max="7956" width="10.83203125" style="2" hidden="1"/>
    <col min="7957" max="7957" width="9.83203125" style="2" hidden="1"/>
    <col min="7958" max="8195" width="9" style="2" hidden="1"/>
    <col min="8196" max="8196" width="24.58203125" style="2" hidden="1"/>
    <col min="8197" max="8197" width="9.5" style="2" hidden="1"/>
    <col min="8198" max="8198" width="11.25" style="2" hidden="1"/>
    <col min="8199" max="8199" width="14.5" style="2" hidden="1"/>
    <col min="8200" max="8200" width="13" style="2" hidden="1"/>
    <col min="8201" max="8201" width="14.33203125" style="2" hidden="1"/>
    <col min="8202" max="8202" width="14.83203125" style="2" hidden="1"/>
    <col min="8203" max="8203" width="12.5" style="2" hidden="1"/>
    <col min="8204" max="8204" width="8.75" style="2" hidden="1"/>
    <col min="8205" max="8205" width="2.83203125" style="2" hidden="1"/>
    <col min="8206" max="8206" width="12" style="2" hidden="1"/>
    <col min="8207" max="8207" width="8.08203125" style="2" hidden="1"/>
    <col min="8208" max="8208" width="9" style="2" hidden="1"/>
    <col min="8209" max="8210" width="15.08203125" style="2" hidden="1"/>
    <col min="8211" max="8211" width="9" style="2" hidden="1"/>
    <col min="8212" max="8212" width="10.83203125" style="2" hidden="1"/>
    <col min="8213" max="8213" width="9.83203125" style="2" hidden="1"/>
    <col min="8214" max="8451" width="9" style="2" hidden="1"/>
    <col min="8452" max="8452" width="24.58203125" style="2" hidden="1"/>
    <col min="8453" max="8453" width="9.5" style="2" hidden="1"/>
    <col min="8454" max="8454" width="11.25" style="2" hidden="1"/>
    <col min="8455" max="8455" width="14.5" style="2" hidden="1"/>
    <col min="8456" max="8456" width="13" style="2" hidden="1"/>
    <col min="8457" max="8457" width="14.33203125" style="2" hidden="1"/>
    <col min="8458" max="8458" width="14.83203125" style="2" hidden="1"/>
    <col min="8459" max="8459" width="12.5" style="2" hidden="1"/>
    <col min="8460" max="8460" width="8.75" style="2" hidden="1"/>
    <col min="8461" max="8461" width="2.83203125" style="2" hidden="1"/>
    <col min="8462" max="8462" width="12" style="2" hidden="1"/>
    <col min="8463" max="8463" width="8.08203125" style="2" hidden="1"/>
    <col min="8464" max="8464" width="9" style="2" hidden="1"/>
    <col min="8465" max="8466" width="15.08203125" style="2" hidden="1"/>
    <col min="8467" max="8467" width="9" style="2" hidden="1"/>
    <col min="8468" max="8468" width="10.83203125" style="2" hidden="1"/>
    <col min="8469" max="8469" width="9.83203125" style="2" hidden="1"/>
    <col min="8470" max="8707" width="9" style="2" hidden="1"/>
    <col min="8708" max="8708" width="24.58203125" style="2" hidden="1"/>
    <col min="8709" max="8709" width="9.5" style="2" hidden="1"/>
    <col min="8710" max="8710" width="11.25" style="2" hidden="1"/>
    <col min="8711" max="8711" width="14.5" style="2" hidden="1"/>
    <col min="8712" max="8712" width="13" style="2" hidden="1"/>
    <col min="8713" max="8713" width="14.33203125" style="2" hidden="1"/>
    <col min="8714" max="8714" width="14.83203125" style="2" hidden="1"/>
    <col min="8715" max="8715" width="12.5" style="2" hidden="1"/>
    <col min="8716" max="8716" width="8.75" style="2" hidden="1"/>
    <col min="8717" max="8717" width="2.83203125" style="2" hidden="1"/>
    <col min="8718" max="8718" width="12" style="2" hidden="1"/>
    <col min="8719" max="8719" width="8.08203125" style="2" hidden="1"/>
    <col min="8720" max="8720" width="9" style="2" hidden="1"/>
    <col min="8721" max="8722" width="15.08203125" style="2" hidden="1"/>
    <col min="8723" max="8723" width="9" style="2" hidden="1"/>
    <col min="8724" max="8724" width="10.83203125" style="2" hidden="1"/>
    <col min="8725" max="8725" width="9.83203125" style="2" hidden="1"/>
    <col min="8726" max="8963" width="9" style="2" hidden="1"/>
    <col min="8964" max="8964" width="24.58203125" style="2" hidden="1"/>
    <col min="8965" max="8965" width="9.5" style="2" hidden="1"/>
    <col min="8966" max="8966" width="11.25" style="2" hidden="1"/>
    <col min="8967" max="8967" width="14.5" style="2" hidden="1"/>
    <col min="8968" max="8968" width="13" style="2" hidden="1"/>
    <col min="8969" max="8969" width="14.33203125" style="2" hidden="1"/>
    <col min="8970" max="8970" width="14.83203125" style="2" hidden="1"/>
    <col min="8971" max="8971" width="12.5" style="2" hidden="1"/>
    <col min="8972" max="8972" width="8.75" style="2" hidden="1"/>
    <col min="8973" max="8973" width="2.83203125" style="2" hidden="1"/>
    <col min="8974" max="8974" width="12" style="2" hidden="1"/>
    <col min="8975" max="8975" width="8.08203125" style="2" hidden="1"/>
    <col min="8976" max="8976" width="9" style="2" hidden="1"/>
    <col min="8977" max="8978" width="15.08203125" style="2" hidden="1"/>
    <col min="8979" max="8979" width="9" style="2" hidden="1"/>
    <col min="8980" max="8980" width="10.83203125" style="2" hidden="1"/>
    <col min="8981" max="8981" width="9.83203125" style="2" hidden="1"/>
    <col min="8982" max="9219" width="9" style="2" hidden="1"/>
    <col min="9220" max="9220" width="24.58203125" style="2" hidden="1"/>
    <col min="9221" max="9221" width="9.5" style="2" hidden="1"/>
    <col min="9222" max="9222" width="11.25" style="2" hidden="1"/>
    <col min="9223" max="9223" width="14.5" style="2" hidden="1"/>
    <col min="9224" max="9224" width="13" style="2" hidden="1"/>
    <col min="9225" max="9225" width="14.33203125" style="2" hidden="1"/>
    <col min="9226" max="9226" width="14.83203125" style="2" hidden="1"/>
    <col min="9227" max="9227" width="12.5" style="2" hidden="1"/>
    <col min="9228" max="9228" width="8.75" style="2" hidden="1"/>
    <col min="9229" max="9229" width="2.83203125" style="2" hidden="1"/>
    <col min="9230" max="9230" width="12" style="2" hidden="1"/>
    <col min="9231" max="9231" width="8.08203125" style="2" hidden="1"/>
    <col min="9232" max="9232" width="9" style="2" hidden="1"/>
    <col min="9233" max="9234" width="15.08203125" style="2" hidden="1"/>
    <col min="9235" max="9235" width="9" style="2" hidden="1"/>
    <col min="9236" max="9236" width="10.83203125" style="2" hidden="1"/>
    <col min="9237" max="9237" width="9.83203125" style="2" hidden="1"/>
    <col min="9238" max="9475" width="9" style="2" hidden="1"/>
    <col min="9476" max="9476" width="24.58203125" style="2" hidden="1"/>
    <col min="9477" max="9477" width="9.5" style="2" hidden="1"/>
    <col min="9478" max="9478" width="11.25" style="2" hidden="1"/>
    <col min="9479" max="9479" width="14.5" style="2" hidden="1"/>
    <col min="9480" max="9480" width="13" style="2" hidden="1"/>
    <col min="9481" max="9481" width="14.33203125" style="2" hidden="1"/>
    <col min="9482" max="9482" width="14.83203125" style="2" hidden="1"/>
    <col min="9483" max="9483" width="12.5" style="2" hidden="1"/>
    <col min="9484" max="9484" width="8.75" style="2" hidden="1"/>
    <col min="9485" max="9485" width="2.83203125" style="2" hidden="1"/>
    <col min="9486" max="9486" width="12" style="2" hidden="1"/>
    <col min="9487" max="9487" width="8.08203125" style="2" hidden="1"/>
    <col min="9488" max="9488" width="9" style="2" hidden="1"/>
    <col min="9489" max="9490" width="15.08203125" style="2" hidden="1"/>
    <col min="9491" max="9491" width="9" style="2" hidden="1"/>
    <col min="9492" max="9492" width="10.83203125" style="2" hidden="1"/>
    <col min="9493" max="9493" width="9.83203125" style="2" hidden="1"/>
    <col min="9494" max="9731" width="9" style="2" hidden="1"/>
    <col min="9732" max="9732" width="24.58203125" style="2" hidden="1"/>
    <col min="9733" max="9733" width="9.5" style="2" hidden="1"/>
    <col min="9734" max="9734" width="11.25" style="2" hidden="1"/>
    <col min="9735" max="9735" width="14.5" style="2" hidden="1"/>
    <col min="9736" max="9736" width="13" style="2" hidden="1"/>
    <col min="9737" max="9737" width="14.33203125" style="2" hidden="1"/>
    <col min="9738" max="9738" width="14.83203125" style="2" hidden="1"/>
    <col min="9739" max="9739" width="12.5" style="2" hidden="1"/>
    <col min="9740" max="9740" width="8.75" style="2" hidden="1"/>
    <col min="9741" max="9741" width="2.83203125" style="2" hidden="1"/>
    <col min="9742" max="9742" width="12" style="2" hidden="1"/>
    <col min="9743" max="9743" width="8.08203125" style="2" hidden="1"/>
    <col min="9744" max="9744" width="9" style="2" hidden="1"/>
    <col min="9745" max="9746" width="15.08203125" style="2" hidden="1"/>
    <col min="9747" max="9747" width="9" style="2" hidden="1"/>
    <col min="9748" max="9748" width="10.83203125" style="2" hidden="1"/>
    <col min="9749" max="9749" width="9.83203125" style="2" hidden="1"/>
    <col min="9750" max="9987" width="9" style="2" hidden="1"/>
    <col min="9988" max="9988" width="24.58203125" style="2" hidden="1"/>
    <col min="9989" max="9989" width="9.5" style="2" hidden="1"/>
    <col min="9990" max="9990" width="11.25" style="2" hidden="1"/>
    <col min="9991" max="9991" width="14.5" style="2" hidden="1"/>
    <col min="9992" max="9992" width="13" style="2" hidden="1"/>
    <col min="9993" max="9993" width="14.33203125" style="2" hidden="1"/>
    <col min="9994" max="9994" width="14.83203125" style="2" hidden="1"/>
    <col min="9995" max="9995" width="12.5" style="2" hidden="1"/>
    <col min="9996" max="9996" width="8.75" style="2" hidden="1"/>
    <col min="9997" max="9997" width="2.83203125" style="2" hidden="1"/>
    <col min="9998" max="9998" width="12" style="2" hidden="1"/>
    <col min="9999" max="9999" width="8.08203125" style="2" hidden="1"/>
    <col min="10000" max="10000" width="9" style="2" hidden="1"/>
    <col min="10001" max="10002" width="15.08203125" style="2" hidden="1"/>
    <col min="10003" max="10003" width="9" style="2" hidden="1"/>
    <col min="10004" max="10004" width="10.83203125" style="2" hidden="1"/>
    <col min="10005" max="10005" width="9.83203125" style="2" hidden="1"/>
    <col min="10006" max="10243" width="9" style="2" hidden="1"/>
    <col min="10244" max="10244" width="24.58203125" style="2" hidden="1"/>
    <col min="10245" max="10245" width="9.5" style="2" hidden="1"/>
    <col min="10246" max="10246" width="11.25" style="2" hidden="1"/>
    <col min="10247" max="10247" width="14.5" style="2" hidden="1"/>
    <col min="10248" max="10248" width="13" style="2" hidden="1"/>
    <col min="10249" max="10249" width="14.33203125" style="2" hidden="1"/>
    <col min="10250" max="10250" width="14.83203125" style="2" hidden="1"/>
    <col min="10251" max="10251" width="12.5" style="2" hidden="1"/>
    <col min="10252" max="10252" width="8.75" style="2" hidden="1"/>
    <col min="10253" max="10253" width="2.83203125" style="2" hidden="1"/>
    <col min="10254" max="10254" width="12" style="2" hidden="1"/>
    <col min="10255" max="10255" width="8.08203125" style="2" hidden="1"/>
    <col min="10256" max="10256" width="9" style="2" hidden="1"/>
    <col min="10257" max="10258" width="15.08203125" style="2" hidden="1"/>
    <col min="10259" max="10259" width="9" style="2" hidden="1"/>
    <col min="10260" max="10260" width="10.83203125" style="2" hidden="1"/>
    <col min="10261" max="10261" width="9.83203125" style="2" hidden="1"/>
    <col min="10262" max="10499" width="9" style="2" hidden="1"/>
    <col min="10500" max="10500" width="24.58203125" style="2" hidden="1"/>
    <col min="10501" max="10501" width="9.5" style="2" hidden="1"/>
    <col min="10502" max="10502" width="11.25" style="2" hidden="1"/>
    <col min="10503" max="10503" width="14.5" style="2" hidden="1"/>
    <col min="10504" max="10504" width="13" style="2" hidden="1"/>
    <col min="10505" max="10505" width="14.33203125" style="2" hidden="1"/>
    <col min="10506" max="10506" width="14.83203125" style="2" hidden="1"/>
    <col min="10507" max="10507" width="12.5" style="2" hidden="1"/>
    <col min="10508" max="10508" width="8.75" style="2" hidden="1"/>
    <col min="10509" max="10509" width="2.83203125" style="2" hidden="1"/>
    <col min="10510" max="10510" width="12" style="2" hidden="1"/>
    <col min="10511" max="10511" width="8.08203125" style="2" hidden="1"/>
    <col min="10512" max="10512" width="9" style="2" hidden="1"/>
    <col min="10513" max="10514" width="15.08203125" style="2" hidden="1"/>
    <col min="10515" max="10515" width="9" style="2" hidden="1"/>
    <col min="10516" max="10516" width="10.83203125" style="2" hidden="1"/>
    <col min="10517" max="10517" width="9.83203125" style="2" hidden="1"/>
    <col min="10518" max="10755" width="9" style="2" hidden="1"/>
    <col min="10756" max="10756" width="24.58203125" style="2" hidden="1"/>
    <col min="10757" max="10757" width="9.5" style="2" hidden="1"/>
    <col min="10758" max="10758" width="11.25" style="2" hidden="1"/>
    <col min="10759" max="10759" width="14.5" style="2" hidden="1"/>
    <col min="10760" max="10760" width="13" style="2" hidden="1"/>
    <col min="10761" max="10761" width="14.33203125" style="2" hidden="1"/>
    <col min="10762" max="10762" width="14.83203125" style="2" hidden="1"/>
    <col min="10763" max="10763" width="12.5" style="2" hidden="1"/>
    <col min="10764" max="10764" width="8.75" style="2" hidden="1"/>
    <col min="10765" max="10765" width="2.83203125" style="2" hidden="1"/>
    <col min="10766" max="10766" width="12" style="2" hidden="1"/>
    <col min="10767" max="10767" width="8.08203125" style="2" hidden="1"/>
    <col min="10768" max="10768" width="9" style="2" hidden="1"/>
    <col min="10769" max="10770" width="15.08203125" style="2" hidden="1"/>
    <col min="10771" max="10771" width="9" style="2" hidden="1"/>
    <col min="10772" max="10772" width="10.83203125" style="2" hidden="1"/>
    <col min="10773" max="10773" width="9.83203125" style="2" hidden="1"/>
    <col min="10774" max="11011" width="9" style="2" hidden="1"/>
    <col min="11012" max="11012" width="24.58203125" style="2" hidden="1"/>
    <col min="11013" max="11013" width="9.5" style="2" hidden="1"/>
    <col min="11014" max="11014" width="11.25" style="2" hidden="1"/>
    <col min="11015" max="11015" width="14.5" style="2" hidden="1"/>
    <col min="11016" max="11016" width="13" style="2" hidden="1"/>
    <col min="11017" max="11017" width="14.33203125" style="2" hidden="1"/>
    <col min="11018" max="11018" width="14.83203125" style="2" hidden="1"/>
    <col min="11019" max="11019" width="12.5" style="2" hidden="1"/>
    <col min="11020" max="11020" width="8.75" style="2" hidden="1"/>
    <col min="11021" max="11021" width="2.83203125" style="2" hidden="1"/>
    <col min="11022" max="11022" width="12" style="2" hidden="1"/>
    <col min="11023" max="11023" width="8.08203125" style="2" hidden="1"/>
    <col min="11024" max="11024" width="9" style="2" hidden="1"/>
    <col min="11025" max="11026" width="15.08203125" style="2" hidden="1"/>
    <col min="11027" max="11027" width="9" style="2" hidden="1"/>
    <col min="11028" max="11028" width="10.83203125" style="2" hidden="1"/>
    <col min="11029" max="11029" width="9.83203125" style="2" hidden="1"/>
    <col min="11030" max="11267" width="9" style="2" hidden="1"/>
    <col min="11268" max="11268" width="24.58203125" style="2" hidden="1"/>
    <col min="11269" max="11269" width="9.5" style="2" hidden="1"/>
    <col min="11270" max="11270" width="11.25" style="2" hidden="1"/>
    <col min="11271" max="11271" width="14.5" style="2" hidden="1"/>
    <col min="11272" max="11272" width="13" style="2" hidden="1"/>
    <col min="11273" max="11273" width="14.33203125" style="2" hidden="1"/>
    <col min="11274" max="11274" width="14.83203125" style="2" hidden="1"/>
    <col min="11275" max="11275" width="12.5" style="2" hidden="1"/>
    <col min="11276" max="11276" width="8.75" style="2" hidden="1"/>
    <col min="11277" max="11277" width="2.83203125" style="2" hidden="1"/>
    <col min="11278" max="11278" width="12" style="2" hidden="1"/>
    <col min="11279" max="11279" width="8.08203125" style="2" hidden="1"/>
    <col min="11280" max="11280" width="9" style="2" hidden="1"/>
    <col min="11281" max="11282" width="15.08203125" style="2" hidden="1"/>
    <col min="11283" max="11283" width="9" style="2" hidden="1"/>
    <col min="11284" max="11284" width="10.83203125" style="2" hidden="1"/>
    <col min="11285" max="11285" width="9.83203125" style="2" hidden="1"/>
    <col min="11286" max="11523" width="9" style="2" hidden="1"/>
    <col min="11524" max="11524" width="24.58203125" style="2" hidden="1"/>
    <col min="11525" max="11525" width="9.5" style="2" hidden="1"/>
    <col min="11526" max="11526" width="11.25" style="2" hidden="1"/>
    <col min="11527" max="11527" width="14.5" style="2" hidden="1"/>
    <col min="11528" max="11528" width="13" style="2" hidden="1"/>
    <col min="11529" max="11529" width="14.33203125" style="2" hidden="1"/>
    <col min="11530" max="11530" width="14.83203125" style="2" hidden="1"/>
    <col min="11531" max="11531" width="12.5" style="2" hidden="1"/>
    <col min="11532" max="11532" width="8.75" style="2" hidden="1"/>
    <col min="11533" max="11533" width="2.83203125" style="2" hidden="1"/>
    <col min="11534" max="11534" width="12" style="2" hidden="1"/>
    <col min="11535" max="11535" width="8.08203125" style="2" hidden="1"/>
    <col min="11536" max="11536" width="9" style="2" hidden="1"/>
    <col min="11537" max="11538" width="15.08203125" style="2" hidden="1"/>
    <col min="11539" max="11539" width="9" style="2" hidden="1"/>
    <col min="11540" max="11540" width="10.83203125" style="2" hidden="1"/>
    <col min="11541" max="11541" width="9.83203125" style="2" hidden="1"/>
    <col min="11542" max="11779" width="9" style="2" hidden="1"/>
    <col min="11780" max="11780" width="24.58203125" style="2" hidden="1"/>
    <col min="11781" max="11781" width="9.5" style="2" hidden="1"/>
    <col min="11782" max="11782" width="11.25" style="2" hidden="1"/>
    <col min="11783" max="11783" width="14.5" style="2" hidden="1"/>
    <col min="11784" max="11784" width="13" style="2" hidden="1"/>
    <col min="11785" max="11785" width="14.33203125" style="2" hidden="1"/>
    <col min="11786" max="11786" width="14.83203125" style="2" hidden="1"/>
    <col min="11787" max="11787" width="12.5" style="2" hidden="1"/>
    <col min="11788" max="11788" width="8.75" style="2" hidden="1"/>
    <col min="11789" max="11789" width="2.83203125" style="2" hidden="1"/>
    <col min="11790" max="11790" width="12" style="2" hidden="1"/>
    <col min="11791" max="11791" width="8.08203125" style="2" hidden="1"/>
    <col min="11792" max="11792" width="9" style="2" hidden="1"/>
    <col min="11793" max="11794" width="15.08203125" style="2" hidden="1"/>
    <col min="11795" max="11795" width="9" style="2" hidden="1"/>
    <col min="11796" max="11796" width="10.83203125" style="2" hidden="1"/>
    <col min="11797" max="11797" width="9.83203125" style="2" hidden="1"/>
    <col min="11798" max="12035" width="9" style="2" hidden="1"/>
    <col min="12036" max="12036" width="24.58203125" style="2" hidden="1"/>
    <col min="12037" max="12037" width="9.5" style="2" hidden="1"/>
    <col min="12038" max="12038" width="11.25" style="2" hidden="1"/>
    <col min="12039" max="12039" width="14.5" style="2" hidden="1"/>
    <col min="12040" max="12040" width="13" style="2" hidden="1"/>
    <col min="12041" max="12041" width="14.33203125" style="2" hidden="1"/>
    <col min="12042" max="12042" width="14.83203125" style="2" hidden="1"/>
    <col min="12043" max="12043" width="12.5" style="2" hidden="1"/>
    <col min="12044" max="12044" width="8.75" style="2" hidden="1"/>
    <col min="12045" max="12045" width="2.83203125" style="2" hidden="1"/>
    <col min="12046" max="12046" width="12" style="2" hidden="1"/>
    <col min="12047" max="12047" width="8.08203125" style="2" hidden="1"/>
    <col min="12048" max="12048" width="9" style="2" hidden="1"/>
    <col min="12049" max="12050" width="15.08203125" style="2" hidden="1"/>
    <col min="12051" max="12051" width="9" style="2" hidden="1"/>
    <col min="12052" max="12052" width="10.83203125" style="2" hidden="1"/>
    <col min="12053" max="12053" width="9.83203125" style="2" hidden="1"/>
    <col min="12054" max="12291" width="9" style="2" hidden="1"/>
    <col min="12292" max="12292" width="24.58203125" style="2" hidden="1"/>
    <col min="12293" max="12293" width="9.5" style="2" hidden="1"/>
    <col min="12294" max="12294" width="11.25" style="2" hidden="1"/>
    <col min="12295" max="12295" width="14.5" style="2" hidden="1"/>
    <col min="12296" max="12296" width="13" style="2" hidden="1"/>
    <col min="12297" max="12297" width="14.33203125" style="2" hidden="1"/>
    <col min="12298" max="12298" width="14.83203125" style="2" hidden="1"/>
    <col min="12299" max="12299" width="12.5" style="2" hidden="1"/>
    <col min="12300" max="12300" width="8.75" style="2" hidden="1"/>
    <col min="12301" max="12301" width="2.83203125" style="2" hidden="1"/>
    <col min="12302" max="12302" width="12" style="2" hidden="1"/>
    <col min="12303" max="12303" width="8.08203125" style="2" hidden="1"/>
    <col min="12304" max="12304" width="9" style="2" hidden="1"/>
    <col min="12305" max="12306" width="15.08203125" style="2" hidden="1"/>
    <col min="12307" max="12307" width="9" style="2" hidden="1"/>
    <col min="12308" max="12308" width="10.83203125" style="2" hidden="1"/>
    <col min="12309" max="12309" width="9.83203125" style="2" hidden="1"/>
    <col min="12310" max="12547" width="9" style="2" hidden="1"/>
    <col min="12548" max="12548" width="24.58203125" style="2" hidden="1"/>
    <col min="12549" max="12549" width="9.5" style="2" hidden="1"/>
    <col min="12550" max="12550" width="11.25" style="2" hidden="1"/>
    <col min="12551" max="12551" width="14.5" style="2" hidden="1"/>
    <col min="12552" max="12552" width="13" style="2" hidden="1"/>
    <col min="12553" max="12553" width="14.33203125" style="2" hidden="1"/>
    <col min="12554" max="12554" width="14.83203125" style="2" hidden="1"/>
    <col min="12555" max="12555" width="12.5" style="2" hidden="1"/>
    <col min="12556" max="12556" width="8.75" style="2" hidden="1"/>
    <col min="12557" max="12557" width="2.83203125" style="2" hidden="1"/>
    <col min="12558" max="12558" width="12" style="2" hidden="1"/>
    <col min="12559" max="12559" width="8.08203125" style="2" hidden="1"/>
    <col min="12560" max="12560" width="9" style="2" hidden="1"/>
    <col min="12561" max="12562" width="15.08203125" style="2" hidden="1"/>
    <col min="12563" max="12563" width="9" style="2" hidden="1"/>
    <col min="12564" max="12564" width="10.83203125" style="2" hidden="1"/>
    <col min="12565" max="12565" width="9.83203125" style="2" hidden="1"/>
    <col min="12566" max="12803" width="9" style="2" hidden="1"/>
    <col min="12804" max="12804" width="24.58203125" style="2" hidden="1"/>
    <col min="12805" max="12805" width="9.5" style="2" hidden="1"/>
    <col min="12806" max="12806" width="11.25" style="2" hidden="1"/>
    <col min="12807" max="12807" width="14.5" style="2" hidden="1"/>
    <col min="12808" max="12808" width="13" style="2" hidden="1"/>
    <col min="12809" max="12809" width="14.33203125" style="2" hidden="1"/>
    <col min="12810" max="12810" width="14.83203125" style="2" hidden="1"/>
    <col min="12811" max="12811" width="12.5" style="2" hidden="1"/>
    <col min="12812" max="12812" width="8.75" style="2" hidden="1"/>
    <col min="12813" max="12813" width="2.83203125" style="2" hidden="1"/>
    <col min="12814" max="12814" width="12" style="2" hidden="1"/>
    <col min="12815" max="12815" width="8.08203125" style="2" hidden="1"/>
    <col min="12816" max="12816" width="9" style="2" hidden="1"/>
    <col min="12817" max="12818" width="15.08203125" style="2" hidden="1"/>
    <col min="12819" max="12819" width="9" style="2" hidden="1"/>
    <col min="12820" max="12820" width="10.83203125" style="2" hidden="1"/>
    <col min="12821" max="12821" width="9.83203125" style="2" hidden="1"/>
    <col min="12822" max="13059" width="9" style="2" hidden="1"/>
    <col min="13060" max="13060" width="24.58203125" style="2" hidden="1"/>
    <col min="13061" max="13061" width="9.5" style="2" hidden="1"/>
    <col min="13062" max="13062" width="11.25" style="2" hidden="1"/>
    <col min="13063" max="13063" width="14.5" style="2" hidden="1"/>
    <col min="13064" max="13064" width="13" style="2" hidden="1"/>
    <col min="13065" max="13065" width="14.33203125" style="2" hidden="1"/>
    <col min="13066" max="13066" width="14.83203125" style="2" hidden="1"/>
    <col min="13067" max="13067" width="12.5" style="2" hidden="1"/>
    <col min="13068" max="13068" width="8.75" style="2" hidden="1"/>
    <col min="13069" max="13069" width="2.83203125" style="2" hidden="1"/>
    <col min="13070" max="13070" width="12" style="2" hidden="1"/>
    <col min="13071" max="13071" width="8.08203125" style="2" hidden="1"/>
    <col min="13072" max="13072" width="9" style="2" hidden="1"/>
    <col min="13073" max="13074" width="15.08203125" style="2" hidden="1"/>
    <col min="13075" max="13075" width="9" style="2" hidden="1"/>
    <col min="13076" max="13076" width="10.83203125" style="2" hidden="1"/>
    <col min="13077" max="13077" width="9.83203125" style="2" hidden="1"/>
    <col min="13078" max="13315" width="9" style="2" hidden="1"/>
    <col min="13316" max="13316" width="24.58203125" style="2" hidden="1"/>
    <col min="13317" max="13317" width="9.5" style="2" hidden="1"/>
    <col min="13318" max="13318" width="11.25" style="2" hidden="1"/>
    <col min="13319" max="13319" width="14.5" style="2" hidden="1"/>
    <col min="13320" max="13320" width="13" style="2" hidden="1"/>
    <col min="13321" max="13321" width="14.33203125" style="2" hidden="1"/>
    <col min="13322" max="13322" width="14.83203125" style="2" hidden="1"/>
    <col min="13323" max="13323" width="12.5" style="2" hidden="1"/>
    <col min="13324" max="13324" width="8.75" style="2" hidden="1"/>
    <col min="13325" max="13325" width="2.83203125" style="2" hidden="1"/>
    <col min="13326" max="13326" width="12" style="2" hidden="1"/>
    <col min="13327" max="13327" width="8.08203125" style="2" hidden="1"/>
    <col min="13328" max="13328" width="9" style="2" hidden="1"/>
    <col min="13329" max="13330" width="15.08203125" style="2" hidden="1"/>
    <col min="13331" max="13331" width="9" style="2" hidden="1"/>
    <col min="13332" max="13332" width="10.83203125" style="2" hidden="1"/>
    <col min="13333" max="13333" width="9.83203125" style="2" hidden="1"/>
    <col min="13334" max="13571" width="9" style="2" hidden="1"/>
    <col min="13572" max="13572" width="24.58203125" style="2" hidden="1"/>
    <col min="13573" max="13573" width="9.5" style="2" hidden="1"/>
    <col min="13574" max="13574" width="11.25" style="2" hidden="1"/>
    <col min="13575" max="13575" width="14.5" style="2" hidden="1"/>
    <col min="13576" max="13576" width="13" style="2" hidden="1"/>
    <col min="13577" max="13577" width="14.33203125" style="2" hidden="1"/>
    <col min="13578" max="13578" width="14.83203125" style="2" hidden="1"/>
    <col min="13579" max="13579" width="12.5" style="2" hidden="1"/>
    <col min="13580" max="13580" width="8.75" style="2" hidden="1"/>
    <col min="13581" max="13581" width="2.83203125" style="2" hidden="1"/>
    <col min="13582" max="13582" width="12" style="2" hidden="1"/>
    <col min="13583" max="13583" width="8.08203125" style="2" hidden="1"/>
    <col min="13584" max="13584" width="9" style="2" hidden="1"/>
    <col min="13585" max="13586" width="15.08203125" style="2" hidden="1"/>
    <col min="13587" max="13587" width="9" style="2" hidden="1"/>
    <col min="13588" max="13588" width="10.83203125" style="2" hidden="1"/>
    <col min="13589" max="13589" width="9.83203125" style="2" hidden="1"/>
    <col min="13590" max="13827" width="9" style="2" hidden="1"/>
    <col min="13828" max="13828" width="24.58203125" style="2" hidden="1"/>
    <col min="13829" max="13829" width="9.5" style="2" hidden="1"/>
    <col min="13830" max="13830" width="11.25" style="2" hidden="1"/>
    <col min="13831" max="13831" width="14.5" style="2" hidden="1"/>
    <col min="13832" max="13832" width="13" style="2" hidden="1"/>
    <col min="13833" max="13833" width="14.33203125" style="2" hidden="1"/>
    <col min="13834" max="13834" width="14.83203125" style="2" hidden="1"/>
    <col min="13835" max="13835" width="12.5" style="2" hidden="1"/>
    <col min="13836" max="13836" width="8.75" style="2" hidden="1"/>
    <col min="13837" max="13837" width="2.83203125" style="2" hidden="1"/>
    <col min="13838" max="13838" width="12" style="2" hidden="1"/>
    <col min="13839" max="13839" width="8.08203125" style="2" hidden="1"/>
    <col min="13840" max="13840" width="9" style="2" hidden="1"/>
    <col min="13841" max="13842" width="15.08203125" style="2" hidden="1"/>
    <col min="13843" max="13843" width="9" style="2" hidden="1"/>
    <col min="13844" max="13844" width="10.83203125" style="2" hidden="1"/>
    <col min="13845" max="13845" width="9.83203125" style="2" hidden="1"/>
    <col min="13846" max="14083" width="9" style="2" hidden="1"/>
    <col min="14084" max="14084" width="24.58203125" style="2" hidden="1"/>
    <col min="14085" max="14085" width="9.5" style="2" hidden="1"/>
    <col min="14086" max="14086" width="11.25" style="2" hidden="1"/>
    <col min="14087" max="14087" width="14.5" style="2" hidden="1"/>
    <col min="14088" max="14088" width="13" style="2" hidden="1"/>
    <col min="14089" max="14089" width="14.33203125" style="2" hidden="1"/>
    <col min="14090" max="14090" width="14.83203125" style="2" hidden="1"/>
    <col min="14091" max="14091" width="12.5" style="2" hidden="1"/>
    <col min="14092" max="14092" width="8.75" style="2" hidden="1"/>
    <col min="14093" max="14093" width="2.83203125" style="2" hidden="1"/>
    <col min="14094" max="14094" width="12" style="2" hidden="1"/>
    <col min="14095" max="14095" width="8.08203125" style="2" hidden="1"/>
    <col min="14096" max="14096" width="9" style="2" hidden="1"/>
    <col min="14097" max="14098" width="15.08203125" style="2" hidden="1"/>
    <col min="14099" max="14099" width="9" style="2" hidden="1"/>
    <col min="14100" max="14100" width="10.83203125" style="2" hidden="1"/>
    <col min="14101" max="14101" width="9.83203125" style="2" hidden="1"/>
    <col min="14102" max="14339" width="9" style="2" hidden="1"/>
    <col min="14340" max="14340" width="24.58203125" style="2" hidden="1"/>
    <col min="14341" max="14341" width="9.5" style="2" hidden="1"/>
    <col min="14342" max="14342" width="11.25" style="2" hidden="1"/>
    <col min="14343" max="14343" width="14.5" style="2" hidden="1"/>
    <col min="14344" max="14344" width="13" style="2" hidden="1"/>
    <col min="14345" max="14345" width="14.33203125" style="2" hidden="1"/>
    <col min="14346" max="14346" width="14.83203125" style="2" hidden="1"/>
    <col min="14347" max="14347" width="12.5" style="2" hidden="1"/>
    <col min="14348" max="14348" width="8.75" style="2" hidden="1"/>
    <col min="14349" max="14349" width="2.83203125" style="2" hidden="1"/>
    <col min="14350" max="14350" width="12" style="2" hidden="1"/>
    <col min="14351" max="14351" width="8.08203125" style="2" hidden="1"/>
    <col min="14352" max="14352" width="9" style="2" hidden="1"/>
    <col min="14353" max="14354" width="15.08203125" style="2" hidden="1"/>
    <col min="14355" max="14355" width="9" style="2" hidden="1"/>
    <col min="14356" max="14356" width="10.83203125" style="2" hidden="1"/>
    <col min="14357" max="14357" width="9.83203125" style="2" hidden="1"/>
    <col min="14358" max="14595" width="9" style="2" hidden="1"/>
    <col min="14596" max="14596" width="24.58203125" style="2" hidden="1"/>
    <col min="14597" max="14597" width="9.5" style="2" hidden="1"/>
    <col min="14598" max="14598" width="11.25" style="2" hidden="1"/>
    <col min="14599" max="14599" width="14.5" style="2" hidden="1"/>
    <col min="14600" max="14600" width="13" style="2" hidden="1"/>
    <col min="14601" max="14601" width="14.33203125" style="2" hidden="1"/>
    <col min="14602" max="14602" width="14.83203125" style="2" hidden="1"/>
    <col min="14603" max="14603" width="12.5" style="2" hidden="1"/>
    <col min="14604" max="14604" width="8.75" style="2" hidden="1"/>
    <col min="14605" max="14605" width="2.83203125" style="2" hidden="1"/>
    <col min="14606" max="14606" width="12" style="2" hidden="1"/>
    <col min="14607" max="14607" width="8.08203125" style="2" hidden="1"/>
    <col min="14608" max="14608" width="9" style="2" hidden="1"/>
    <col min="14609" max="14610" width="15.08203125" style="2" hidden="1"/>
    <col min="14611" max="14611" width="9" style="2" hidden="1"/>
    <col min="14612" max="14612" width="10.83203125" style="2" hidden="1"/>
    <col min="14613" max="14613" width="9.83203125" style="2" hidden="1"/>
    <col min="14614" max="14851" width="9" style="2" hidden="1"/>
    <col min="14852" max="14852" width="24.58203125" style="2" hidden="1"/>
    <col min="14853" max="14853" width="9.5" style="2" hidden="1"/>
    <col min="14854" max="14854" width="11.25" style="2" hidden="1"/>
    <col min="14855" max="14855" width="14.5" style="2" hidden="1"/>
    <col min="14856" max="14856" width="13" style="2" hidden="1"/>
    <col min="14857" max="14857" width="14.33203125" style="2" hidden="1"/>
    <col min="14858" max="14858" width="14.83203125" style="2" hidden="1"/>
    <col min="14859" max="14859" width="12.5" style="2" hidden="1"/>
    <col min="14860" max="14860" width="8.75" style="2" hidden="1"/>
    <col min="14861" max="14861" width="2.83203125" style="2" hidden="1"/>
    <col min="14862" max="14862" width="12" style="2" hidden="1"/>
    <col min="14863" max="14863" width="8.08203125" style="2" hidden="1"/>
    <col min="14864" max="14864" width="9" style="2" hidden="1"/>
    <col min="14865" max="14866" width="15.08203125" style="2" hidden="1"/>
    <col min="14867" max="14867" width="9" style="2" hidden="1"/>
    <col min="14868" max="14868" width="10.83203125" style="2" hidden="1"/>
    <col min="14869" max="14869" width="9.83203125" style="2" hidden="1"/>
    <col min="14870" max="15107" width="9" style="2" hidden="1"/>
    <col min="15108" max="15108" width="24.58203125" style="2" hidden="1"/>
    <col min="15109" max="15109" width="9.5" style="2" hidden="1"/>
    <col min="15110" max="15110" width="11.25" style="2" hidden="1"/>
    <col min="15111" max="15111" width="14.5" style="2" hidden="1"/>
    <col min="15112" max="15112" width="13" style="2" hidden="1"/>
    <col min="15113" max="15113" width="14.33203125" style="2" hidden="1"/>
    <col min="15114" max="15114" width="14.83203125" style="2" hidden="1"/>
    <col min="15115" max="15115" width="12.5" style="2" hidden="1"/>
    <col min="15116" max="15116" width="8.75" style="2" hidden="1"/>
    <col min="15117" max="15117" width="2.83203125" style="2" hidden="1"/>
    <col min="15118" max="15118" width="12" style="2" hidden="1"/>
    <col min="15119" max="15119" width="8.08203125" style="2" hidden="1"/>
    <col min="15120" max="15120" width="9" style="2" hidden="1"/>
    <col min="15121" max="15122" width="15.08203125" style="2" hidden="1"/>
    <col min="15123" max="15123" width="9" style="2" hidden="1"/>
    <col min="15124" max="15124" width="10.83203125" style="2" hidden="1"/>
    <col min="15125" max="15125" width="9.83203125" style="2" hidden="1"/>
    <col min="15126" max="15363" width="9" style="2" hidden="1"/>
    <col min="15364" max="15364" width="24.58203125" style="2" hidden="1"/>
    <col min="15365" max="15365" width="9.5" style="2" hidden="1"/>
    <col min="15366" max="15366" width="11.25" style="2" hidden="1"/>
    <col min="15367" max="15367" width="14.5" style="2" hidden="1"/>
    <col min="15368" max="15368" width="13" style="2" hidden="1"/>
    <col min="15369" max="15369" width="14.33203125" style="2" hidden="1"/>
    <col min="15370" max="15370" width="14.83203125" style="2" hidden="1"/>
    <col min="15371" max="15371" width="12.5" style="2" hidden="1"/>
    <col min="15372" max="15372" width="8.75" style="2" hidden="1"/>
    <col min="15373" max="15373" width="2.83203125" style="2" hidden="1"/>
    <col min="15374" max="15374" width="12" style="2" hidden="1"/>
    <col min="15375" max="15375" width="8.08203125" style="2" hidden="1"/>
    <col min="15376" max="15376" width="9" style="2" hidden="1"/>
    <col min="15377" max="15378" width="15.08203125" style="2" hidden="1"/>
    <col min="15379" max="15379" width="9" style="2" hidden="1"/>
    <col min="15380" max="15380" width="10.83203125" style="2" hidden="1"/>
    <col min="15381" max="15381" width="9.83203125" style="2" hidden="1"/>
    <col min="15382" max="15619" width="9" style="2" hidden="1"/>
    <col min="15620" max="15620" width="24.58203125" style="2" hidden="1"/>
    <col min="15621" max="15621" width="9.5" style="2" hidden="1"/>
    <col min="15622" max="15622" width="11.25" style="2" hidden="1"/>
    <col min="15623" max="15623" width="14.5" style="2" hidden="1"/>
    <col min="15624" max="15624" width="13" style="2" hidden="1"/>
    <col min="15625" max="15625" width="14.33203125" style="2" hidden="1"/>
    <col min="15626" max="15626" width="14.83203125" style="2" hidden="1"/>
    <col min="15627" max="15627" width="12.5" style="2" hidden="1"/>
    <col min="15628" max="15628" width="8.75" style="2" hidden="1"/>
    <col min="15629" max="15629" width="2.83203125" style="2" hidden="1"/>
    <col min="15630" max="15630" width="12" style="2" hidden="1"/>
    <col min="15631" max="15631" width="8.08203125" style="2" hidden="1"/>
    <col min="15632" max="15632" width="9" style="2" hidden="1"/>
    <col min="15633" max="15634" width="15.08203125" style="2" hidden="1"/>
    <col min="15635" max="15635" width="9" style="2" hidden="1"/>
    <col min="15636" max="15636" width="10.83203125" style="2" hidden="1"/>
    <col min="15637" max="15637" width="9.83203125" style="2" hidden="1"/>
    <col min="15638" max="15875" width="9" style="2" hidden="1"/>
    <col min="15876" max="15876" width="24.58203125" style="2" hidden="1"/>
    <col min="15877" max="15877" width="9.5" style="2" hidden="1"/>
    <col min="15878" max="15878" width="11.25" style="2" hidden="1"/>
    <col min="15879" max="15879" width="14.5" style="2" hidden="1"/>
    <col min="15880" max="15880" width="13" style="2" hidden="1"/>
    <col min="15881" max="15881" width="14.33203125" style="2" hidden="1"/>
    <col min="15882" max="15882" width="14.83203125" style="2" hidden="1"/>
    <col min="15883" max="15883" width="12.5" style="2" hidden="1"/>
    <col min="15884" max="15884" width="8.75" style="2" hidden="1"/>
    <col min="15885" max="15885" width="2.83203125" style="2" hidden="1"/>
    <col min="15886" max="15886" width="12" style="2" hidden="1"/>
    <col min="15887" max="15887" width="8.08203125" style="2" hidden="1"/>
    <col min="15888" max="15888" width="9" style="2" hidden="1"/>
    <col min="15889" max="15890" width="15.08203125" style="2" hidden="1"/>
    <col min="15891" max="15891" width="9" style="2" hidden="1"/>
    <col min="15892" max="15892" width="10.83203125" style="2" hidden="1"/>
    <col min="15893" max="15893" width="9.83203125" style="2" hidden="1"/>
    <col min="15894" max="16131" width="9" style="2" hidden="1"/>
    <col min="16132" max="16132" width="24.58203125" style="2" hidden="1"/>
    <col min="16133" max="16133" width="9.5" style="2" hidden="1"/>
    <col min="16134" max="16134" width="11.25" style="2" hidden="1"/>
    <col min="16135" max="16135" width="14.5" style="2" hidden="1"/>
    <col min="16136" max="16136" width="13" style="2" hidden="1"/>
    <col min="16137" max="16137" width="14.33203125" style="2" hidden="1"/>
    <col min="16138" max="16138" width="14.83203125" style="2" hidden="1"/>
    <col min="16139" max="16139" width="12.5" style="2" hidden="1"/>
    <col min="16140" max="16140" width="8.75" style="2" hidden="1"/>
    <col min="16141" max="16141" width="2.83203125" style="2" hidden="1"/>
    <col min="16142" max="16142" width="12" style="2" hidden="1"/>
    <col min="16143" max="16143" width="8.08203125" style="2" hidden="1"/>
    <col min="16144" max="16144" width="9" style="2" hidden="1"/>
    <col min="16145" max="16146" width="15.08203125" style="2" hidden="1"/>
    <col min="16147" max="16147" width="9" style="2" hidden="1"/>
    <col min="16148" max="16148" width="10.83203125" style="2" hidden="1"/>
    <col min="16149" max="16150" width="9.83203125" style="2" hidden="1"/>
    <col min="16151" max="16384" width="9" style="2" hidden="1"/>
  </cols>
  <sheetData>
    <row r="1" spans="1:21" ht="20" x14ac:dyDescent="0.4">
      <c r="A1" s="1" t="s">
        <v>163</v>
      </c>
      <c r="B1" s="27"/>
      <c r="Q1" s="29"/>
    </row>
    <row r="2" spans="1:21" ht="13" x14ac:dyDescent="0.3">
      <c r="B2" s="12" t="s">
        <v>21</v>
      </c>
      <c r="C2" s="12"/>
      <c r="D2" s="13" t="str">
        <f ca="1">MID(CELL("filename",A1),FIND("]",CELL("filename",A1))+1,255)</f>
        <v>2025_A</v>
      </c>
      <c r="Q2" s="29"/>
    </row>
    <row r="3" spans="1:21" ht="5.5" customHeight="1" x14ac:dyDescent="0.25">
      <c r="B3" s="80"/>
      <c r="C3" s="79"/>
      <c r="D3" s="79"/>
    </row>
    <row r="4" spans="1:21" ht="12.5" x14ac:dyDescent="0.25">
      <c r="B4" s="80" t="s">
        <v>4</v>
      </c>
      <c r="C4" s="79"/>
      <c r="D4" s="79"/>
      <c r="H4" s="80" t="s">
        <v>22</v>
      </c>
      <c r="J4" s="80" t="s">
        <v>138</v>
      </c>
    </row>
    <row r="5" spans="1:21" s="79" customFormat="1" ht="10.5" x14ac:dyDescent="0.25">
      <c r="B5" s="79" t="s">
        <v>89</v>
      </c>
      <c r="C5" s="79" t="str">
        <f ca="1">VLOOKUP(D2,Results!$B$6:$F$73,5,0)</f>
        <v>95+</v>
      </c>
      <c r="G5" s="123"/>
      <c r="H5" s="79" t="str">
        <f ca="1">VLOOKUP($C$5,ResultsByYr!$BS$6:$BT$7,2,0)</f>
        <v>BZ</v>
      </c>
      <c r="J5" s="79" t="s">
        <v>136</v>
      </c>
      <c r="L5" s="331">
        <f ca="1">VLOOKUP($D$2,Results!$B$6:$H$73,6,0)</f>
        <v>0.9</v>
      </c>
      <c r="T5" s="81"/>
    </row>
    <row r="6" spans="1:21" s="79" customFormat="1" ht="10" x14ac:dyDescent="0.2">
      <c r="B6" s="82" t="s">
        <v>19</v>
      </c>
      <c r="C6" s="79" t="str">
        <f ca="1">VLOOKUP($D$2,Results!$B$6:$E$73,2,0)</f>
        <v>Deaths - AWP2025 (ONS 2022 POP)</v>
      </c>
      <c r="G6" s="83"/>
      <c r="H6" s="79" t="str">
        <f ca="1">VLOOKUP(C6,Information!$B$57:$C$67,2,0)</f>
        <v>Deaths - AWP2025 (ONS 2022 POP)</v>
      </c>
      <c r="J6" s="79" t="s">
        <v>137</v>
      </c>
      <c r="L6" s="331">
        <f ca="1">VLOOKUP($D$2,Results!$B$6:$H$73,7,0)</f>
        <v>1</v>
      </c>
      <c r="Q6" s="83"/>
      <c r="T6" s="81"/>
    </row>
    <row r="7" spans="1:21" s="79" customFormat="1" ht="10" x14ac:dyDescent="0.2">
      <c r="B7" s="82" t="s">
        <v>5</v>
      </c>
      <c r="C7" s="79" t="str">
        <f ca="1">VLOOKUP($D$2,Results!$B$6:$E$73,3,0)</f>
        <v>PTC - Central</v>
      </c>
      <c r="G7" s="83"/>
      <c r="H7" s="79" t="str">
        <f ca="1">VLOOKUP(C7,Information!$B$78:$C$82,2,0)</f>
        <v>PtC - Central</v>
      </c>
      <c r="Q7" s="84"/>
      <c r="T7" s="81"/>
    </row>
    <row r="8" spans="1:21" s="79" customFormat="1" ht="10" x14ac:dyDescent="0.2">
      <c r="B8" s="82" t="s">
        <v>18</v>
      </c>
      <c r="C8" s="79" t="str">
        <f ca="1">VLOOKUP($D$2,Results!$B$6:$E$73,4,0)</f>
        <v>ACPC - Central</v>
      </c>
      <c r="D8" s="85"/>
      <c r="G8" s="83"/>
      <c r="H8" s="79" t="str">
        <f ca="1">VLOOKUP(C8,Information!$B$70:$C$75,2,0)</f>
        <v>ACPC - Central</v>
      </c>
      <c r="I8" s="84"/>
      <c r="T8" s="81"/>
    </row>
    <row r="9" spans="1:21" ht="5.5" customHeight="1" thickBot="1" x14ac:dyDescent="0.35">
      <c r="B9" s="12"/>
      <c r="C9" s="12"/>
      <c r="D9" s="13"/>
    </row>
    <row r="10" spans="1:21" ht="13.5" thickBot="1" x14ac:dyDescent="0.35">
      <c r="B10" s="39" t="s">
        <v>6</v>
      </c>
      <c r="C10" s="40"/>
      <c r="D10" s="40"/>
      <c r="E10" s="40"/>
      <c r="F10" s="41"/>
      <c r="G10" s="124"/>
      <c r="H10" s="41"/>
      <c r="I10" s="41"/>
      <c r="J10" s="41"/>
      <c r="K10" s="40"/>
      <c r="L10" s="40"/>
      <c r="M10" s="40"/>
      <c r="N10" s="40"/>
      <c r="O10" s="40"/>
      <c r="P10" s="40"/>
      <c r="Q10" s="40"/>
      <c r="R10" s="40"/>
      <c r="S10" s="40"/>
      <c r="T10" s="42"/>
    </row>
    <row r="11" spans="1:21" s="43" customFormat="1" ht="64.5" customHeight="1" thickBot="1" x14ac:dyDescent="0.35">
      <c r="B11" s="21" t="s">
        <v>7</v>
      </c>
      <c r="C11" s="22" t="s">
        <v>12</v>
      </c>
      <c r="D11" s="56" t="s">
        <v>13</v>
      </c>
      <c r="E11" s="21" t="s">
        <v>127</v>
      </c>
      <c r="F11" s="22" t="s">
        <v>50</v>
      </c>
      <c r="G11" s="125" t="s">
        <v>51</v>
      </c>
      <c r="H11" s="22" t="s">
        <v>15</v>
      </c>
      <c r="I11" s="22" t="s">
        <v>14</v>
      </c>
      <c r="J11" s="22" t="s">
        <v>75</v>
      </c>
      <c r="K11" s="23" t="s">
        <v>16</v>
      </c>
      <c r="L11" s="72" t="s">
        <v>26</v>
      </c>
      <c r="M11" s="31" t="s">
        <v>27</v>
      </c>
      <c r="N11" s="22" t="s">
        <v>8</v>
      </c>
      <c r="O11" s="22" t="s">
        <v>17</v>
      </c>
      <c r="P11" s="22"/>
      <c r="Q11" s="22" t="s">
        <v>9</v>
      </c>
      <c r="R11" s="22" t="s">
        <v>3</v>
      </c>
      <c r="S11" s="56" t="s">
        <v>32</v>
      </c>
      <c r="T11" s="38" t="s">
        <v>31</v>
      </c>
    </row>
    <row r="12" spans="1:21" s="44" customFormat="1" ht="13" x14ac:dyDescent="0.3">
      <c r="B12" s="14">
        <v>2005</v>
      </c>
      <c r="C12" s="53">
        <f t="shared" ref="C12:C43" ca="1" si="0">SUM(INDIRECT("'"&amp;$H$6&amp;"'!C"&amp;SUM(ROW(A12))&amp;":"&amp;$H$5&amp;ROW(B12)))</f>
        <v>1705.5139151336643</v>
      </c>
      <c r="D12" s="70">
        <f t="shared" ref="D12:D43" ca="1" si="1">SUMPRODUCT(INDIRECT("'"&amp;$H$6&amp;"'!C"&amp;SUM(ROW(A12))&amp;":"&amp;$H$5&amp;SUM(ROW(B12))),INDIRECT("'"&amp;$H$6&amp;"'!C11:"&amp;$H$5&amp;"11"))/C12</f>
        <v>71.17450691912174</v>
      </c>
      <c r="E12" s="75">
        <f ca="1">IFERROR(F12/C12,"")</f>
        <v>0.42048961422051623</v>
      </c>
      <c r="F12" s="53" cm="1">
        <f t="array" aca="1" ref="F12" ca="1">SUMPRODUCT(INDIRECT("'"&amp;$H$6&amp;"'!$C"&amp;SUM(ROW(A12))&amp;":"&amp;$H$5&amp;SUM(ROW(A12))),
INDIRECT("'"&amp;$H$7&amp;"'!$C"&amp;SUM(ROW(A12))&amp;":"&amp;$H$5&amp;SUM(ROW(A12)))*$L$6)</f>
        <v>717.15088822227676</v>
      </c>
      <c r="G12" s="163">
        <f ca="1">INDEX('Other Inputs'!$C$80:$AH$145,MATCH(B12,'Other Inputs'!$B$80:$B$145,0), MATCH($D$2,'Other Inputs'!$C$79:$AH$79,0))</f>
        <v>0</v>
      </c>
      <c r="H12" s="53">
        <f ca="1">F12*(1-G12)</f>
        <v>717.15088822227676</v>
      </c>
      <c r="I12" s="70" cm="1">
        <f t="array" aca="1" ref="I12" ca="1">IFERROR(SUMPRODUCT(INDIRECT("'"&amp;$H$6&amp;"'!$C"&amp;SUM(ROW(P12))&amp;":"&amp;$H$5&amp;SUM(ROW(P12))),
INDIRECT("'"&amp;$H$7&amp;"'!$C"&amp;SUM(ROW(P12))&amp;":"&amp;$H$5&amp;SUM(ROW(P12)))*$L$6,
INDIRECT("'"&amp;$H$7&amp;"'!$C10:"&amp;$H$5&amp;10)*$L$6)/
(SUMPRODUCT(INDIRECT("'"&amp;$H$6&amp;"'!$C"&amp;SUM(ROW(P12))&amp;":"&amp;$H$5&amp;SUM(ROW(P12))),
INDIRECT("'"&amp;$H$7&amp;"'!$C"&amp;SUM(ROW(P12))&amp;":"&amp;$H$5&amp;SUM(ROW(P12)))*$L$6)),"")</f>
        <v>67.396590993592767</v>
      </c>
      <c r="J12" s="345">
        <f ca="1">INDEX('Other Inputs'!$C$11:$AH$76,MATCH($B12,'Other Inputs'!$B$80:$B$145,0), MATCH($D$2,'Other Inputs'!$C$79:$AH$79,0))</f>
        <v>2</v>
      </c>
      <c r="K12" s="76">
        <f ca="1">H12*J12</f>
        <v>1434.3017764445535</v>
      </c>
      <c r="L12" s="163">
        <f ca="1">INDEX('Other Inputs'!$C$149:$AH$214,MATCH($B12,'Other Inputs'!$B$80:$B$145,0), MATCH($D$2,'Other Inputs'!$C$79:$AH$79,0))</f>
        <v>5.5E-2</v>
      </c>
      <c r="M12" s="163">
        <f ca="1">INDEX('Other Inputs'!$C$218:$AH$283,MATCH($B12,'Other Inputs'!$B$80:$B$145,0), MATCH($D$2,'Other Inputs'!$C$79:$AH$79,0))</f>
        <v>1.9521717911176184E-2</v>
      </c>
      <c r="N12" s="53">
        <f ca="1">(K12*(1+L12))*(1+M12)</f>
        <v>1542.7284107356122</v>
      </c>
      <c r="O12" s="53">
        <f ca="1">N12/J12</f>
        <v>771.36420536780611</v>
      </c>
      <c r="P12" s="46"/>
      <c r="Q12" s="53" cm="1">
        <f t="array" aca="1" ref="Q12" ca="1">IFERROR(SUMPRODUCT(INDIRECT("'"&amp;$H$6&amp;"'!$C"&amp;SUM(ROW(P12))&amp;":"&amp;$H$5&amp;SUM(ROW(P12))),
INDIRECT("'"&amp;$H$7&amp;"'!$C"&amp;SUM(ROW(P12))&amp;":"&amp;$H$5&amp;SUM(ROW(P12)))*$L$6,
INDIRECT("'"&amp;$H$8&amp;"'!$C"&amp;SUM(ROW(P12))&amp;":"&amp;$H$5&amp;SUM(ROW(P12)))*$L$5)/
(SUMPRODUCT(INDIRECT("'"&amp;$H$6&amp;"'!$C"&amp;SUM(ROW(P12))&amp;":"&amp;$H$5&amp;SUM(ROW(P12))),
INDIRECT("'"&amp;$H$7&amp;"'!$C"&amp;SUM(ROW(P12))&amp;":"&amp;$H$5&amp;SUM(ROW(P12)))*$L$6)),"")</f>
        <v>179874.05931354463</v>
      </c>
      <c r="R12" s="47"/>
      <c r="S12" s="57">
        <f ca="1">IFERROR(O12*Q12,0)</f>
        <v>138748410.82867396</v>
      </c>
      <c r="T12" s="59">
        <f t="shared" ref="T12:T67" si="2">IF(B12&gt;Endyear,0,IF(B12&gt;=Startyear,IF(B12=Startyear,0.5,T11+1),0))</f>
        <v>0</v>
      </c>
    </row>
    <row r="13" spans="1:21" s="44" customFormat="1" ht="13" x14ac:dyDescent="0.3">
      <c r="B13" s="14">
        <f>B12+1</f>
        <v>2006</v>
      </c>
      <c r="C13" s="53">
        <f t="shared" ca="1" si="0"/>
        <v>1762.293777730421</v>
      </c>
      <c r="D13" s="70">
        <f t="shared" ca="1" si="1"/>
        <v>71.679070929238847</v>
      </c>
      <c r="E13" s="75">
        <f t="shared" ref="E13:E67" ca="1" si="3">IFERROR(F13/C13,"")</f>
        <v>0.47314599499345389</v>
      </c>
      <c r="F13" s="53" cm="1">
        <f t="array" aca="1" ref="F13" ca="1">SUMPRODUCT(INDIRECT("'"&amp;$H$6&amp;"'!$C"&amp;SUM(ROW(A13))&amp;":"&amp;$H$5&amp;SUM(ROW(A13))),
INDIRECT("'"&amp;$H$7&amp;"'!$C"&amp;SUM(ROW(A13))&amp;":"&amp;$H$5&amp;SUM(ROW(A13)))*$L$6)</f>
        <v>833.8222429350327</v>
      </c>
      <c r="G13" s="163">
        <f ca="1">INDEX('Other Inputs'!$C$80:$AH$145,MATCH(B13,'Other Inputs'!$B$80:$B$145,0), MATCH($D$2,'Other Inputs'!$C$79:$AH$79,0))</f>
        <v>0</v>
      </c>
      <c r="H13" s="53">
        <f t="shared" ref="H13:H67" ca="1" si="4">F13*(1-G13)</f>
        <v>833.8222429350327</v>
      </c>
      <c r="I13" s="70" cm="1">
        <f t="array" aca="1" ref="I13" ca="1">IFERROR(SUMPRODUCT(INDIRECT("'"&amp;$H$6&amp;"'!$C"&amp;SUM(ROW(P13))&amp;":"&amp;$H$5&amp;SUM(ROW(P13))),
INDIRECT("'"&amp;$H$7&amp;"'!$C"&amp;SUM(ROW(P13))&amp;":"&amp;$H$5&amp;SUM(ROW(P13)))*$L$6,
INDIRECT("'"&amp;$H$7&amp;"'!$C10:"&amp;$H$5&amp;10)*$L$6)/
(SUMPRODUCT(INDIRECT("'"&amp;$H$6&amp;"'!$C"&amp;SUM(ROW(P13))&amp;":"&amp;$H$5&amp;SUM(ROW(P13))),
INDIRECT("'"&amp;$H$7&amp;"'!$C"&amp;SUM(ROW(P13))&amp;":"&amp;$H$5&amp;SUM(ROW(P13)))*$L$6)),"")</f>
        <v>68.629672540899378</v>
      </c>
      <c r="J13" s="345">
        <f ca="1">INDEX('Other Inputs'!$C$11:$AH$76,MATCH($B13,'Other Inputs'!$B$80:$B$145,0), MATCH($D$2,'Other Inputs'!$C$79:$AH$79,0))</f>
        <v>2</v>
      </c>
      <c r="K13" s="76">
        <f t="shared" ref="K13:K67" ca="1" si="5">H13*J13</f>
        <v>1667.6444858700654</v>
      </c>
      <c r="L13" s="163">
        <f ca="1">INDEX('Other Inputs'!$C$149:$AH$214,MATCH($B13,'Other Inputs'!$B$80:$B$145,0), MATCH($D$2,'Other Inputs'!$C$79:$AH$79,0))</f>
        <v>5.5E-2</v>
      </c>
      <c r="M13" s="45">
        <f ca="1">INDEX('Other Inputs'!$C$218:$AH$283,MATCH($B13,'Other Inputs'!$B$80:$B$145,0), MATCH($D$2,'Other Inputs'!$C$79:$AH$79,0))</f>
        <v>2.4271844660194174E-2</v>
      </c>
      <c r="N13" s="53">
        <f t="shared" ref="N13:N67" ca="1" si="6">(K13*(1+L13))*(1+M13)</f>
        <v>1802.0679649374072</v>
      </c>
      <c r="O13" s="53">
        <f t="shared" ref="O13:O67" ca="1" si="7">N13/J13</f>
        <v>901.03398246870358</v>
      </c>
      <c r="P13" s="46"/>
      <c r="Q13" s="53" cm="1">
        <f t="array" aca="1" ref="Q13" ca="1">IFERROR(SUMPRODUCT(INDIRECT("'"&amp;$H$6&amp;"'!$C"&amp;SUM(ROW(P13))&amp;":"&amp;$H$5&amp;SUM(ROW(P13))),
INDIRECT("'"&amp;$H$7&amp;"'!$C"&amp;SUM(ROW(P13))&amp;":"&amp;$H$5&amp;SUM(ROW(P13)))*$L$6,
INDIRECT("'"&amp;$H$8&amp;"'!$C"&amp;SUM(ROW(P13))&amp;":"&amp;$H$5&amp;SUM(ROW(P13)))*$L$5)/
(SUMPRODUCT(INDIRECT("'"&amp;$H$6&amp;"'!$C"&amp;SUM(ROW(P13))&amp;":"&amp;$H$5&amp;SUM(ROW(P13))),
INDIRECT("'"&amp;$H$7&amp;"'!$C"&amp;SUM(ROW(P13))&amp;":"&amp;$H$5&amp;SUM(ROW(P13)))*$L$6)),"")</f>
        <v>175268.88125108753</v>
      </c>
      <c r="R13" s="47">
        <f ca="1">IF(Q13=0,"",IFERROR(Q13/Q12-1,""))</f>
        <v>-2.5602235697753661E-2</v>
      </c>
      <c r="S13" s="57">
        <f t="shared" ref="S13:S67" ca="1" si="8">IFERROR(O13*Q13,0)</f>
        <v>157923218.0765017</v>
      </c>
      <c r="T13" s="59">
        <f t="shared" si="2"/>
        <v>0</v>
      </c>
      <c r="U13" s="48"/>
    </row>
    <row r="14" spans="1:21" s="44" customFormat="1" ht="13" x14ac:dyDescent="0.3">
      <c r="B14" s="14">
        <f t="shared" ref="B14:B67" si="9">B13+1</f>
        <v>2007</v>
      </c>
      <c r="C14" s="53">
        <f t="shared" ca="1" si="0"/>
        <v>1817.3193403428234</v>
      </c>
      <c r="D14" s="70">
        <f t="shared" ca="1" si="1"/>
        <v>72.195963725765111</v>
      </c>
      <c r="E14" s="75">
        <f t="shared" ca="1" si="3"/>
        <v>0.52633608923620179</v>
      </c>
      <c r="F14" s="53" cm="1">
        <f t="array" aca="1" ref="F14" ca="1">SUMPRODUCT(INDIRECT("'"&amp;$H$6&amp;"'!$C"&amp;SUM(ROW(A14))&amp;":"&amp;$H$5&amp;SUM(ROW(A14))),
INDIRECT("'"&amp;$H$7&amp;"'!$C"&amp;SUM(ROW(A14))&amp;":"&amp;$H$5&amp;SUM(ROW(A14)))*$L$6)</f>
        <v>956.52075448935568</v>
      </c>
      <c r="G14" s="163">
        <f ca="1">INDEX('Other Inputs'!$C$80:$AH$145,MATCH(B14,'Other Inputs'!$B$80:$B$145,0), MATCH($D$2,'Other Inputs'!$C$79:$AH$79,0))</f>
        <v>0</v>
      </c>
      <c r="H14" s="53">
        <f t="shared" ca="1" si="4"/>
        <v>956.52075448935568</v>
      </c>
      <c r="I14" s="70" cm="1">
        <f t="array" aca="1" ref="I14" ca="1">IFERROR(SUMPRODUCT(INDIRECT("'"&amp;$H$6&amp;"'!$C"&amp;SUM(ROW(P14))&amp;":"&amp;$H$5&amp;SUM(ROW(P14))),
INDIRECT("'"&amp;$H$7&amp;"'!$C"&amp;SUM(ROW(P14))&amp;":"&amp;$H$5&amp;SUM(ROW(P14)))*$L$6,
INDIRECT("'"&amp;$H$7&amp;"'!$C10:"&amp;$H$5&amp;10)*$L$6)/
(SUMPRODUCT(INDIRECT("'"&amp;$H$6&amp;"'!$C"&amp;SUM(ROW(P14))&amp;":"&amp;$H$5&amp;SUM(ROW(P14))),
INDIRECT("'"&amp;$H$7&amp;"'!$C"&amp;SUM(ROW(P14))&amp;":"&amp;$H$5&amp;SUM(ROW(P14)))*$L$6)),"")</f>
        <v>69.702770285472809</v>
      </c>
      <c r="J14" s="345">
        <f ca="1">INDEX('Other Inputs'!$C$11:$AH$76,MATCH($B14,'Other Inputs'!$B$80:$B$145,0), MATCH($D$2,'Other Inputs'!$C$79:$AH$79,0))</f>
        <v>2</v>
      </c>
      <c r="K14" s="76">
        <f t="shared" ca="1" si="5"/>
        <v>1913.0415089787114</v>
      </c>
      <c r="L14" s="163">
        <f ca="1">INDEX('Other Inputs'!$C$149:$AH$214,MATCH($B14,'Other Inputs'!$B$80:$B$145,0), MATCH($D$2,'Other Inputs'!$C$79:$AH$79,0))</f>
        <v>5.5E-2</v>
      </c>
      <c r="M14" s="45">
        <f ca="1">INDEX('Other Inputs'!$C$218:$AH$283,MATCH($B14,'Other Inputs'!$B$80:$B$145,0), MATCH($D$2,'Other Inputs'!$C$79:$AH$79,0))</f>
        <v>1.6544117647058824E-2</v>
      </c>
      <c r="N14" s="53">
        <f t="shared" ca="1" si="6"/>
        <v>2051.6491028691448</v>
      </c>
      <c r="O14" s="53">
        <f t="shared" ca="1" si="7"/>
        <v>1025.8245514345724</v>
      </c>
      <c r="P14" s="46"/>
      <c r="Q14" s="53" cm="1">
        <f t="array" aca="1" ref="Q14" ca="1">IFERROR(SUMPRODUCT(INDIRECT("'"&amp;$H$6&amp;"'!$C"&amp;SUM(ROW(P14))&amp;":"&amp;$H$5&amp;SUM(ROW(P14))),
INDIRECT("'"&amp;$H$7&amp;"'!$C"&amp;SUM(ROW(P14))&amp;":"&amp;$H$5&amp;SUM(ROW(P14)))*$L$6,
INDIRECT("'"&amp;$H$8&amp;"'!$C"&amp;SUM(ROW(P14))&amp;":"&amp;$H$5&amp;SUM(ROW(P14)))*$L$5)/
(SUMPRODUCT(INDIRECT("'"&amp;$H$6&amp;"'!$C"&amp;SUM(ROW(P14))&amp;":"&amp;$H$5&amp;SUM(ROW(P14))),
INDIRECT("'"&amp;$H$7&amp;"'!$C"&amp;SUM(ROW(P14))&amp;":"&amp;$H$5&amp;SUM(ROW(P14)))*$L$6)),"")</f>
        <v>171285.95741595596</v>
      </c>
      <c r="R14" s="47">
        <f t="shared" ref="R14:R67" ca="1" si="10">IF(Q14=0,"",IFERROR(Q14/Q13-1,""))</f>
        <v>-2.2724649160199117E-2</v>
      </c>
      <c r="S14" s="57">
        <f t="shared" ca="1" si="8"/>
        <v>175709340.43326429</v>
      </c>
      <c r="T14" s="59">
        <f t="shared" si="2"/>
        <v>0</v>
      </c>
      <c r="U14" s="49"/>
    </row>
    <row r="15" spans="1:21" s="44" customFormat="1" ht="13" x14ac:dyDescent="0.3">
      <c r="B15" s="14">
        <f t="shared" si="9"/>
        <v>2008</v>
      </c>
      <c r="C15" s="53">
        <f t="shared" ca="1" si="0"/>
        <v>1872.7278401048691</v>
      </c>
      <c r="D15" s="70">
        <f t="shared" ca="1" si="1"/>
        <v>72.71455430480998</v>
      </c>
      <c r="E15" s="75">
        <f t="shared" ca="1" si="3"/>
        <v>0.58150521218914342</v>
      </c>
      <c r="F15" s="53" cm="1">
        <f t="array" aca="1" ref="F15" ca="1">SUMPRODUCT(INDIRECT("'"&amp;$H$6&amp;"'!$C"&amp;SUM(ROW(A15))&amp;":"&amp;$H$5&amp;SUM(ROW(A15))),
INDIRECT("'"&amp;$H$7&amp;"'!$C"&amp;SUM(ROW(A15))&amp;":"&amp;$H$5&amp;SUM(ROW(A15)))*$L$6)</f>
        <v>1089.0010000326981</v>
      </c>
      <c r="G15" s="163">
        <f ca="1">INDEX('Other Inputs'!$C$80:$AH$145,MATCH(B15,'Other Inputs'!$B$80:$B$145,0), MATCH($D$2,'Other Inputs'!$C$79:$AH$79,0))</f>
        <v>0</v>
      </c>
      <c r="H15" s="53">
        <f t="shared" ca="1" si="4"/>
        <v>1089.0010000326981</v>
      </c>
      <c r="I15" s="70" cm="1">
        <f t="array" aca="1" ref="I15" ca="1">IFERROR(SUMPRODUCT(INDIRECT("'"&amp;$H$6&amp;"'!$C"&amp;SUM(ROW(P15))&amp;":"&amp;$H$5&amp;SUM(ROW(P15))),
INDIRECT("'"&amp;$H$7&amp;"'!$C"&amp;SUM(ROW(P15))&amp;":"&amp;$H$5&amp;SUM(ROW(P15)))*$L$6,
INDIRECT("'"&amp;$H$7&amp;"'!$C10:"&amp;$H$5&amp;10)*$L$6)/
(SUMPRODUCT(INDIRECT("'"&amp;$H$6&amp;"'!$C"&amp;SUM(ROW(P15))&amp;":"&amp;$H$5&amp;SUM(ROW(P15))),
INDIRECT("'"&amp;$H$7&amp;"'!$C"&amp;SUM(ROW(P15))&amp;":"&amp;$H$5&amp;SUM(ROW(P15)))*$L$6)),"")</f>
        <v>70.623742224232231</v>
      </c>
      <c r="J15" s="345">
        <f ca="1">INDEX('Other Inputs'!$C$11:$AH$76,MATCH($B15,'Other Inputs'!$B$80:$B$145,0), MATCH($D$2,'Other Inputs'!$C$79:$AH$79,0))</f>
        <v>2</v>
      </c>
      <c r="K15" s="76">
        <f t="shared" ca="1" si="5"/>
        <v>2178.0020000653963</v>
      </c>
      <c r="L15" s="163">
        <f ca="1">INDEX('Other Inputs'!$C$149:$AH$214,MATCH($B15,'Other Inputs'!$B$80:$B$145,0), MATCH($D$2,'Other Inputs'!$C$79:$AH$79,0))</f>
        <v>5.5E-2</v>
      </c>
      <c r="M15" s="45">
        <f ca="1">INDEX('Other Inputs'!$C$218:$AH$283,MATCH($B15,'Other Inputs'!$B$80:$B$145,0), MATCH($D$2,'Other Inputs'!$C$79:$AH$79,0))</f>
        <v>1.7660044150110375E-2</v>
      </c>
      <c r="N15" s="53">
        <f t="shared" ca="1" si="6"/>
        <v>2338.3712201805865</v>
      </c>
      <c r="O15" s="53">
        <f t="shared" ca="1" si="7"/>
        <v>1169.1856100902933</v>
      </c>
      <c r="P15" s="46"/>
      <c r="Q15" s="53" cm="1">
        <f t="array" aca="1" ref="Q15" ca="1">IFERROR(SUMPRODUCT(INDIRECT("'"&amp;$H$6&amp;"'!$C"&amp;SUM(ROW(P15))&amp;":"&amp;$H$5&amp;SUM(ROW(P15))),
INDIRECT("'"&amp;$H$7&amp;"'!$C"&amp;SUM(ROW(P15))&amp;":"&amp;$H$5&amp;SUM(ROW(P15)))*$L$6,
INDIRECT("'"&amp;$H$8&amp;"'!$C"&amp;SUM(ROW(P15))&amp;":"&amp;$H$5&amp;SUM(ROW(P15)))*$L$5)/
(SUMPRODUCT(INDIRECT("'"&amp;$H$6&amp;"'!$C"&amp;SUM(ROW(P15))&amp;":"&amp;$H$5&amp;SUM(ROW(P15))),
INDIRECT("'"&amp;$H$7&amp;"'!$C"&amp;SUM(ROW(P15))&amp;":"&amp;$H$5&amp;SUM(ROW(P15)))*$L$6)),"")</f>
        <v>175802.8373477814</v>
      </c>
      <c r="R15" s="47">
        <f t="shared" ca="1" si="10"/>
        <v>2.6370404205737108E-2</v>
      </c>
      <c r="S15" s="57">
        <f t="shared" ca="1" si="8"/>
        <v>205546147.64007038</v>
      </c>
      <c r="T15" s="59">
        <f t="shared" si="2"/>
        <v>0</v>
      </c>
      <c r="U15" s="49"/>
    </row>
    <row r="16" spans="1:21" s="44" customFormat="1" ht="13" x14ac:dyDescent="0.3">
      <c r="B16" s="14">
        <f t="shared" si="9"/>
        <v>2009</v>
      </c>
      <c r="C16" s="53">
        <f t="shared" ca="1" si="0"/>
        <v>1919.5920536281137</v>
      </c>
      <c r="D16" s="70">
        <f t="shared" ca="1" si="1"/>
        <v>73.190747076389258</v>
      </c>
      <c r="E16" s="75">
        <f t="shared" ca="1" si="3"/>
        <v>0.60654944032493074</v>
      </c>
      <c r="F16" s="53" cm="1">
        <f t="array" aca="1" ref="F16" ca="1">SUMPRODUCT(INDIRECT("'"&amp;$H$6&amp;"'!$C"&amp;SUM(ROW(A16))&amp;":"&amp;$H$5&amp;SUM(ROW(A16))),
INDIRECT("'"&amp;$H$7&amp;"'!$C"&amp;SUM(ROW(A16))&amp;":"&amp;$H$5&amp;SUM(ROW(A16)))*$L$6)</f>
        <v>1164.3274857803169</v>
      </c>
      <c r="G16" s="163">
        <f ca="1">INDEX('Other Inputs'!$C$80:$AH$145,MATCH(B16,'Other Inputs'!$B$80:$B$145,0), MATCH($D$2,'Other Inputs'!$C$79:$AH$79,0))</f>
        <v>0</v>
      </c>
      <c r="H16" s="53">
        <f t="shared" ca="1" si="4"/>
        <v>1164.3274857803169</v>
      </c>
      <c r="I16" s="70" cm="1">
        <f t="array" aca="1" ref="I16" ca="1">IFERROR(SUMPRODUCT(INDIRECT("'"&amp;$H$6&amp;"'!$C"&amp;SUM(ROW(P16))&amp;":"&amp;$H$5&amp;SUM(ROW(P16))),
INDIRECT("'"&amp;$H$7&amp;"'!$C"&amp;SUM(ROW(P16))&amp;":"&amp;$H$5&amp;SUM(ROW(P16)))*$L$6,
INDIRECT("'"&amp;$H$7&amp;"'!$C10:"&amp;$H$5&amp;10)*$L$6)/
(SUMPRODUCT(INDIRECT("'"&amp;$H$6&amp;"'!$C"&amp;SUM(ROW(P16))&amp;":"&amp;$H$5&amp;SUM(ROW(P16))),
INDIRECT("'"&amp;$H$7&amp;"'!$C"&amp;SUM(ROW(P16))&amp;":"&amp;$H$5&amp;SUM(ROW(P16)))*$L$6)),"")</f>
        <v>71.26664471332748</v>
      </c>
      <c r="J16" s="345">
        <f ca="1">INDEX('Other Inputs'!$C$11:$AH$76,MATCH($B16,'Other Inputs'!$B$80:$B$145,0), MATCH($D$2,'Other Inputs'!$C$79:$AH$79,0))</f>
        <v>2</v>
      </c>
      <c r="K16" s="76">
        <f t="shared" ca="1" si="5"/>
        <v>2328.6549715606338</v>
      </c>
      <c r="L16" s="163">
        <f ca="1">INDEX('Other Inputs'!$C$149:$AH$214,MATCH($B16,'Other Inputs'!$B$80:$B$145,0), MATCH($D$2,'Other Inputs'!$C$79:$AH$79,0))</f>
        <v>5.5E-2</v>
      </c>
      <c r="M16" s="45">
        <f ca="1">INDEX('Other Inputs'!$C$218:$AH$283,MATCH($B16,'Other Inputs'!$B$80:$B$145,0), MATCH($D$2,'Other Inputs'!$C$79:$AH$79,0))</f>
        <v>1.797945205479452E-2</v>
      </c>
      <c r="N16" s="53">
        <f t="shared" ca="1" si="6"/>
        <v>2500.9016721325352</v>
      </c>
      <c r="O16" s="53">
        <f t="shared" ca="1" si="7"/>
        <v>1250.4508360662676</v>
      </c>
      <c r="P16" s="46"/>
      <c r="Q16" s="53" cm="1">
        <f t="array" aca="1" ref="Q16" ca="1">IFERROR(SUMPRODUCT(INDIRECT("'"&amp;$H$6&amp;"'!$C"&amp;SUM(ROW(P16))&amp;":"&amp;$H$5&amp;SUM(ROW(P16))),
INDIRECT("'"&amp;$H$7&amp;"'!$C"&amp;SUM(ROW(P16))&amp;":"&amp;$H$5&amp;SUM(ROW(P16)))*$L$6,
INDIRECT("'"&amp;$H$8&amp;"'!$C"&amp;SUM(ROW(P16))&amp;":"&amp;$H$5&amp;SUM(ROW(P16)))*$L$5)/
(SUMPRODUCT(INDIRECT("'"&amp;$H$6&amp;"'!$C"&amp;SUM(ROW(P16))&amp;":"&amp;$H$5&amp;SUM(ROW(P16))),
INDIRECT("'"&amp;$H$7&amp;"'!$C"&amp;SUM(ROW(P16))&amp;":"&amp;$H$5&amp;SUM(ROW(P16)))*$L$6)),"")</f>
        <v>181927.97896963567</v>
      </c>
      <c r="R16" s="47">
        <f t="shared" ca="1" si="10"/>
        <v>3.484097136462716E-2</v>
      </c>
      <c r="S16" s="57">
        <f t="shared" ca="1" si="8"/>
        <v>227491993.40642726</v>
      </c>
      <c r="T16" s="59">
        <f t="shared" si="2"/>
        <v>0</v>
      </c>
    </row>
    <row r="17" spans="2:20" s="44" customFormat="1" ht="13" x14ac:dyDescent="0.3">
      <c r="B17" s="14">
        <f t="shared" si="9"/>
        <v>2010</v>
      </c>
      <c r="C17" s="53">
        <f t="shared" ca="1" si="0"/>
        <v>1964.1248694769401</v>
      </c>
      <c r="D17" s="70">
        <f t="shared" ca="1" si="1"/>
        <v>73.66440992041602</v>
      </c>
      <c r="E17" s="75">
        <f t="shared" ca="1" si="3"/>
        <v>0.61594671871120676</v>
      </c>
      <c r="F17" s="53" cm="1">
        <f t="array" aca="1" ref="F17" ca="1">SUMPRODUCT(INDIRECT("'"&amp;$H$6&amp;"'!$C"&amp;SUM(ROW(A17))&amp;":"&amp;$H$5&amp;SUM(ROW(A17))),
INDIRECT("'"&amp;$H$7&amp;"'!$C"&amp;SUM(ROW(A17))&amp;":"&amp;$H$5&amp;SUM(ROW(A17)))*$L$6)</f>
        <v>1209.7962684933987</v>
      </c>
      <c r="G17" s="163">
        <f ca="1">INDEX('Other Inputs'!$C$80:$AH$145,MATCH(B17,'Other Inputs'!$B$80:$B$145,0), MATCH($D$2,'Other Inputs'!$C$79:$AH$79,0))</f>
        <v>0</v>
      </c>
      <c r="H17" s="53">
        <f t="shared" ca="1" si="4"/>
        <v>1209.7962684933987</v>
      </c>
      <c r="I17" s="70" cm="1">
        <f t="array" aca="1" ref="I17" ca="1">IFERROR(SUMPRODUCT(INDIRECT("'"&amp;$H$6&amp;"'!$C"&amp;SUM(ROW(P17))&amp;":"&amp;$H$5&amp;SUM(ROW(P17))),
INDIRECT("'"&amp;$H$7&amp;"'!$C"&amp;SUM(ROW(P17))&amp;":"&amp;$H$5&amp;SUM(ROW(P17)))*$L$6,
INDIRECT("'"&amp;$H$7&amp;"'!$C10:"&amp;$H$5&amp;10)*$L$6)/
(SUMPRODUCT(INDIRECT("'"&amp;$H$6&amp;"'!$C"&amp;SUM(ROW(P17))&amp;":"&amp;$H$5&amp;SUM(ROW(P17))),
INDIRECT("'"&amp;$H$7&amp;"'!$C"&amp;SUM(ROW(P17))&amp;":"&amp;$H$5&amp;SUM(ROW(P17)))*$L$6)),"")</f>
        <v>71.817063385667751</v>
      </c>
      <c r="J17" s="345">
        <f ca="1">INDEX('Other Inputs'!$C$11:$AH$76,MATCH($B17,'Other Inputs'!$B$80:$B$145,0), MATCH($D$2,'Other Inputs'!$C$79:$AH$79,0))</f>
        <v>2</v>
      </c>
      <c r="K17" s="76">
        <f t="shared" ca="1" si="5"/>
        <v>2419.5925369867973</v>
      </c>
      <c r="L17" s="163">
        <f ca="1">INDEX('Other Inputs'!$C$149:$AH$214,MATCH($B17,'Other Inputs'!$B$80:$B$145,0), MATCH($D$2,'Other Inputs'!$C$79:$AH$79,0))</f>
        <v>5.5E-2</v>
      </c>
      <c r="M17" s="45">
        <f ca="1">INDEX('Other Inputs'!$C$218:$AH$283,MATCH($B17,'Other Inputs'!$B$80:$B$145,0), MATCH($D$2,'Other Inputs'!$C$79:$AH$79,0))</f>
        <v>1.4830508474576272E-2</v>
      </c>
      <c r="N17" s="53">
        <f t="shared" ca="1" si="6"/>
        <v>2590.5275224652396</v>
      </c>
      <c r="O17" s="53">
        <f t="shared" ca="1" si="7"/>
        <v>1295.2637612326198</v>
      </c>
      <c r="P17" s="46"/>
      <c r="Q17" s="53" cm="1">
        <f t="array" aca="1" ref="Q17" ca="1">IFERROR(SUMPRODUCT(INDIRECT("'"&amp;$H$6&amp;"'!$C"&amp;SUM(ROW(P17))&amp;":"&amp;$H$5&amp;SUM(ROW(P17))),
INDIRECT("'"&amp;$H$7&amp;"'!$C"&amp;SUM(ROW(P17))&amp;":"&amp;$H$5&amp;SUM(ROW(P17)))*$L$6,
INDIRECT("'"&amp;$H$8&amp;"'!$C"&amp;SUM(ROW(P17))&amp;":"&amp;$H$5&amp;SUM(ROW(P17)))*$L$5)/
(SUMPRODUCT(INDIRECT("'"&amp;$H$6&amp;"'!$C"&amp;SUM(ROW(P17))&amp;":"&amp;$H$5&amp;SUM(ROW(P17))),
INDIRECT("'"&amp;$H$7&amp;"'!$C"&amp;SUM(ROW(P17))&amp;":"&amp;$H$5&amp;SUM(ROW(P17)))*$L$6)),"")</f>
        <v>188938.38650333905</v>
      </c>
      <c r="R17" s="47">
        <f t="shared" ca="1" si="10"/>
        <v>3.8533971373767795E-2</v>
      </c>
      <c r="S17" s="57">
        <f t="shared" ca="1" si="8"/>
        <v>244725045.14353737</v>
      </c>
      <c r="T17" s="59">
        <f t="shared" si="2"/>
        <v>0</v>
      </c>
    </row>
    <row r="18" spans="2:20" s="44" customFormat="1" ht="13" x14ac:dyDescent="0.3">
      <c r="B18" s="14">
        <f t="shared" si="9"/>
        <v>2011</v>
      </c>
      <c r="C18" s="53">
        <f t="shared" ca="1" si="0"/>
        <v>2001.8732283815323</v>
      </c>
      <c r="D18" s="70">
        <f t="shared" ca="1" si="1"/>
        <v>74.136969759469935</v>
      </c>
      <c r="E18" s="75">
        <f t="shared" ca="1" si="3"/>
        <v>0.62553084424609151</v>
      </c>
      <c r="F18" s="53" cm="1">
        <f t="array" aca="1" ref="F18" ca="1">SUMPRODUCT(INDIRECT("'"&amp;$H$6&amp;"'!$C"&amp;SUM(ROW(A18))&amp;":"&amp;$H$5&amp;SUM(ROW(A18))),
INDIRECT("'"&amp;$H$7&amp;"'!$C"&amp;SUM(ROW(A18))&amp;":"&amp;$H$5&amp;SUM(ROW(A18)))*$L$6)</f>
        <v>1252.2334506231487</v>
      </c>
      <c r="G18" s="163">
        <f ca="1">INDEX('Other Inputs'!$C$80:$AH$145,MATCH(B18,'Other Inputs'!$B$80:$B$145,0), MATCH($D$2,'Other Inputs'!$C$79:$AH$79,0))</f>
        <v>0</v>
      </c>
      <c r="H18" s="53">
        <f t="shared" ca="1" si="4"/>
        <v>1252.2334506231487</v>
      </c>
      <c r="I18" s="70" cm="1">
        <f t="array" aca="1" ref="I18" ca="1">IFERROR(SUMPRODUCT(INDIRECT("'"&amp;$H$6&amp;"'!$C"&amp;SUM(ROW(P18))&amp;":"&amp;$H$5&amp;SUM(ROW(P18))),
INDIRECT("'"&amp;$H$7&amp;"'!$C"&amp;SUM(ROW(P18))&amp;":"&amp;$H$5&amp;SUM(ROW(P18)))*$L$6,
INDIRECT("'"&amp;$H$7&amp;"'!$C10:"&amp;$H$5&amp;10)*$L$6)/
(SUMPRODUCT(INDIRECT("'"&amp;$H$6&amp;"'!$C"&amp;SUM(ROW(P18))&amp;":"&amp;$H$5&amp;SUM(ROW(P18))),
INDIRECT("'"&amp;$H$7&amp;"'!$C"&amp;SUM(ROW(P18))&amp;":"&amp;$H$5&amp;SUM(ROW(P18)))*$L$6)),"")</f>
        <v>72.360712640537898</v>
      </c>
      <c r="J18" s="345">
        <f ca="1">INDEX('Other Inputs'!$C$11:$AH$76,MATCH($B18,'Other Inputs'!$B$80:$B$145,0), MATCH($D$2,'Other Inputs'!$C$79:$AH$79,0))</f>
        <v>2</v>
      </c>
      <c r="K18" s="76">
        <f t="shared" ca="1" si="5"/>
        <v>2504.4669012462973</v>
      </c>
      <c r="L18" s="163">
        <f ca="1">INDEX('Other Inputs'!$C$149:$AH$214,MATCH($B18,'Other Inputs'!$B$80:$B$145,0), MATCH($D$2,'Other Inputs'!$C$79:$AH$79,0))</f>
        <v>5.5E-2</v>
      </c>
      <c r="M18" s="45">
        <f ca="1">INDEX('Other Inputs'!$C$218:$AH$283,MATCH($B18,'Other Inputs'!$B$80:$B$145,0), MATCH($D$2,'Other Inputs'!$C$79:$AH$79,0))</f>
        <v>2.2491349480968859E-2</v>
      </c>
      <c r="N18" s="53">
        <f t="shared" ca="1" si="6"/>
        <v>2701.6395073729627</v>
      </c>
      <c r="O18" s="53">
        <f t="shared" ca="1" si="7"/>
        <v>1350.8197536864814</v>
      </c>
      <c r="P18" s="46"/>
      <c r="Q18" s="53" cm="1">
        <f t="array" aca="1" ref="Q18" ca="1">IFERROR(SUMPRODUCT(INDIRECT("'"&amp;$H$6&amp;"'!$C"&amp;SUM(ROW(P18))&amp;":"&amp;$H$5&amp;SUM(ROW(P18))),
INDIRECT("'"&amp;$H$7&amp;"'!$C"&amp;SUM(ROW(P18))&amp;":"&amp;$H$5&amp;SUM(ROW(P18)))*$L$6,
INDIRECT("'"&amp;$H$8&amp;"'!$C"&amp;SUM(ROW(P18))&amp;":"&amp;$H$5&amp;SUM(ROW(P18)))*$L$5)/
(SUMPRODUCT(INDIRECT("'"&amp;$H$6&amp;"'!$C"&amp;SUM(ROW(P18))&amp;":"&amp;$H$5&amp;SUM(ROW(P18))),
INDIRECT("'"&amp;$H$7&amp;"'!$C"&amp;SUM(ROW(P18))&amp;":"&amp;$H$5&amp;SUM(ROW(P18)))*$L$6)),"")</f>
        <v>194991.49390362031</v>
      </c>
      <c r="R18" s="47">
        <f t="shared" ca="1" si="10"/>
        <v>3.2037467410966247E-2</v>
      </c>
      <c r="S18" s="57">
        <f t="shared" ca="1" si="8"/>
        <v>263398361.76584741</v>
      </c>
      <c r="T18" s="59">
        <f t="shared" si="2"/>
        <v>0</v>
      </c>
    </row>
    <row r="19" spans="2:20" s="44" customFormat="1" ht="13" x14ac:dyDescent="0.3">
      <c r="B19" s="14">
        <f t="shared" si="9"/>
        <v>2012</v>
      </c>
      <c r="C19" s="53">
        <f t="shared" ca="1" si="0"/>
        <v>2031.9225355995734</v>
      </c>
      <c r="D19" s="70">
        <f t="shared" ca="1" si="1"/>
        <v>74.597725538583433</v>
      </c>
      <c r="E19" s="75">
        <f t="shared" ca="1" si="3"/>
        <v>0.60902982772049263</v>
      </c>
      <c r="F19" s="53" cm="1">
        <f t="array" aca="1" ref="F19" ca="1">SUMPRODUCT(INDIRECT("'"&amp;$H$6&amp;"'!$C"&amp;SUM(ROW(A19))&amp;":"&amp;$H$5&amp;SUM(ROW(A19))),
INDIRECT("'"&amp;$H$7&amp;"'!$C"&amp;SUM(ROW(A19))&amp;":"&amp;$H$5&amp;SUM(ROW(A19)))*$L$6)</f>
        <v>1237.5014317975947</v>
      </c>
      <c r="G19" s="163">
        <f ca="1">INDEX('Other Inputs'!$C$80:$AH$145,MATCH(B19,'Other Inputs'!$B$80:$B$145,0), MATCH($D$2,'Other Inputs'!$C$79:$AH$79,0))</f>
        <v>0</v>
      </c>
      <c r="H19" s="53">
        <f t="shared" ca="1" si="4"/>
        <v>1237.5014317975947</v>
      </c>
      <c r="I19" s="70" cm="1">
        <f t="array" aca="1" ref="I19" ca="1">IFERROR(SUMPRODUCT(INDIRECT("'"&amp;$H$6&amp;"'!$C"&amp;SUM(ROW(P19))&amp;":"&amp;$H$5&amp;SUM(ROW(P19))),
INDIRECT("'"&amp;$H$7&amp;"'!$C"&amp;SUM(ROW(P19))&amp;":"&amp;$H$5&amp;SUM(ROW(P19)))*$L$6,
INDIRECT("'"&amp;$H$7&amp;"'!$C10:"&amp;$H$5&amp;10)*$L$6)/
(SUMPRODUCT(INDIRECT("'"&amp;$H$6&amp;"'!$C"&amp;SUM(ROW(P19))&amp;":"&amp;$H$5&amp;SUM(ROW(P19))),
INDIRECT("'"&amp;$H$7&amp;"'!$C"&amp;SUM(ROW(P19))&amp;":"&amp;$H$5&amp;SUM(ROW(P19)))*$L$6)),"")</f>
        <v>72.80045755068916</v>
      </c>
      <c r="J19" s="345">
        <f ca="1">INDEX('Other Inputs'!$C$11:$AH$76,MATCH($B19,'Other Inputs'!$B$80:$B$145,0), MATCH($D$2,'Other Inputs'!$C$79:$AH$79,0))</f>
        <v>2</v>
      </c>
      <c r="K19" s="76">
        <f t="shared" ca="1" si="5"/>
        <v>2475.0028635951894</v>
      </c>
      <c r="L19" s="163">
        <f ca="1">INDEX('Other Inputs'!$C$149:$AH$214,MATCH($B19,'Other Inputs'!$B$80:$B$145,0), MATCH($D$2,'Other Inputs'!$C$79:$AH$79,0))</f>
        <v>5.5E-2</v>
      </c>
      <c r="M19" s="45">
        <f ca="1">INDEX('Other Inputs'!$C$218:$AH$283,MATCH($B19,'Other Inputs'!$B$80:$B$145,0), MATCH($D$2,'Other Inputs'!$C$79:$AH$79,0))</f>
        <v>1.9223224794036878E-2</v>
      </c>
      <c r="N19" s="53">
        <f t="shared" ca="1" si="6"/>
        <v>2661.3223220084028</v>
      </c>
      <c r="O19" s="53">
        <f t="shared" ca="1" si="7"/>
        <v>1330.6611610042014</v>
      </c>
      <c r="P19" s="46"/>
      <c r="Q19" s="53" cm="1">
        <f t="array" aca="1" ref="Q19" ca="1">IFERROR(SUMPRODUCT(INDIRECT("'"&amp;$H$6&amp;"'!$C"&amp;SUM(ROW(P19))&amp;":"&amp;$H$5&amp;SUM(ROW(P19))),
INDIRECT("'"&amp;$H$7&amp;"'!$C"&amp;SUM(ROW(P19))&amp;":"&amp;$H$5&amp;SUM(ROW(P19)))*$L$6,
INDIRECT("'"&amp;$H$8&amp;"'!$C"&amp;SUM(ROW(P19))&amp;":"&amp;$H$5&amp;SUM(ROW(P19)))*$L$5)/
(SUMPRODUCT(INDIRECT("'"&amp;$H$6&amp;"'!$C"&amp;SUM(ROW(P19))&amp;":"&amp;$H$5&amp;SUM(ROW(P19))),
INDIRECT("'"&amp;$H$7&amp;"'!$C"&amp;SUM(ROW(P19))&amp;":"&amp;$H$5&amp;SUM(ROW(P19)))*$L$6)),"")</f>
        <v>199326.34381454645</v>
      </c>
      <c r="R19" s="47">
        <f t="shared" ca="1" si="10"/>
        <v>2.2230969280479185E-2</v>
      </c>
      <c r="S19" s="57">
        <f t="shared" ca="1" si="8"/>
        <v>265235824.078987</v>
      </c>
      <c r="T19" s="59">
        <f t="shared" si="2"/>
        <v>0</v>
      </c>
    </row>
    <row r="20" spans="2:20" s="44" customFormat="1" ht="13" x14ac:dyDescent="0.3">
      <c r="B20" s="14">
        <f t="shared" si="9"/>
        <v>2013</v>
      </c>
      <c r="C20" s="53">
        <f t="shared" ca="1" si="0"/>
        <v>2052.7379109248182</v>
      </c>
      <c r="D20" s="70">
        <f t="shared" ca="1" si="1"/>
        <v>75.048875331434445</v>
      </c>
      <c r="E20" s="75">
        <f t="shared" ca="1" si="3"/>
        <v>0.59262107077655679</v>
      </c>
      <c r="F20" s="53" cm="1">
        <f t="array" aca="1" ref="F20" ca="1">SUMPRODUCT(INDIRECT("'"&amp;$H$6&amp;"'!$C"&amp;SUM(ROW(A20))&amp;":"&amp;$H$5&amp;SUM(ROW(A20))),
INDIRECT("'"&amp;$H$7&amp;"'!$C"&amp;SUM(ROW(A20))&amp;":"&amp;$H$5&amp;SUM(ROW(A20)))*$L$6)</f>
        <v>1216.495738795898</v>
      </c>
      <c r="G20" s="163">
        <f ca="1">INDEX('Other Inputs'!$C$80:$AH$145,MATCH(B20,'Other Inputs'!$B$80:$B$145,0), MATCH($D$2,'Other Inputs'!$C$79:$AH$79,0))</f>
        <v>0</v>
      </c>
      <c r="H20" s="53">
        <f t="shared" ca="1" si="4"/>
        <v>1216.495738795898</v>
      </c>
      <c r="I20" s="70" cm="1">
        <f t="array" aca="1" ref="I20" ca="1">IFERROR(SUMPRODUCT(INDIRECT("'"&amp;$H$6&amp;"'!$C"&amp;SUM(ROW(P20))&amp;":"&amp;$H$5&amp;SUM(ROW(P20))),
INDIRECT("'"&amp;$H$7&amp;"'!$C"&amp;SUM(ROW(P20))&amp;":"&amp;$H$5&amp;SUM(ROW(P20)))*$L$6,
INDIRECT("'"&amp;$H$7&amp;"'!$C10:"&amp;$H$5&amp;10)*$L$6)/
(SUMPRODUCT(INDIRECT("'"&amp;$H$6&amp;"'!$C"&amp;SUM(ROW(P20))&amp;":"&amp;$H$5&amp;SUM(ROW(P20))),
INDIRECT("'"&amp;$H$7&amp;"'!$C"&amp;SUM(ROW(P20))&amp;":"&amp;$H$5&amp;SUM(ROW(P20)))*$L$6)),"")</f>
        <v>73.230640534242099</v>
      </c>
      <c r="J20" s="345">
        <f ca="1">INDEX('Other Inputs'!$C$11:$AH$76,MATCH($B20,'Other Inputs'!$B$80:$B$145,0), MATCH($D$2,'Other Inputs'!$C$79:$AH$79,0))</f>
        <v>2</v>
      </c>
      <c r="K20" s="76">
        <f t="shared" ca="1" si="5"/>
        <v>2432.991477591796</v>
      </c>
      <c r="L20" s="163">
        <f ca="1">INDEX('Other Inputs'!$C$149:$AH$214,MATCH($B20,'Other Inputs'!$B$80:$B$145,0), MATCH($D$2,'Other Inputs'!$C$79:$AH$79,0))</f>
        <v>5.5E-2</v>
      </c>
      <c r="M20" s="45">
        <f ca="1">INDEX('Other Inputs'!$C$218:$AH$283,MATCH($B20,'Other Inputs'!$B$80:$B$145,0), MATCH($D$2,'Other Inputs'!$C$79:$AH$79,0))</f>
        <v>1.6406250000000001E-2</v>
      </c>
      <c r="N20" s="53">
        <f t="shared" ca="1" si="6"/>
        <v>2608.9176699421932</v>
      </c>
      <c r="O20" s="53">
        <f t="shared" ca="1" si="7"/>
        <v>1304.4588349710966</v>
      </c>
      <c r="P20" s="46"/>
      <c r="Q20" s="53" cm="1">
        <f t="array" aca="1" ref="Q20" ca="1">IFERROR(SUMPRODUCT(INDIRECT("'"&amp;$H$6&amp;"'!$C"&amp;SUM(ROW(P20))&amp;":"&amp;$H$5&amp;SUM(ROW(P20))),
INDIRECT("'"&amp;$H$7&amp;"'!$C"&amp;SUM(ROW(P20))&amp;":"&amp;$H$5&amp;SUM(ROW(P20)))*$L$6,
INDIRECT("'"&amp;$H$8&amp;"'!$C"&amp;SUM(ROW(P20))&amp;":"&amp;$H$5&amp;SUM(ROW(P20)))*$L$5)/
(SUMPRODUCT(INDIRECT("'"&amp;$H$6&amp;"'!$C"&amp;SUM(ROW(P20))&amp;":"&amp;$H$5&amp;SUM(ROW(P20))),
INDIRECT("'"&amp;$H$7&amp;"'!$C"&amp;SUM(ROW(P20))&amp;":"&amp;$H$5&amp;SUM(ROW(P20)))*$L$6)),"")</f>
        <v>203860.36049982772</v>
      </c>
      <c r="R20" s="47">
        <f t="shared" ca="1" si="10"/>
        <v>2.2746700704547651E-2</v>
      </c>
      <c r="S20" s="57">
        <f t="shared" ca="1" si="8"/>
        <v>265927448.35439304</v>
      </c>
      <c r="T20" s="59">
        <f t="shared" si="2"/>
        <v>0</v>
      </c>
    </row>
    <row r="21" spans="2:20" s="44" customFormat="1" ht="13" x14ac:dyDescent="0.3">
      <c r="B21" s="14">
        <f t="shared" si="9"/>
        <v>2014</v>
      </c>
      <c r="C21" s="53">
        <f t="shared" ca="1" si="0"/>
        <v>2069.9084502831333</v>
      </c>
      <c r="D21" s="70">
        <f t="shared" ca="1" si="1"/>
        <v>75.508055734450764</v>
      </c>
      <c r="E21" s="75">
        <f t="shared" ca="1" si="3"/>
        <v>0.57605635056867344</v>
      </c>
      <c r="F21" s="53" cm="1">
        <f t="array" aca="1" ref="F21" ca="1">SUMPRODUCT(INDIRECT("'"&amp;$H$6&amp;"'!$C"&amp;SUM(ROW(A21))&amp;":"&amp;$H$5&amp;SUM(ROW(A21))),
INDIRECT("'"&amp;$H$7&amp;"'!$C"&amp;SUM(ROW(A21))&amp;":"&amp;$H$5&amp;SUM(ROW(A21)))*$L$6)</f>
        <v>1192.3839078813603</v>
      </c>
      <c r="G21" s="163">
        <f ca="1">INDEX('Other Inputs'!$C$80:$AH$145,MATCH(B21,'Other Inputs'!$B$80:$B$145,0), MATCH($D$2,'Other Inputs'!$C$79:$AH$79,0))</f>
        <v>0</v>
      </c>
      <c r="H21" s="53">
        <f t="shared" ca="1" si="4"/>
        <v>1192.3839078813603</v>
      </c>
      <c r="I21" s="70" cm="1">
        <f t="array" aca="1" ref="I21" ca="1">IFERROR(SUMPRODUCT(INDIRECT("'"&amp;$H$6&amp;"'!$C"&amp;SUM(ROW(P21))&amp;":"&amp;$H$5&amp;SUM(ROW(P21))),
INDIRECT("'"&amp;$H$7&amp;"'!$C"&amp;SUM(ROW(P21))&amp;":"&amp;$H$5&amp;SUM(ROW(P21)))*$L$6,
INDIRECT("'"&amp;$H$7&amp;"'!$C10:"&amp;$H$5&amp;10)*$L$6)/
(SUMPRODUCT(INDIRECT("'"&amp;$H$6&amp;"'!$C"&amp;SUM(ROW(P21))&amp;":"&amp;$H$5&amp;SUM(ROW(P21))),
INDIRECT("'"&amp;$H$7&amp;"'!$C"&amp;SUM(ROW(P21))&amp;":"&amp;$H$5&amp;SUM(ROW(P21)))*$L$6)),"")</f>
        <v>73.668247047077571</v>
      </c>
      <c r="J21" s="345">
        <f ca="1">INDEX('Other Inputs'!$C$11:$AH$76,MATCH($B21,'Other Inputs'!$B$80:$B$145,0), MATCH($D$2,'Other Inputs'!$C$79:$AH$79,0))</f>
        <v>2</v>
      </c>
      <c r="K21" s="76">
        <f t="shared" ca="1" si="5"/>
        <v>2384.7678157627206</v>
      </c>
      <c r="L21" s="163">
        <f ca="1">INDEX('Other Inputs'!$C$149:$AH$214,MATCH($B21,'Other Inputs'!$B$80:$B$145,0), MATCH($D$2,'Other Inputs'!$C$79:$AH$79,0))</f>
        <v>5.5E-2</v>
      </c>
      <c r="M21" s="45">
        <f ca="1">INDEX('Other Inputs'!$C$218:$AH$283,MATCH($B21,'Other Inputs'!$B$80:$B$145,0), MATCH($D$2,'Other Inputs'!$C$79:$AH$79,0))</f>
        <v>1.627630011909488E-2</v>
      </c>
      <c r="N21" s="53">
        <f t="shared" ca="1" si="6"/>
        <v>2556.8800781309865</v>
      </c>
      <c r="O21" s="53">
        <f t="shared" ca="1" si="7"/>
        <v>1278.4400390654932</v>
      </c>
      <c r="P21" s="46"/>
      <c r="Q21" s="53" cm="1">
        <f t="array" aca="1" ref="Q21" ca="1">IFERROR(SUMPRODUCT(INDIRECT("'"&amp;$H$6&amp;"'!$C"&amp;SUM(ROW(P21))&amp;":"&amp;$H$5&amp;SUM(ROW(P21))),
INDIRECT("'"&amp;$H$7&amp;"'!$C"&amp;SUM(ROW(P21))&amp;":"&amp;$H$5&amp;SUM(ROW(P21)))*$L$6,
INDIRECT("'"&amp;$H$8&amp;"'!$C"&amp;SUM(ROW(P21))&amp;":"&amp;$H$5&amp;SUM(ROW(P21)))*$L$5)/
(SUMPRODUCT(INDIRECT("'"&amp;$H$6&amp;"'!$C"&amp;SUM(ROW(P21))&amp;":"&amp;$H$5&amp;SUM(ROW(P21))),
INDIRECT("'"&amp;$H$7&amp;"'!$C"&amp;SUM(ROW(P21))&amp;":"&amp;$H$5&amp;SUM(ROW(P21)))*$L$6)),"")</f>
        <v>209698.28545116217</v>
      </c>
      <c r="R21" s="47">
        <f t="shared" ca="1" si="10"/>
        <v>2.8636881329067387E-2</v>
      </c>
      <c r="S21" s="57">
        <f t="shared" ca="1" si="8"/>
        <v>268086684.24415073</v>
      </c>
      <c r="T21" s="59">
        <f t="shared" si="2"/>
        <v>0</v>
      </c>
    </row>
    <row r="22" spans="2:20" s="44" customFormat="1" ht="13" x14ac:dyDescent="0.3">
      <c r="B22" s="14">
        <f t="shared" si="9"/>
        <v>2015</v>
      </c>
      <c r="C22" s="53">
        <f t="shared" ca="1" si="0"/>
        <v>2069.4960406364576</v>
      </c>
      <c r="D22" s="70">
        <f t="shared" ca="1" si="1"/>
        <v>75.929833180905618</v>
      </c>
      <c r="E22" s="75">
        <f t="shared" ca="1" si="3"/>
        <v>0.56001046646085884</v>
      </c>
      <c r="F22" s="53" cm="1">
        <f t="array" aca="1" ref="F22" ca="1">SUMPRODUCT(INDIRECT("'"&amp;$H$6&amp;"'!$C"&amp;SUM(ROW(A22))&amp;":"&amp;$H$5&amp;SUM(ROW(A22))),
INDIRECT("'"&amp;$H$7&amp;"'!$C"&amp;SUM(ROW(A22))&amp;":"&amp;$H$5&amp;SUM(ROW(A22)))*$L$6)</f>
        <v>1158.9394430557231</v>
      </c>
      <c r="G22" s="163">
        <f ca="1">INDEX('Other Inputs'!$C$80:$AH$145,MATCH(B22,'Other Inputs'!$B$80:$B$145,0), MATCH($D$2,'Other Inputs'!$C$79:$AH$79,0))</f>
        <v>0</v>
      </c>
      <c r="H22" s="53">
        <f t="shared" ca="1" si="4"/>
        <v>1158.9394430557231</v>
      </c>
      <c r="I22" s="70" cm="1">
        <f t="array" aca="1" ref="I22" ca="1">IFERROR(SUMPRODUCT(INDIRECT("'"&amp;$H$6&amp;"'!$C"&amp;SUM(ROW(P22))&amp;":"&amp;$H$5&amp;SUM(ROW(P22))),
INDIRECT("'"&amp;$H$7&amp;"'!$C"&amp;SUM(ROW(P22))&amp;":"&amp;$H$5&amp;SUM(ROW(P22)))*$L$6,
INDIRECT("'"&amp;$H$7&amp;"'!$C10:"&amp;$H$5&amp;10)*$L$6)/
(SUMPRODUCT(INDIRECT("'"&amp;$H$6&amp;"'!$C"&amp;SUM(ROW(P22))&amp;":"&amp;$H$5&amp;SUM(ROW(P22))),
INDIRECT("'"&amp;$H$7&amp;"'!$C"&amp;SUM(ROW(P22))&amp;":"&amp;$H$5&amp;SUM(ROW(P22)))*$L$6)),"")</f>
        <v>74.071429903994385</v>
      </c>
      <c r="J22" s="345">
        <f ca="1">INDEX('Other Inputs'!$C$11:$AH$76,MATCH($B22,'Other Inputs'!$B$80:$B$145,0), MATCH($D$2,'Other Inputs'!$C$79:$AH$79,0))</f>
        <v>2</v>
      </c>
      <c r="K22" s="76">
        <f t="shared" ca="1" si="5"/>
        <v>2317.8788861114463</v>
      </c>
      <c r="L22" s="163">
        <f ca="1">INDEX('Other Inputs'!$C$149:$AH$214,MATCH($B22,'Other Inputs'!$B$80:$B$145,0), MATCH($D$2,'Other Inputs'!$C$79:$AH$79,0))</f>
        <v>5.5E-2</v>
      </c>
      <c r="M22" s="45">
        <f ca="1">INDEX('Other Inputs'!$C$218:$AH$283,MATCH($B22,'Other Inputs'!$B$80:$B$145,0), MATCH($D$2,'Other Inputs'!$C$79:$AH$79,0))</f>
        <v>1.7309205350118019E-2</v>
      </c>
      <c r="N22" s="53">
        <f t="shared" ca="1" si="6"/>
        <v>2487.6895017528841</v>
      </c>
      <c r="O22" s="53">
        <f t="shared" ca="1" si="7"/>
        <v>1243.844750876442</v>
      </c>
      <c r="P22" s="46"/>
      <c r="Q22" s="53" cm="1">
        <f t="array" aca="1" ref="Q22" ca="1">IFERROR(SUMPRODUCT(INDIRECT("'"&amp;$H$6&amp;"'!$C"&amp;SUM(ROW(P22))&amp;":"&amp;$H$5&amp;SUM(ROW(P22))),
INDIRECT("'"&amp;$H$7&amp;"'!$C"&amp;SUM(ROW(P22))&amp;":"&amp;$H$5&amp;SUM(ROW(P22)))*$L$6,
INDIRECT("'"&amp;$H$8&amp;"'!$C"&amp;SUM(ROW(P22))&amp;":"&amp;$H$5&amp;SUM(ROW(P22)))*$L$5)/
(SUMPRODUCT(INDIRECT("'"&amp;$H$6&amp;"'!$C"&amp;SUM(ROW(P22))&amp;":"&amp;$H$5&amp;SUM(ROW(P22))),
INDIRECT("'"&amp;$H$7&amp;"'!$C"&amp;SUM(ROW(P22))&amp;":"&amp;$H$5&amp;SUM(ROW(P22)))*$L$6)),"")</f>
        <v>217566.86634652066</v>
      </c>
      <c r="R22" s="47">
        <f t="shared" ca="1" si="10"/>
        <v>3.7523343972171164E-2</v>
      </c>
      <c r="S22" s="57">
        <f t="shared" ca="1" si="8"/>
        <v>270619404.66975617</v>
      </c>
      <c r="T22" s="59">
        <f t="shared" si="2"/>
        <v>0</v>
      </c>
    </row>
    <row r="23" spans="2:20" s="44" customFormat="1" ht="13" x14ac:dyDescent="0.3">
      <c r="B23" s="14">
        <f t="shared" si="9"/>
        <v>2016</v>
      </c>
      <c r="C23" s="53">
        <f t="shared" ca="1" si="0"/>
        <v>2061.3354845025892</v>
      </c>
      <c r="D23" s="70">
        <f t="shared" ca="1" si="1"/>
        <v>76.352463282848007</v>
      </c>
      <c r="E23" s="75">
        <f t="shared" ca="1" si="3"/>
        <v>0.5539275728140125</v>
      </c>
      <c r="F23" s="53" cm="1">
        <f t="array" aca="1" ref="F23" ca="1">SUMPRODUCT(INDIRECT("'"&amp;$H$6&amp;"'!$C"&amp;SUM(ROW(A23))&amp;":"&amp;$H$5&amp;SUM(ROW(A23))),
INDIRECT("'"&amp;$H$7&amp;"'!$C"&amp;SUM(ROW(A23))&amp;":"&amp;$H$5&amp;SUM(ROW(A23)))*$L$6)</f>
        <v>1141.8305616859157</v>
      </c>
      <c r="G23" s="163">
        <f ca="1">INDEX('Other Inputs'!$C$80:$AH$145,MATCH(B23,'Other Inputs'!$B$80:$B$145,0), MATCH($D$2,'Other Inputs'!$C$79:$AH$79,0))</f>
        <v>0</v>
      </c>
      <c r="H23" s="53">
        <f t="shared" ca="1" si="4"/>
        <v>1141.8305616859157</v>
      </c>
      <c r="I23" s="70" cm="1">
        <f t="array" aca="1" ref="I23" ca="1">IFERROR(SUMPRODUCT(INDIRECT("'"&amp;$H$6&amp;"'!$C"&amp;SUM(ROW(P23))&amp;":"&amp;$H$5&amp;SUM(ROW(P23))),
INDIRECT("'"&amp;$H$7&amp;"'!$C"&amp;SUM(ROW(P23))&amp;":"&amp;$H$5&amp;SUM(ROW(P23)))*$L$6,
INDIRECT("'"&amp;$H$7&amp;"'!$C10:"&amp;$H$5&amp;10)*$L$6)/
(SUMPRODUCT(INDIRECT("'"&amp;$H$6&amp;"'!$C"&amp;SUM(ROW(P23))&amp;":"&amp;$H$5&amp;SUM(ROW(P23))),
INDIRECT("'"&amp;$H$7&amp;"'!$C"&amp;SUM(ROW(P23))&amp;":"&amp;$H$5&amp;SUM(ROW(P23)))*$L$6)),"")</f>
        <v>74.508376950784296</v>
      </c>
      <c r="J23" s="345">
        <f ca="1">INDEX('Other Inputs'!$C$11:$AH$76,MATCH($B23,'Other Inputs'!$B$80:$B$145,0), MATCH($D$2,'Other Inputs'!$C$79:$AH$79,0))</f>
        <v>2</v>
      </c>
      <c r="K23" s="76">
        <f t="shared" ca="1" si="5"/>
        <v>2283.6611233718313</v>
      </c>
      <c r="L23" s="163">
        <f ca="1">INDEX('Other Inputs'!$C$149:$AH$214,MATCH($B23,'Other Inputs'!$B$80:$B$145,0), MATCH($D$2,'Other Inputs'!$C$79:$AH$79,0))</f>
        <v>5.5E-2</v>
      </c>
      <c r="M23" s="45">
        <f ca="1">INDEX('Other Inputs'!$C$218:$AH$283,MATCH($B23,'Other Inputs'!$B$80:$B$145,0), MATCH($D$2,'Other Inputs'!$C$79:$AH$79,0))</f>
        <v>1.7500000000000002E-2</v>
      </c>
      <c r="N23" s="53">
        <f t="shared" ca="1" si="6"/>
        <v>2451.4245786475344</v>
      </c>
      <c r="O23" s="53">
        <f t="shared" ca="1" si="7"/>
        <v>1225.7122893237672</v>
      </c>
      <c r="P23" s="46"/>
      <c r="Q23" s="53" cm="1">
        <f t="array" aca="1" ref="Q23" ca="1">IFERROR(SUMPRODUCT(INDIRECT("'"&amp;$H$6&amp;"'!$C"&amp;SUM(ROW(P23))&amp;":"&amp;$H$5&amp;SUM(ROW(P23))),
INDIRECT("'"&amp;$H$7&amp;"'!$C"&amp;SUM(ROW(P23))&amp;":"&amp;$H$5&amp;SUM(ROW(P23)))*$L$6,
INDIRECT("'"&amp;$H$8&amp;"'!$C"&amp;SUM(ROW(P23))&amp;":"&amp;$H$5&amp;SUM(ROW(P23)))*$L$5)/
(SUMPRODUCT(INDIRECT("'"&amp;$H$6&amp;"'!$C"&amp;SUM(ROW(P23))&amp;":"&amp;$H$5&amp;SUM(ROW(P23))),
INDIRECT("'"&amp;$H$7&amp;"'!$C"&amp;SUM(ROW(P23))&amp;":"&amp;$H$5&amp;SUM(ROW(P23)))*$L$6)),"")</f>
        <v>225622.51713418885</v>
      </c>
      <c r="R23" s="47">
        <f t="shared" ca="1" si="10"/>
        <v>3.7026091899663882E-2</v>
      </c>
      <c r="S23" s="57">
        <f t="shared" ca="1" si="8"/>
        <v>276548291.99953753</v>
      </c>
      <c r="T23" s="59">
        <f t="shared" si="2"/>
        <v>0</v>
      </c>
    </row>
    <row r="24" spans="2:20" s="44" customFormat="1" ht="13" x14ac:dyDescent="0.3">
      <c r="B24" s="14">
        <f t="shared" si="9"/>
        <v>2017</v>
      </c>
      <c r="C24" s="53">
        <f t="shared" ca="1" si="0"/>
        <v>2041.4842557310997</v>
      </c>
      <c r="D24" s="70">
        <f t="shared" ca="1" si="1"/>
        <v>76.761586587873978</v>
      </c>
      <c r="E24" s="75">
        <f t="shared" ca="1" si="3"/>
        <v>0.54802326876646335</v>
      </c>
      <c r="F24" s="53" cm="1">
        <f t="array" aca="1" ref="F24" ca="1">SUMPRODUCT(INDIRECT("'"&amp;$H$6&amp;"'!$C"&amp;SUM(ROW(A24))&amp;":"&amp;$H$5&amp;SUM(ROW(A24))),
INDIRECT("'"&amp;$H$7&amp;"'!$C"&amp;SUM(ROW(A24))&amp;":"&amp;$H$5&amp;SUM(ROW(A24)))*$L$6)</f>
        <v>1118.7808749610278</v>
      </c>
      <c r="G24" s="163">
        <f ca="1">INDEX('Other Inputs'!$C$80:$AH$145,MATCH(B24,'Other Inputs'!$B$80:$B$145,0), MATCH($D$2,'Other Inputs'!$C$79:$AH$79,0))</f>
        <v>0</v>
      </c>
      <c r="H24" s="53">
        <f t="shared" ca="1" si="4"/>
        <v>1118.7808749610278</v>
      </c>
      <c r="I24" s="70" cm="1">
        <f t="array" aca="1" ref="I24" ca="1">IFERROR(SUMPRODUCT(INDIRECT("'"&amp;$H$6&amp;"'!$C"&amp;SUM(ROW(P24))&amp;":"&amp;$H$5&amp;SUM(ROW(P24))),
INDIRECT("'"&amp;$H$7&amp;"'!$C"&amp;SUM(ROW(P24))&amp;":"&amp;$H$5&amp;SUM(ROW(P24)))*$L$6,
INDIRECT("'"&amp;$H$7&amp;"'!$C10:"&amp;$H$5&amp;10)*$L$6)/
(SUMPRODUCT(INDIRECT("'"&amp;$H$6&amp;"'!$C"&amp;SUM(ROW(P24))&amp;":"&amp;$H$5&amp;SUM(ROW(P24))),
INDIRECT("'"&amp;$H$7&amp;"'!$C"&amp;SUM(ROW(P24))&amp;":"&amp;$H$5&amp;SUM(ROW(P24)))*$L$6)),"")</f>
        <v>74.932830618044079</v>
      </c>
      <c r="J24" s="345">
        <f ca="1">INDEX('Other Inputs'!$C$11:$AH$76,MATCH($B24,'Other Inputs'!$B$80:$B$145,0), MATCH($D$2,'Other Inputs'!$C$79:$AH$79,0))</f>
        <v>2</v>
      </c>
      <c r="K24" s="76">
        <f t="shared" ca="1" si="5"/>
        <v>2237.5617499220557</v>
      </c>
      <c r="L24" s="163">
        <f ca="1">INDEX('Other Inputs'!$C$149:$AH$214,MATCH($B24,'Other Inputs'!$B$80:$B$145,0), MATCH($D$2,'Other Inputs'!$C$79:$AH$79,0))</f>
        <v>5.5E-2</v>
      </c>
      <c r="M24" s="45">
        <f ca="1">INDEX('Other Inputs'!$C$218:$AH$283,MATCH($B24,'Other Inputs'!$B$80:$B$145,0), MATCH($D$2,'Other Inputs'!$C$79:$AH$79,0))</f>
        <v>1.7500000000000002E-2</v>
      </c>
      <c r="N24" s="53">
        <f t="shared" ca="1" si="6"/>
        <v>2401.9386299757048</v>
      </c>
      <c r="O24" s="53">
        <f t="shared" ca="1" si="7"/>
        <v>1200.9693149878524</v>
      </c>
      <c r="P24" s="46"/>
      <c r="Q24" s="53" cm="1">
        <f t="array" aca="1" ref="Q24" ca="1">IFERROR(SUMPRODUCT(INDIRECT("'"&amp;$H$6&amp;"'!$C"&amp;SUM(ROW(P24))&amp;":"&amp;$H$5&amp;SUM(ROW(P24))),
INDIRECT("'"&amp;$H$7&amp;"'!$C"&amp;SUM(ROW(P24))&amp;":"&amp;$H$5&amp;SUM(ROW(P24)))*$L$6,
INDIRECT("'"&amp;$H$8&amp;"'!$C"&amp;SUM(ROW(P24))&amp;":"&amp;$H$5&amp;SUM(ROW(P24)))*$L$5)/
(SUMPRODUCT(INDIRECT("'"&amp;$H$6&amp;"'!$C"&amp;SUM(ROW(P24))&amp;":"&amp;$H$5&amp;SUM(ROW(P24))),
INDIRECT("'"&amp;$H$7&amp;"'!$C"&amp;SUM(ROW(P24))&amp;":"&amp;$H$5&amp;SUM(ROW(P24)))*$L$6)),"")</f>
        <v>230375.30270185517</v>
      </c>
      <c r="R24" s="47">
        <f t="shared" ca="1" si="10"/>
        <v>2.1065209395033868E-2</v>
      </c>
      <c r="S24" s="57">
        <f t="shared" ca="1" si="8"/>
        <v>276673669.47596616</v>
      </c>
      <c r="T24" s="59">
        <f t="shared" si="2"/>
        <v>0</v>
      </c>
    </row>
    <row r="25" spans="2:20" s="44" customFormat="1" ht="13" x14ac:dyDescent="0.3">
      <c r="B25" s="14">
        <f t="shared" si="9"/>
        <v>2018</v>
      </c>
      <c r="C25" s="53">
        <f t="shared" ca="1" si="0"/>
        <v>2009.1150183931907</v>
      </c>
      <c r="D25" s="70">
        <f t="shared" ca="1" si="1"/>
        <v>76.992730257914928</v>
      </c>
      <c r="E25" s="75">
        <f t="shared" ca="1" si="3"/>
        <v>0.54404922254298205</v>
      </c>
      <c r="F25" s="53" cm="1">
        <f t="array" aca="1" ref="F25" ca="1">SUMPRODUCT(INDIRECT("'"&amp;$H$6&amp;"'!$C"&amp;SUM(ROW(A25))&amp;":"&amp;$H$5&amp;SUM(ROW(A25))),
INDIRECT("'"&amp;$H$7&amp;"'!$C"&amp;SUM(ROW(A25))&amp;":"&amp;$H$5&amp;SUM(ROW(A25)))*$L$6)</f>
        <v>1093.0574637562445</v>
      </c>
      <c r="G25" s="163">
        <f ca="1">INDEX('Other Inputs'!$C$80:$AH$145,MATCH(B25,'Other Inputs'!$B$80:$B$145,0), MATCH($D$2,'Other Inputs'!$C$79:$AH$79,0))</f>
        <v>0</v>
      </c>
      <c r="H25" s="53">
        <f t="shared" ca="1" si="4"/>
        <v>1093.0574637562445</v>
      </c>
      <c r="I25" s="70" cm="1">
        <f t="array" aca="1" ref="I25" ca="1">IFERROR(SUMPRODUCT(INDIRECT("'"&amp;$H$6&amp;"'!$C"&amp;SUM(ROW(P25))&amp;":"&amp;$H$5&amp;SUM(ROW(P25))),
INDIRECT("'"&amp;$H$7&amp;"'!$C"&amp;SUM(ROW(P25))&amp;":"&amp;$H$5&amp;SUM(ROW(P25)))*$L$6,
INDIRECT("'"&amp;$H$7&amp;"'!$C10:"&amp;$H$5&amp;10)*$L$6)/
(SUMPRODUCT(INDIRECT("'"&amp;$H$6&amp;"'!$C"&amp;SUM(ROW(P25))&amp;":"&amp;$H$5&amp;SUM(ROW(P25))),
INDIRECT("'"&amp;$H$7&amp;"'!$C"&amp;SUM(ROW(P25))&amp;":"&amp;$H$5&amp;SUM(ROW(P25)))*$L$6)),"")</f>
        <v>75.304953089368226</v>
      </c>
      <c r="J25" s="345">
        <f ca="1">INDEX('Other Inputs'!$C$11:$AH$76,MATCH($B25,'Other Inputs'!$B$80:$B$145,0), MATCH($D$2,'Other Inputs'!$C$79:$AH$79,0))</f>
        <v>2</v>
      </c>
      <c r="K25" s="76">
        <f t="shared" ca="1" si="5"/>
        <v>2186.114927512489</v>
      </c>
      <c r="L25" s="163">
        <f ca="1">INDEX('Other Inputs'!$C$149:$AH$214,MATCH($B25,'Other Inputs'!$B$80:$B$145,0), MATCH($D$2,'Other Inputs'!$C$79:$AH$79,0))</f>
        <v>5.5E-2</v>
      </c>
      <c r="M25" s="45">
        <f ca="1">INDEX('Other Inputs'!$C$218:$AH$283,MATCH($B25,'Other Inputs'!$B$80:$B$145,0), MATCH($D$2,'Other Inputs'!$C$79:$AH$79,0))</f>
        <v>1.7500000000000002E-2</v>
      </c>
      <c r="N25" s="53">
        <f t="shared" ca="1" si="6"/>
        <v>2346.7123953748751</v>
      </c>
      <c r="O25" s="53">
        <f t="shared" ca="1" si="7"/>
        <v>1173.3561976874375</v>
      </c>
      <c r="P25" s="46"/>
      <c r="Q25" s="53" cm="1">
        <f t="array" aca="1" ref="Q25" ca="1">IFERROR(SUMPRODUCT(INDIRECT("'"&amp;$H$6&amp;"'!$C"&amp;SUM(ROW(P25))&amp;":"&amp;$H$5&amp;SUM(ROW(P25))),
INDIRECT("'"&amp;$H$7&amp;"'!$C"&amp;SUM(ROW(P25))&amp;":"&amp;$H$5&amp;SUM(ROW(P25)))*$L$6,
INDIRECT("'"&amp;$H$8&amp;"'!$C"&amp;SUM(ROW(P25))&amp;":"&amp;$H$5&amp;SUM(ROW(P25)))*$L$5)/
(SUMPRODUCT(INDIRECT("'"&amp;$H$6&amp;"'!$C"&amp;SUM(ROW(P25))&amp;":"&amp;$H$5&amp;SUM(ROW(P25))),
INDIRECT("'"&amp;$H$7&amp;"'!$C"&amp;SUM(ROW(P25))&amp;":"&amp;$H$5&amp;SUM(ROW(P25)))*$L$6)),"")</f>
        <v>231840.07678163628</v>
      </c>
      <c r="R25" s="47">
        <f t="shared" ca="1" si="10"/>
        <v>6.3582079441770745E-3</v>
      </c>
      <c r="S25" s="57">
        <f t="shared" ca="1" si="8"/>
        <v>272030990.9640643</v>
      </c>
      <c r="T25" s="59">
        <f t="shared" si="2"/>
        <v>0</v>
      </c>
    </row>
    <row r="26" spans="2:20" s="44" customFormat="1" ht="13" x14ac:dyDescent="0.3">
      <c r="B26" s="14">
        <f t="shared" si="9"/>
        <v>2019</v>
      </c>
      <c r="C26" s="53">
        <f t="shared" ca="1" si="0"/>
        <v>1972.6999873849093</v>
      </c>
      <c r="D26" s="70">
        <f t="shared" ca="1" si="1"/>
        <v>77.384685764548777</v>
      </c>
      <c r="E26" s="75">
        <f t="shared" ca="1" si="3"/>
        <v>0.53832598527474373</v>
      </c>
      <c r="F26" s="53" cm="1">
        <f t="array" aca="1" ref="F26" ca="1">SUMPRODUCT(INDIRECT("'"&amp;$H$6&amp;"'!$C"&amp;SUM(ROW(A26))&amp;":"&amp;$H$5&amp;SUM(ROW(A26))),
INDIRECT("'"&amp;$H$7&amp;"'!$C"&amp;SUM(ROW(A26))&amp;":"&amp;$H$5&amp;SUM(ROW(A26)))*$L$6)</f>
        <v>1061.9556643604558</v>
      </c>
      <c r="G26" s="163">
        <f ca="1">INDEX('Other Inputs'!$C$80:$AH$145,MATCH(B26,'Other Inputs'!$B$80:$B$145,0), MATCH($D$2,'Other Inputs'!$C$79:$AH$79,0))</f>
        <v>0</v>
      </c>
      <c r="H26" s="53">
        <f t="shared" ca="1" si="4"/>
        <v>1061.9556643604558</v>
      </c>
      <c r="I26" s="70" cm="1">
        <f t="array" aca="1" ref="I26" ca="1">IFERROR(SUMPRODUCT(INDIRECT("'"&amp;$H$6&amp;"'!$C"&amp;SUM(ROW(P26))&amp;":"&amp;$H$5&amp;SUM(ROW(P26))),
INDIRECT("'"&amp;$H$7&amp;"'!$C"&amp;SUM(ROW(P26))&amp;":"&amp;$H$5&amp;SUM(ROW(P26)))*$L$6,
INDIRECT("'"&amp;$H$7&amp;"'!$C10:"&amp;$H$5&amp;10)*$L$6)/
(SUMPRODUCT(INDIRECT("'"&amp;$H$6&amp;"'!$C"&amp;SUM(ROW(P26))&amp;":"&amp;$H$5&amp;SUM(ROW(P26))),
INDIRECT("'"&amp;$H$7&amp;"'!$C"&amp;SUM(ROW(P26))&amp;":"&amp;$H$5&amp;SUM(ROW(P26)))*$L$6)),"")</f>
        <v>75.718434590544319</v>
      </c>
      <c r="J26" s="345">
        <f ca="1">INDEX('Other Inputs'!$C$11:$AH$76,MATCH($B26,'Other Inputs'!$B$80:$B$145,0), MATCH($D$2,'Other Inputs'!$C$79:$AH$79,0))</f>
        <v>2</v>
      </c>
      <c r="K26" s="76">
        <f t="shared" ca="1" si="5"/>
        <v>2123.9113287209116</v>
      </c>
      <c r="L26" s="163">
        <f ca="1">INDEX('Other Inputs'!$C$149:$AH$214,MATCH($B26,'Other Inputs'!$B$80:$B$145,0), MATCH($D$2,'Other Inputs'!$C$79:$AH$79,0))</f>
        <v>5.5E-2</v>
      </c>
      <c r="M26" s="45">
        <f ca="1">INDEX('Other Inputs'!$C$218:$AH$283,MATCH($B26,'Other Inputs'!$B$80:$B$145,0), MATCH($D$2,'Other Inputs'!$C$79:$AH$79,0))</f>
        <v>1.7500000000000002E-2</v>
      </c>
      <c r="N26" s="53">
        <f t="shared" ca="1" si="6"/>
        <v>2279.939164707072</v>
      </c>
      <c r="O26" s="53">
        <f t="shared" ca="1" si="7"/>
        <v>1139.969582353536</v>
      </c>
      <c r="P26" s="46"/>
      <c r="Q26" s="53" cm="1">
        <f t="array" aca="1" ref="Q26" ca="1">IFERROR(SUMPRODUCT(INDIRECT("'"&amp;$H$6&amp;"'!$C"&amp;SUM(ROW(P26))&amp;":"&amp;$H$5&amp;SUM(ROW(P26))),
INDIRECT("'"&amp;$H$7&amp;"'!$C"&amp;SUM(ROW(P26))&amp;":"&amp;$H$5&amp;SUM(ROW(P26)))*$L$6,
INDIRECT("'"&amp;$H$8&amp;"'!$C"&amp;SUM(ROW(P26))&amp;":"&amp;$H$5&amp;SUM(ROW(P26)))*$L$5)/
(SUMPRODUCT(INDIRECT("'"&amp;$H$6&amp;"'!$C"&amp;SUM(ROW(P26))&amp;":"&amp;$H$5&amp;SUM(ROW(P26))),
INDIRECT("'"&amp;$H$7&amp;"'!$C"&amp;SUM(ROW(P26))&amp;":"&amp;$H$5&amp;SUM(ROW(P26)))*$L$6)),"")</f>
        <v>233716.06749458538</v>
      </c>
      <c r="R26" s="47">
        <f t="shared" ca="1" si="10"/>
        <v>8.0917447017412325E-3</v>
      </c>
      <c r="S26" s="57">
        <f t="shared" ca="1" si="8"/>
        <v>266429207.85111332</v>
      </c>
      <c r="T26" s="59">
        <f t="shared" si="2"/>
        <v>0</v>
      </c>
    </row>
    <row r="27" spans="2:20" s="44" customFormat="1" ht="13" x14ac:dyDescent="0.3">
      <c r="B27" s="14">
        <f t="shared" si="9"/>
        <v>2020</v>
      </c>
      <c r="C27" s="53">
        <f t="shared" ca="1" si="0"/>
        <v>1912.4329694013463</v>
      </c>
      <c r="D27" s="70">
        <f t="shared" ca="1" si="1"/>
        <v>77.728012635452799</v>
      </c>
      <c r="E27" s="75">
        <f t="shared" ca="1" si="3"/>
        <v>0.53330946012639757</v>
      </c>
      <c r="F27" s="53" cm="1">
        <f t="array" aca="1" ref="F27" ca="1">SUMPRODUCT(INDIRECT("'"&amp;$H$6&amp;"'!$C"&amp;SUM(ROW(A27))&amp;":"&amp;$H$5&amp;SUM(ROW(A27))),
INDIRECT("'"&amp;$H$7&amp;"'!$C"&amp;SUM(ROW(A27))&amp;":"&amp;$H$5&amp;SUM(ROW(A27)))*$L$6)</f>
        <v>1019.9185944393554</v>
      </c>
      <c r="G27" s="163">
        <f ca="1">INDEX('Other Inputs'!$C$80:$AH$145,MATCH(B27,'Other Inputs'!$B$80:$B$145,0), MATCH($D$2,'Other Inputs'!$C$79:$AH$79,0))</f>
        <v>0</v>
      </c>
      <c r="H27" s="53">
        <f t="shared" ca="1" si="4"/>
        <v>1019.9185944393554</v>
      </c>
      <c r="I27" s="70" cm="1">
        <f t="array" aca="1" ref="I27" ca="1">IFERROR(SUMPRODUCT(INDIRECT("'"&amp;$H$6&amp;"'!$C"&amp;SUM(ROW(P27))&amp;":"&amp;$H$5&amp;SUM(ROW(P27))),
INDIRECT("'"&amp;$H$7&amp;"'!$C"&amp;SUM(ROW(P27))&amp;":"&amp;$H$5&amp;SUM(ROW(P27)))*$L$6,
INDIRECT("'"&amp;$H$7&amp;"'!$C10:"&amp;$H$5&amp;10)*$L$6)/
(SUMPRODUCT(INDIRECT("'"&amp;$H$6&amp;"'!$C"&amp;SUM(ROW(P27))&amp;":"&amp;$H$5&amp;SUM(ROW(P27))),
INDIRECT("'"&amp;$H$7&amp;"'!$C"&amp;SUM(ROW(P27))&amp;":"&amp;$H$5&amp;SUM(ROW(P27)))*$L$6)),"")</f>
        <v>76.08517871850367</v>
      </c>
      <c r="J27" s="345">
        <f ca="1">INDEX('Other Inputs'!$C$11:$AH$76,MATCH($B27,'Other Inputs'!$B$80:$B$145,0), MATCH($D$2,'Other Inputs'!$C$79:$AH$79,0))</f>
        <v>2</v>
      </c>
      <c r="K27" s="76">
        <f t="shared" ca="1" si="5"/>
        <v>2039.8371888787108</v>
      </c>
      <c r="L27" s="163">
        <f ca="1">INDEX('Other Inputs'!$C$149:$AH$214,MATCH($B27,'Other Inputs'!$B$80:$B$145,0), MATCH($D$2,'Other Inputs'!$C$79:$AH$79,0))</f>
        <v>5.5E-2</v>
      </c>
      <c r="M27" s="45">
        <f ca="1">INDEX('Other Inputs'!$C$218:$AH$283,MATCH($B27,'Other Inputs'!$B$80:$B$145,0), MATCH($D$2,'Other Inputs'!$C$79:$AH$79,0))</f>
        <v>1.7500000000000002E-2</v>
      </c>
      <c r="N27" s="53">
        <f t="shared" ca="1" si="6"/>
        <v>2189.6887283667133</v>
      </c>
      <c r="O27" s="53">
        <f t="shared" ca="1" si="7"/>
        <v>1094.8443641833567</v>
      </c>
      <c r="P27" s="46"/>
      <c r="Q27" s="53" cm="1">
        <f t="array" aca="1" ref="Q27" ca="1">IFERROR(SUMPRODUCT(INDIRECT("'"&amp;$H$6&amp;"'!$C"&amp;SUM(ROW(P27))&amp;":"&amp;$H$5&amp;SUM(ROW(P27))),
INDIRECT("'"&amp;$H$7&amp;"'!$C"&amp;SUM(ROW(P27))&amp;":"&amp;$H$5&amp;SUM(ROW(P27)))*$L$6,
INDIRECT("'"&amp;$H$8&amp;"'!$C"&amp;SUM(ROW(P27))&amp;":"&amp;$H$5&amp;SUM(ROW(P27)))*$L$5)/
(SUMPRODUCT(INDIRECT("'"&amp;$H$6&amp;"'!$C"&amp;SUM(ROW(P27))&amp;":"&amp;$H$5&amp;SUM(ROW(P27))),
INDIRECT("'"&amp;$H$7&amp;"'!$C"&amp;SUM(ROW(P27))&amp;":"&amp;$H$5&amp;SUM(ROW(P27)))*$L$6)),"")</f>
        <v>237154.53285585734</v>
      </c>
      <c r="R27" s="47">
        <f t="shared" ca="1" si="10"/>
        <v>1.4712147941440268E-2</v>
      </c>
      <c r="S27" s="57">
        <f t="shared" ca="1" si="8"/>
        <v>259647303.73777211</v>
      </c>
      <c r="T27" s="59">
        <f t="shared" si="2"/>
        <v>0</v>
      </c>
    </row>
    <row r="28" spans="2:20" s="44" customFormat="1" ht="13" x14ac:dyDescent="0.3">
      <c r="B28" s="14">
        <f t="shared" si="9"/>
        <v>2021</v>
      </c>
      <c r="C28" s="53">
        <f t="shared" ca="1" si="0"/>
        <v>1849.9533018426941</v>
      </c>
      <c r="D28" s="70">
        <f t="shared" ca="1" si="1"/>
        <v>78.079865252063414</v>
      </c>
      <c r="E28" s="75">
        <f t="shared" ca="1" si="3"/>
        <v>0.52815755496611994</v>
      </c>
      <c r="F28" s="53" cm="1">
        <f t="array" aca="1" ref="F28" ca="1">SUMPRODUCT(INDIRECT("'"&amp;$H$6&amp;"'!$C"&amp;SUM(ROW(A28))&amp;":"&amp;$H$5&amp;SUM(ROW(A28))),
INDIRECT("'"&amp;$H$7&amp;"'!$C"&amp;SUM(ROW(A28))&amp;":"&amp;$H$5&amp;SUM(ROW(A28)))*$L$6)</f>
        <v>977.06681270273782</v>
      </c>
      <c r="G28" s="163">
        <f ca="1">INDEX('Other Inputs'!$C$80:$AH$145,MATCH(B28,'Other Inputs'!$B$80:$B$145,0), MATCH($D$2,'Other Inputs'!$C$79:$AH$79,0))</f>
        <v>0</v>
      </c>
      <c r="H28" s="53">
        <f t="shared" ca="1" si="4"/>
        <v>977.06681270273782</v>
      </c>
      <c r="I28" s="70" cm="1">
        <f t="array" aca="1" ref="I28" ca="1">IFERROR(SUMPRODUCT(INDIRECT("'"&amp;$H$6&amp;"'!$C"&amp;SUM(ROW(P28))&amp;":"&amp;$H$5&amp;SUM(ROW(P28))),
INDIRECT("'"&amp;$H$7&amp;"'!$C"&amp;SUM(ROW(P28))&amp;":"&amp;$H$5&amp;SUM(ROW(P28)))*$L$6,
INDIRECT("'"&amp;$H$7&amp;"'!$C10:"&amp;$H$5&amp;10)*$L$6)/
(SUMPRODUCT(INDIRECT("'"&amp;$H$6&amp;"'!$C"&amp;SUM(ROW(P28))&amp;":"&amp;$H$5&amp;SUM(ROW(P28))),
INDIRECT("'"&amp;$H$7&amp;"'!$C"&amp;SUM(ROW(P28))&amp;":"&amp;$H$5&amp;SUM(ROW(P28)))*$L$6)),"")</f>
        <v>76.457373853237655</v>
      </c>
      <c r="J28" s="345">
        <f ca="1">INDEX('Other Inputs'!$C$11:$AH$76,MATCH($B28,'Other Inputs'!$B$80:$B$145,0), MATCH($D$2,'Other Inputs'!$C$79:$AH$79,0))</f>
        <v>2</v>
      </c>
      <c r="K28" s="76">
        <f t="shared" ca="1" si="5"/>
        <v>1954.1336254054756</v>
      </c>
      <c r="L28" s="163">
        <f ca="1">INDEX('Other Inputs'!$C$149:$AH$214,MATCH($B28,'Other Inputs'!$B$80:$B$145,0), MATCH($D$2,'Other Inputs'!$C$79:$AH$79,0))</f>
        <v>5.5E-2</v>
      </c>
      <c r="M28" s="45">
        <f ca="1">INDEX('Other Inputs'!$C$218:$AH$283,MATCH($B28,'Other Inputs'!$B$80:$B$145,0), MATCH($D$2,'Other Inputs'!$C$79:$AH$79,0))</f>
        <v>1.7500000000000002E-2</v>
      </c>
      <c r="N28" s="53">
        <f t="shared" ca="1" si="6"/>
        <v>2097.6891668618255</v>
      </c>
      <c r="O28" s="53">
        <f t="shared" ca="1" si="7"/>
        <v>1048.8445834309127</v>
      </c>
      <c r="P28" s="46"/>
      <c r="Q28" s="53" cm="1">
        <f t="array" aca="1" ref="Q28" ca="1">IFERROR(SUMPRODUCT(INDIRECT("'"&amp;$H$6&amp;"'!$C"&amp;SUM(ROW(P28))&amp;":"&amp;$H$5&amp;SUM(ROW(P28))),
INDIRECT("'"&amp;$H$7&amp;"'!$C"&amp;SUM(ROW(P28))&amp;":"&amp;$H$5&amp;SUM(ROW(P28)))*$L$6,
INDIRECT("'"&amp;$H$8&amp;"'!$C"&amp;SUM(ROW(P28))&amp;":"&amp;$H$5&amp;SUM(ROW(P28)))*$L$5)/
(SUMPRODUCT(INDIRECT("'"&amp;$H$6&amp;"'!$C"&amp;SUM(ROW(P28))&amp;":"&amp;$H$5&amp;SUM(ROW(P28))),
INDIRECT("'"&amp;$H$7&amp;"'!$C"&amp;SUM(ROW(P28))&amp;":"&amp;$H$5&amp;SUM(ROW(P28)))*$L$6)),"")</f>
        <v>241415.90388125009</v>
      </c>
      <c r="R28" s="47">
        <f t="shared" ca="1" si="10"/>
        <v>1.7968752163732837E-2</v>
      </c>
      <c r="S28" s="57">
        <f t="shared" ca="1" si="8"/>
        <v>253207763.13992703</v>
      </c>
      <c r="T28" s="59">
        <f t="shared" si="2"/>
        <v>0</v>
      </c>
    </row>
    <row r="29" spans="2:20" s="44" customFormat="1" ht="13" x14ac:dyDescent="0.3">
      <c r="B29" s="14">
        <f t="shared" si="9"/>
        <v>2022</v>
      </c>
      <c r="C29" s="53">
        <f t="shared" ca="1" si="0"/>
        <v>1782.4040192913646</v>
      </c>
      <c r="D29" s="70">
        <f t="shared" ca="1" si="1"/>
        <v>78.424558343219132</v>
      </c>
      <c r="E29" s="75">
        <f t="shared" ca="1" si="3"/>
        <v>0.52310497411833135</v>
      </c>
      <c r="F29" s="53" cm="1">
        <f t="array" aca="1" ref="F29" ca="1">SUMPRODUCT(INDIRECT("'"&amp;$H$6&amp;"'!$C"&amp;SUM(ROW(A29))&amp;":"&amp;$H$5&amp;SUM(ROW(A29))),
INDIRECT("'"&amp;$H$7&amp;"'!$C"&amp;SUM(ROW(A29))&amp;":"&amp;$H$5&amp;SUM(ROW(A29)))*$L$6)</f>
        <v>932.38440837981898</v>
      </c>
      <c r="G29" s="163">
        <f ca="1">INDEX('Other Inputs'!$C$80:$AH$145,MATCH(B29,'Other Inputs'!$B$80:$B$145,0), MATCH($D$2,'Other Inputs'!$C$79:$AH$79,0))</f>
        <v>0</v>
      </c>
      <c r="H29" s="53">
        <f t="shared" ca="1" si="4"/>
        <v>932.38440837981898</v>
      </c>
      <c r="I29" s="70" cm="1">
        <f t="array" aca="1" ref="I29" ca="1">IFERROR(SUMPRODUCT(INDIRECT("'"&amp;$H$6&amp;"'!$C"&amp;SUM(ROW(P29))&amp;":"&amp;$H$5&amp;SUM(ROW(P29))),
INDIRECT("'"&amp;$H$7&amp;"'!$C"&amp;SUM(ROW(P29))&amp;":"&amp;$H$5&amp;SUM(ROW(P29)))*$L$6,
INDIRECT("'"&amp;$H$7&amp;"'!$C10:"&amp;$H$5&amp;10)*$L$6)/
(SUMPRODUCT(INDIRECT("'"&amp;$H$6&amp;"'!$C"&amp;SUM(ROW(P29))&amp;":"&amp;$H$5&amp;SUM(ROW(P29))),
INDIRECT("'"&amp;$H$7&amp;"'!$C"&amp;SUM(ROW(P29))&amp;":"&amp;$H$5&amp;SUM(ROW(P29)))*$L$6)),"")</f>
        <v>76.822410598947613</v>
      </c>
      <c r="J29" s="345">
        <f ca="1">INDEX('Other Inputs'!$C$11:$AH$76,MATCH($B29,'Other Inputs'!$B$80:$B$145,0), MATCH($D$2,'Other Inputs'!$C$79:$AH$79,0))</f>
        <v>2</v>
      </c>
      <c r="K29" s="76">
        <f t="shared" ca="1" si="5"/>
        <v>1864.768816759638</v>
      </c>
      <c r="L29" s="163">
        <f ca="1">INDEX('Other Inputs'!$C$149:$AH$214,MATCH($B29,'Other Inputs'!$B$80:$B$145,0), MATCH($D$2,'Other Inputs'!$C$79:$AH$79,0))</f>
        <v>5.5E-2</v>
      </c>
      <c r="M29" s="45">
        <f ca="1">INDEX('Other Inputs'!$C$218:$AH$283,MATCH($B29,'Other Inputs'!$B$80:$B$145,0), MATCH($D$2,'Other Inputs'!$C$79:$AH$79,0))</f>
        <v>1.7500000000000002E-2</v>
      </c>
      <c r="N29" s="53">
        <f t="shared" ca="1" si="6"/>
        <v>2001.759395960843</v>
      </c>
      <c r="O29" s="53">
        <f t="shared" ca="1" si="7"/>
        <v>1000.8796979804215</v>
      </c>
      <c r="P29" s="46"/>
      <c r="Q29" s="53" cm="1">
        <f t="array" aca="1" ref="Q29" ca="1">IFERROR(SUMPRODUCT(INDIRECT("'"&amp;$H$6&amp;"'!$C"&amp;SUM(ROW(P29))&amp;":"&amp;$H$5&amp;SUM(ROW(P29))),
INDIRECT("'"&amp;$H$7&amp;"'!$C"&amp;SUM(ROW(P29))&amp;":"&amp;$H$5&amp;SUM(ROW(P29)))*$L$6,
INDIRECT("'"&amp;$H$8&amp;"'!$C"&amp;SUM(ROW(P29))&amp;":"&amp;$H$5&amp;SUM(ROW(P29)))*$L$5)/
(SUMPRODUCT(INDIRECT("'"&amp;$H$6&amp;"'!$C"&amp;SUM(ROW(P29))&amp;":"&amp;$H$5&amp;SUM(ROW(P29))),
INDIRECT("'"&amp;$H$7&amp;"'!$C"&amp;SUM(ROW(P29))&amp;":"&amp;$H$5&amp;SUM(ROW(P29)))*$L$6)),"")</f>
        <v>245952.901848615</v>
      </c>
      <c r="R29" s="47">
        <f t="shared" ca="1" si="10"/>
        <v>1.8793285340457988E-2</v>
      </c>
      <c r="S29" s="57">
        <f t="shared" ca="1" si="8"/>
        <v>246169266.11965004</v>
      </c>
      <c r="T29" s="59">
        <f t="shared" si="2"/>
        <v>0</v>
      </c>
    </row>
    <row r="30" spans="2:20" s="44" customFormat="1" ht="13" x14ac:dyDescent="0.3">
      <c r="B30" s="14">
        <f t="shared" si="9"/>
        <v>2023</v>
      </c>
      <c r="C30" s="53">
        <f t="shared" ca="1" si="0"/>
        <v>1707.7130086367899</v>
      </c>
      <c r="D30" s="70">
        <f t="shared" ca="1" si="1"/>
        <v>78.763434433003212</v>
      </c>
      <c r="E30" s="75">
        <f t="shared" ca="1" si="3"/>
        <v>0.5181287994155499</v>
      </c>
      <c r="F30" s="53" cm="1">
        <f t="array" aca="1" ref="F30" ca="1">SUMPRODUCT(INDIRECT("'"&amp;$H$6&amp;"'!$C"&amp;SUM(ROW(A30))&amp;":"&amp;$H$5&amp;SUM(ROW(A30))),
INDIRECT("'"&amp;$H$7&amp;"'!$C"&amp;SUM(ROW(A30))&amp;":"&amp;$H$5&amp;SUM(ROW(A30)))*$L$6)</f>
        <v>884.81529091129664</v>
      </c>
      <c r="G30" s="163">
        <f ca="1">INDEX('Other Inputs'!$C$80:$AH$145,MATCH(B30,'Other Inputs'!$B$80:$B$145,0), MATCH($D$2,'Other Inputs'!$C$79:$AH$79,0))</f>
        <v>0</v>
      </c>
      <c r="H30" s="53">
        <f t="shared" ca="1" si="4"/>
        <v>884.81529091129664</v>
      </c>
      <c r="I30" s="70" cm="1">
        <f t="array" aca="1" ref="I30" ca="1">IFERROR(SUMPRODUCT(INDIRECT("'"&amp;$H$6&amp;"'!$C"&amp;SUM(ROW(P30))&amp;":"&amp;$H$5&amp;SUM(ROW(P30))),
INDIRECT("'"&amp;$H$7&amp;"'!$C"&amp;SUM(ROW(P30))&amp;":"&amp;$H$5&amp;SUM(ROW(P30)))*$L$6,
INDIRECT("'"&amp;$H$7&amp;"'!$C10:"&amp;$H$5&amp;10)*$L$6)/
(SUMPRODUCT(INDIRECT("'"&amp;$H$6&amp;"'!$C"&amp;SUM(ROW(P30))&amp;":"&amp;$H$5&amp;SUM(ROW(P30))),
INDIRECT("'"&amp;$H$7&amp;"'!$C"&amp;SUM(ROW(P30))&amp;":"&amp;$H$5&amp;SUM(ROW(P30)))*$L$6)),"")</f>
        <v>77.177017568825192</v>
      </c>
      <c r="J30" s="345">
        <f ca="1">INDEX('Other Inputs'!$C$11:$AH$76,MATCH($B30,'Other Inputs'!$B$80:$B$145,0), MATCH($D$2,'Other Inputs'!$C$79:$AH$79,0))</f>
        <v>2</v>
      </c>
      <c r="K30" s="76">
        <f t="shared" ca="1" si="5"/>
        <v>1769.6305818225933</v>
      </c>
      <c r="L30" s="163">
        <f ca="1">INDEX('Other Inputs'!$C$149:$AH$214,MATCH($B30,'Other Inputs'!$B$80:$B$145,0), MATCH($D$2,'Other Inputs'!$C$79:$AH$79,0))</f>
        <v>5.5E-2</v>
      </c>
      <c r="M30" s="45">
        <f ca="1">INDEX('Other Inputs'!$C$218:$AH$283,MATCH($B30,'Other Inputs'!$B$80:$B$145,0), MATCH($D$2,'Other Inputs'!$C$79:$AH$79,0))</f>
        <v>1.7500000000000002E-2</v>
      </c>
      <c r="N30" s="53">
        <f t="shared" ca="1" si="6"/>
        <v>1899.6320684397356</v>
      </c>
      <c r="O30" s="53">
        <f t="shared" ca="1" si="7"/>
        <v>949.81603421986779</v>
      </c>
      <c r="P30" s="46"/>
      <c r="Q30" s="53" cm="1">
        <f t="array" aca="1" ref="Q30" ca="1">IFERROR(SUMPRODUCT(INDIRECT("'"&amp;$H$6&amp;"'!$C"&amp;SUM(ROW(P30))&amp;":"&amp;$H$5&amp;SUM(ROW(P30))),
INDIRECT("'"&amp;$H$7&amp;"'!$C"&amp;SUM(ROW(P30))&amp;":"&amp;$H$5&amp;SUM(ROW(P30)))*$L$6,
INDIRECT("'"&amp;$H$8&amp;"'!$C"&amp;SUM(ROW(P30))&amp;":"&amp;$H$5&amp;SUM(ROW(P30)))*$L$5)/
(SUMPRODUCT(INDIRECT("'"&amp;$H$6&amp;"'!$C"&amp;SUM(ROW(P30))&amp;":"&amp;$H$5&amp;SUM(ROW(P30))),
INDIRECT("'"&amp;$H$7&amp;"'!$C"&amp;SUM(ROW(P30))&amp;":"&amp;$H$5&amp;SUM(ROW(P30)))*$L$6)),"")</f>
        <v>250707.7690740331</v>
      </c>
      <c r="R30" s="47">
        <f t="shared" ca="1" si="10"/>
        <v>1.9332429866368184E-2</v>
      </c>
      <c r="S30" s="57">
        <f t="shared" ca="1" si="8"/>
        <v>238126258.97000852</v>
      </c>
      <c r="T30" s="59">
        <f t="shared" si="2"/>
        <v>0</v>
      </c>
    </row>
    <row r="31" spans="2:20" s="44" customFormat="1" ht="13" x14ac:dyDescent="0.3">
      <c r="B31" s="14">
        <f t="shared" si="9"/>
        <v>2024</v>
      </c>
      <c r="C31" s="53">
        <f t="shared" ca="1" si="0"/>
        <v>1631.2751420081854</v>
      </c>
      <c r="D31" s="70">
        <f t="shared" ca="1" si="1"/>
        <v>79.105064207577868</v>
      </c>
      <c r="E31" s="75">
        <f t="shared" ca="1" si="3"/>
        <v>0.51310666509535074</v>
      </c>
      <c r="F31" s="53" cm="1">
        <f t="array" aca="1" ref="F31" ca="1">SUMPRODUCT(INDIRECT("'"&amp;$H$6&amp;"'!$C"&amp;SUM(ROW(A31))&amp;":"&amp;$H$5&amp;SUM(ROW(A31))),
INDIRECT("'"&amp;$H$7&amp;"'!$C"&amp;SUM(ROW(A31))&amp;":"&amp;$H$5&amp;SUM(ROW(A31)))*$L$6)</f>
        <v>837.01814796876465</v>
      </c>
      <c r="G31" s="163">
        <f ca="1">INDEX('Other Inputs'!$C$80:$AH$145,MATCH(B31,'Other Inputs'!$B$80:$B$145,0), MATCH($D$2,'Other Inputs'!$C$79:$AH$79,0))</f>
        <v>0</v>
      </c>
      <c r="H31" s="53">
        <f t="shared" ca="1" si="4"/>
        <v>837.01814796876465</v>
      </c>
      <c r="I31" s="70" cm="1">
        <f t="array" aca="1" ref="I31" ca="1">IFERROR(SUMPRODUCT(INDIRECT("'"&amp;$H$6&amp;"'!$C"&amp;SUM(ROW(P31))&amp;":"&amp;$H$5&amp;SUM(ROW(P31))),
INDIRECT("'"&amp;$H$7&amp;"'!$C"&amp;SUM(ROW(P31))&amp;":"&amp;$H$5&amp;SUM(ROW(P31)))*$L$6,
INDIRECT("'"&amp;$H$7&amp;"'!$C10:"&amp;$H$5&amp;10)*$L$6)/
(SUMPRODUCT(INDIRECT("'"&amp;$H$6&amp;"'!$C"&amp;SUM(ROW(P31))&amp;":"&amp;$H$5&amp;SUM(ROW(P31))),
INDIRECT("'"&amp;$H$7&amp;"'!$C"&amp;SUM(ROW(P31))&amp;":"&amp;$H$5&amp;SUM(ROW(P31)))*$L$6)),"")</f>
        <v>77.532580884106764</v>
      </c>
      <c r="J31" s="345">
        <f ca="1">INDEX('Other Inputs'!$C$11:$AH$76,MATCH($B31,'Other Inputs'!$B$80:$B$145,0), MATCH($D$2,'Other Inputs'!$C$79:$AH$79,0))</f>
        <v>2</v>
      </c>
      <c r="K31" s="76">
        <f t="shared" ca="1" si="5"/>
        <v>1674.0362959375293</v>
      </c>
      <c r="L31" s="163">
        <f ca="1">INDEX('Other Inputs'!$C$149:$AH$214,MATCH($B31,'Other Inputs'!$B$80:$B$145,0), MATCH($D$2,'Other Inputs'!$C$79:$AH$79,0))</f>
        <v>5.5E-2</v>
      </c>
      <c r="M31" s="45">
        <f ca="1">INDEX('Other Inputs'!$C$218:$AH$283,MATCH($B31,'Other Inputs'!$B$80:$B$145,0), MATCH($D$2,'Other Inputs'!$C$79:$AH$79,0))</f>
        <v>1.7500000000000002E-2</v>
      </c>
      <c r="N31" s="53">
        <f t="shared" ca="1" si="6"/>
        <v>1797.0151873278401</v>
      </c>
      <c r="O31" s="53">
        <f t="shared" ca="1" si="7"/>
        <v>898.50759366392003</v>
      </c>
      <c r="P31" s="46"/>
      <c r="Q31" s="53" cm="1">
        <f t="array" aca="1" ref="Q31" ca="1">IFERROR(SUMPRODUCT(INDIRECT("'"&amp;$H$6&amp;"'!$C"&amp;SUM(ROW(P31))&amp;":"&amp;$H$5&amp;SUM(ROW(P31))),
INDIRECT("'"&amp;$H$7&amp;"'!$C"&amp;SUM(ROW(P31))&amp;":"&amp;$H$5&amp;SUM(ROW(P31)))*$L$6,
INDIRECT("'"&amp;$H$8&amp;"'!$C"&amp;SUM(ROW(P31))&amp;":"&amp;$H$5&amp;SUM(ROW(P31)))*$L$5)/
(SUMPRODUCT(INDIRECT("'"&amp;$H$6&amp;"'!$C"&amp;SUM(ROW(P31))&amp;":"&amp;$H$5&amp;SUM(ROW(P31))),
INDIRECT("'"&amp;$H$7&amp;"'!$C"&amp;SUM(ROW(P31))&amp;":"&amp;$H$5&amp;SUM(ROW(P31)))*$L$6)),"")</f>
        <v>255546.48420841267</v>
      </c>
      <c r="R31" s="47">
        <f t="shared" ca="1" si="10"/>
        <v>1.930022014176469E-2</v>
      </c>
      <c r="S31" s="57">
        <f t="shared" ca="1" si="8"/>
        <v>229610456.59537581</v>
      </c>
      <c r="T31" s="59">
        <f t="shared" si="2"/>
        <v>0</v>
      </c>
    </row>
    <row r="32" spans="2:20" s="44" customFormat="1" ht="13" x14ac:dyDescent="0.3">
      <c r="B32" s="14">
        <f t="shared" si="9"/>
        <v>2025</v>
      </c>
      <c r="C32" s="53">
        <f t="shared" ca="1" si="0"/>
        <v>1549.3860149127008</v>
      </c>
      <c r="D32" s="70">
        <f t="shared" ca="1" si="1"/>
        <v>79.428360981988533</v>
      </c>
      <c r="E32" s="75">
        <f t="shared" ca="1" si="3"/>
        <v>0.50835068497712432</v>
      </c>
      <c r="F32" s="53" cm="1">
        <f t="array" aca="1" ref="F32" ca="1">SUMPRODUCT(INDIRECT("'"&amp;$H$6&amp;"'!$C"&amp;SUM(ROW(A32))&amp;":"&amp;$H$5&amp;SUM(ROW(A32))),
INDIRECT("'"&amp;$H$7&amp;"'!$C"&amp;SUM(ROW(A32))&amp;":"&amp;$H$5&amp;SUM(ROW(A32)))*$L$6)</f>
        <v>787.63144197484849</v>
      </c>
      <c r="G32" s="163">
        <f ca="1">INDEX('Other Inputs'!$C$80:$AH$145,MATCH(B32,'Other Inputs'!$B$80:$B$145,0), MATCH($D$2,'Other Inputs'!$C$79:$AH$79,0))</f>
        <v>0</v>
      </c>
      <c r="H32" s="53">
        <f t="shared" ca="1" si="4"/>
        <v>787.63144197484849</v>
      </c>
      <c r="I32" s="70" cm="1">
        <f t="array" aca="1" ref="I32" ca="1">IFERROR(SUMPRODUCT(INDIRECT("'"&amp;$H$6&amp;"'!$C"&amp;SUM(ROW(P32))&amp;":"&amp;$H$5&amp;SUM(ROW(P32))),
INDIRECT("'"&amp;$H$7&amp;"'!$C"&amp;SUM(ROW(P32))&amp;":"&amp;$H$5&amp;SUM(ROW(P32)))*$L$6,
INDIRECT("'"&amp;$H$7&amp;"'!$C10:"&amp;$H$5&amp;10)*$L$6)/
(SUMPRODUCT(INDIRECT("'"&amp;$H$6&amp;"'!$C"&amp;SUM(ROW(P32))&amp;":"&amp;$H$5&amp;SUM(ROW(P32))),
INDIRECT("'"&amp;$H$7&amp;"'!$C"&amp;SUM(ROW(P32))&amp;":"&amp;$H$5&amp;SUM(ROW(P32)))*$L$6)),"")</f>
        <v>77.87099249247693</v>
      </c>
      <c r="J32" s="345">
        <f ca="1">INDEX('Other Inputs'!$C$11:$AH$76,MATCH($B32,'Other Inputs'!$B$80:$B$145,0), MATCH($D$2,'Other Inputs'!$C$79:$AH$79,0))</f>
        <v>2</v>
      </c>
      <c r="K32" s="76">
        <f t="shared" ca="1" si="5"/>
        <v>1575.262883949697</v>
      </c>
      <c r="L32" s="163">
        <f ca="1">INDEX('Other Inputs'!$C$149:$AH$214,MATCH($B32,'Other Inputs'!$B$80:$B$145,0), MATCH($D$2,'Other Inputs'!$C$79:$AH$79,0))</f>
        <v>5.5E-2</v>
      </c>
      <c r="M32" s="45">
        <f ca="1">INDEX('Other Inputs'!$C$218:$AH$283,MATCH($B32,'Other Inputs'!$B$80:$B$145,0), MATCH($D$2,'Other Inputs'!$C$79:$AH$79,0))</f>
        <v>1.7500000000000002E-2</v>
      </c>
      <c r="N32" s="53">
        <f t="shared" ca="1" si="6"/>
        <v>1690.9856335618515</v>
      </c>
      <c r="O32" s="53">
        <f t="shared" ca="1" si="7"/>
        <v>845.49281678092575</v>
      </c>
      <c r="P32" s="46"/>
      <c r="Q32" s="53" cm="1">
        <f t="array" aca="1" ref="Q32" ca="1">IFERROR(SUMPRODUCT(INDIRECT("'"&amp;$H$6&amp;"'!$C"&amp;SUM(ROW(P32))&amp;":"&amp;$H$5&amp;SUM(ROW(P32))),
INDIRECT("'"&amp;$H$7&amp;"'!$C"&amp;SUM(ROW(P32))&amp;":"&amp;$H$5&amp;SUM(ROW(P32)))*$L$6,
INDIRECT("'"&amp;$H$8&amp;"'!$C"&amp;SUM(ROW(P32))&amp;":"&amp;$H$5&amp;SUM(ROW(P32)))*$L$5)/
(SUMPRODUCT(INDIRECT("'"&amp;$H$6&amp;"'!$C"&amp;SUM(ROW(P32))&amp;":"&amp;$H$5&amp;SUM(ROW(P32))),
INDIRECT("'"&amp;$H$7&amp;"'!$C"&amp;SUM(ROW(P32))&amp;":"&amp;$H$5&amp;SUM(ROW(P32)))*$L$6)),"")</f>
        <v>260632.19424254441</v>
      </c>
      <c r="R32" s="47">
        <f t="shared" ca="1" si="10"/>
        <v>1.9901310909775871E-2</v>
      </c>
      <c r="S32" s="57">
        <f t="shared" ca="1" si="8"/>
        <v>220362648.05392227</v>
      </c>
      <c r="T32" s="59">
        <f t="shared" si="2"/>
        <v>0.5</v>
      </c>
    </row>
    <row r="33" spans="2:21" s="44" customFormat="1" ht="13" x14ac:dyDescent="0.3">
      <c r="B33" s="14">
        <f t="shared" si="9"/>
        <v>2026</v>
      </c>
      <c r="C33" s="53">
        <f t="shared" ca="1" si="0"/>
        <v>1464.4715972486922</v>
      </c>
      <c r="D33" s="70">
        <f t="shared" ca="1" si="1"/>
        <v>79.742707906324483</v>
      </c>
      <c r="E33" s="75">
        <f t="shared" ca="1" si="3"/>
        <v>0.50372224521782372</v>
      </c>
      <c r="F33" s="53" cm="1">
        <f t="array" aca="1" ref="F33" ca="1">SUMPRODUCT(INDIRECT("'"&amp;$H$6&amp;"'!$C"&amp;SUM(ROW(A33))&amp;":"&amp;$H$5&amp;SUM(ROW(A33))),
INDIRECT("'"&amp;$H$7&amp;"'!$C"&amp;SUM(ROW(A33))&amp;":"&amp;$H$5&amp;SUM(ROW(A33)))*$L$6)</f>
        <v>737.68692102384364</v>
      </c>
      <c r="G33" s="163">
        <f ca="1">INDEX('Other Inputs'!$C$80:$AH$145,MATCH(B33,'Other Inputs'!$B$80:$B$145,0), MATCH($D$2,'Other Inputs'!$C$79:$AH$79,0))</f>
        <v>0</v>
      </c>
      <c r="H33" s="53">
        <f t="shared" ca="1" si="4"/>
        <v>737.68692102384364</v>
      </c>
      <c r="I33" s="70" cm="1">
        <f t="array" aca="1" ref="I33" ca="1">IFERROR(SUMPRODUCT(INDIRECT("'"&amp;$H$6&amp;"'!$C"&amp;SUM(ROW(P33))&amp;":"&amp;$H$5&amp;SUM(ROW(P33))),
INDIRECT("'"&amp;$H$7&amp;"'!$C"&amp;SUM(ROW(P33))&amp;":"&amp;$H$5&amp;SUM(ROW(P33)))*$L$6,
INDIRECT("'"&amp;$H$7&amp;"'!$C10:"&amp;$H$5&amp;10)*$L$6)/
(SUMPRODUCT(INDIRECT("'"&amp;$H$6&amp;"'!$C"&amp;SUM(ROW(P33))&amp;":"&amp;$H$5&amp;SUM(ROW(P33))),
INDIRECT("'"&amp;$H$7&amp;"'!$C"&amp;SUM(ROW(P33))&amp;":"&amp;$H$5&amp;SUM(ROW(P33)))*$L$6)),"")</f>
        <v>78.198648653215372</v>
      </c>
      <c r="J33" s="345">
        <f ca="1">INDEX('Other Inputs'!$C$11:$AH$76,MATCH($B33,'Other Inputs'!$B$80:$B$145,0), MATCH($D$2,'Other Inputs'!$C$79:$AH$79,0))</f>
        <v>2</v>
      </c>
      <c r="K33" s="76">
        <f t="shared" ca="1" si="5"/>
        <v>1475.3738420476873</v>
      </c>
      <c r="L33" s="163">
        <f ca="1">INDEX('Other Inputs'!$C$149:$AH$214,MATCH($B33,'Other Inputs'!$B$80:$B$145,0), MATCH($D$2,'Other Inputs'!$C$79:$AH$79,0))</f>
        <v>5.5E-2</v>
      </c>
      <c r="M33" s="45">
        <f ca="1">INDEX('Other Inputs'!$C$218:$AH$283,MATCH($B33,'Other Inputs'!$B$80:$B$145,0), MATCH($D$2,'Other Inputs'!$C$79:$AH$79,0))</f>
        <v>1.7500000000000002E-2</v>
      </c>
      <c r="N33" s="53">
        <f t="shared" ca="1" si="6"/>
        <v>1583.7584929191155</v>
      </c>
      <c r="O33" s="53">
        <f t="shared" ca="1" si="7"/>
        <v>791.87924645955775</v>
      </c>
      <c r="P33" s="46"/>
      <c r="Q33" s="53" cm="1">
        <f t="array" aca="1" ref="Q33" ca="1">IFERROR(SUMPRODUCT(INDIRECT("'"&amp;$H$6&amp;"'!$C"&amp;SUM(ROW(P33))&amp;":"&amp;$H$5&amp;SUM(ROW(P33))),
INDIRECT("'"&amp;$H$7&amp;"'!$C"&amp;SUM(ROW(P33))&amp;":"&amp;$H$5&amp;SUM(ROW(P33)))*$L$6,
INDIRECT("'"&amp;$H$8&amp;"'!$C"&amp;SUM(ROW(P33))&amp;":"&amp;$H$5&amp;SUM(ROW(P33)))*$L$5)/
(SUMPRODUCT(INDIRECT("'"&amp;$H$6&amp;"'!$C"&amp;SUM(ROW(P33))&amp;":"&amp;$H$5&amp;SUM(ROW(P33))),
INDIRECT("'"&amp;$H$7&amp;"'!$C"&amp;SUM(ROW(P33))&amp;":"&amp;$H$5&amp;SUM(ROW(P33)))*$L$6)),"")</f>
        <v>266091.35449655051</v>
      </c>
      <c r="R33" s="47">
        <f t="shared" ca="1" si="10"/>
        <v>2.0945840055836662E-2</v>
      </c>
      <c r="S33" s="57">
        <f t="shared" ca="1" si="8"/>
        <v>210712221.28813148</v>
      </c>
      <c r="T33" s="59">
        <f t="shared" si="2"/>
        <v>1.5</v>
      </c>
      <c r="U33" s="319"/>
    </row>
    <row r="34" spans="2:21" s="44" customFormat="1" ht="13" x14ac:dyDescent="0.3">
      <c r="B34" s="14">
        <f t="shared" si="9"/>
        <v>2027</v>
      </c>
      <c r="C34" s="53">
        <f t="shared" ca="1" si="0"/>
        <v>1376.9949474965347</v>
      </c>
      <c r="D34" s="70">
        <f t="shared" ca="1" si="1"/>
        <v>80.043523423460414</v>
      </c>
      <c r="E34" s="75">
        <f t="shared" ca="1" si="3"/>
        <v>0.49928918067143863</v>
      </c>
      <c r="F34" s="53" cm="1">
        <f t="array" aca="1" ref="F34" ca="1">SUMPRODUCT(INDIRECT("'"&amp;$H$6&amp;"'!$C"&amp;SUM(ROW(A34))&amp;":"&amp;$H$5&amp;SUM(ROW(A34))),
INDIRECT("'"&amp;$H$7&amp;"'!$C"&amp;SUM(ROW(A34))&amp;":"&amp;$H$5&amp;SUM(ROW(A34)))*$L$6)</f>
        <v>687.51867912425541</v>
      </c>
      <c r="G34" s="163">
        <f ca="1">INDEX('Other Inputs'!$C$80:$AH$145,MATCH(B34,'Other Inputs'!$B$80:$B$145,0), MATCH($D$2,'Other Inputs'!$C$79:$AH$79,0))</f>
        <v>0</v>
      </c>
      <c r="H34" s="53">
        <f t="shared" ca="1" si="4"/>
        <v>687.51867912425541</v>
      </c>
      <c r="I34" s="70" cm="1">
        <f t="array" aca="1" ref="I34" ca="1">IFERROR(SUMPRODUCT(INDIRECT("'"&amp;$H$6&amp;"'!$C"&amp;SUM(ROW(P34))&amp;":"&amp;$H$5&amp;SUM(ROW(P34))),
INDIRECT("'"&amp;$H$7&amp;"'!$C"&amp;SUM(ROW(P34))&amp;":"&amp;$H$5&amp;SUM(ROW(P34)))*$L$6,
INDIRECT("'"&amp;$H$7&amp;"'!$C10:"&amp;$H$5&amp;10)*$L$6)/
(SUMPRODUCT(INDIRECT("'"&amp;$H$6&amp;"'!$C"&amp;SUM(ROW(P34))&amp;":"&amp;$H$5&amp;SUM(ROW(P34))),
INDIRECT("'"&amp;$H$7&amp;"'!$C"&amp;SUM(ROW(P34))&amp;":"&amp;$H$5&amp;SUM(ROW(P34)))*$L$6)),"")</f>
        <v>78.511345543277287</v>
      </c>
      <c r="J34" s="345">
        <f ca="1">INDEX('Other Inputs'!$C$11:$AH$76,MATCH($B34,'Other Inputs'!$B$80:$B$145,0), MATCH($D$2,'Other Inputs'!$C$79:$AH$79,0))</f>
        <v>2</v>
      </c>
      <c r="K34" s="76">
        <f t="shared" ca="1" si="5"/>
        <v>1375.0373582485108</v>
      </c>
      <c r="L34" s="163">
        <f ca="1">INDEX('Other Inputs'!$C$149:$AH$214,MATCH($B34,'Other Inputs'!$B$80:$B$145,0), MATCH($D$2,'Other Inputs'!$C$79:$AH$79,0))</f>
        <v>5.5E-2</v>
      </c>
      <c r="M34" s="45">
        <f ca="1">INDEX('Other Inputs'!$C$218:$AH$283,MATCH($B34,'Other Inputs'!$B$80:$B$145,0), MATCH($D$2,'Other Inputs'!$C$79:$AH$79,0))</f>
        <v>1.7500000000000002E-2</v>
      </c>
      <c r="N34" s="53">
        <f t="shared" ca="1" si="6"/>
        <v>1476.051040178842</v>
      </c>
      <c r="O34" s="53">
        <f t="shared" ca="1" si="7"/>
        <v>738.02552008942098</v>
      </c>
      <c r="P34" s="46"/>
      <c r="Q34" s="53" cm="1">
        <f t="array" aca="1" ref="Q34" ca="1">IFERROR(SUMPRODUCT(INDIRECT("'"&amp;$H$6&amp;"'!$C"&amp;SUM(ROW(P34))&amp;":"&amp;$H$5&amp;SUM(ROW(P34))),
INDIRECT("'"&amp;$H$7&amp;"'!$C"&amp;SUM(ROW(P34))&amp;":"&amp;$H$5&amp;SUM(ROW(P34)))*$L$6,
INDIRECT("'"&amp;$H$8&amp;"'!$C"&amp;SUM(ROW(P34))&amp;":"&amp;$H$5&amp;SUM(ROW(P34)))*$L$5)/
(SUMPRODUCT(INDIRECT("'"&amp;$H$6&amp;"'!$C"&amp;SUM(ROW(P34))&amp;":"&amp;$H$5&amp;SUM(ROW(P34))),
INDIRECT("'"&amp;$H$7&amp;"'!$C"&amp;SUM(ROW(P34))&amp;":"&amp;$H$5&amp;SUM(ROW(P34)))*$L$6)),"")</f>
        <v>271847.23028415116</v>
      </c>
      <c r="R34" s="47">
        <f t="shared" ca="1" si="10"/>
        <v>2.1631201804699129E-2</v>
      </c>
      <c r="S34" s="57">
        <f t="shared" ca="1" si="8"/>
        <v>200630193.51532924</v>
      </c>
      <c r="T34" s="59">
        <f t="shared" si="2"/>
        <v>2.5</v>
      </c>
      <c r="U34" s="319"/>
    </row>
    <row r="35" spans="2:21" s="44" customFormat="1" ht="13" x14ac:dyDescent="0.3">
      <c r="B35" s="14">
        <f t="shared" si="9"/>
        <v>2028</v>
      </c>
      <c r="C35" s="53">
        <f t="shared" ca="1" si="0"/>
        <v>1288.0932801232416</v>
      </c>
      <c r="D35" s="70">
        <f t="shared" ca="1" si="1"/>
        <v>80.331087579282354</v>
      </c>
      <c r="E35" s="75">
        <f t="shared" ca="1" si="3"/>
        <v>0.49504767397495358</v>
      </c>
      <c r="F35" s="53" cm="1">
        <f t="array" aca="1" ref="F35" ca="1">SUMPRODUCT(INDIRECT("'"&amp;$H$6&amp;"'!$C"&amp;SUM(ROW(A35))&amp;":"&amp;$H$5&amp;SUM(ROW(A35))),
INDIRECT("'"&amp;$H$7&amp;"'!$C"&amp;SUM(ROW(A35))&amp;":"&amp;$H$5&amp;SUM(ROW(A35)))*$L$6)</f>
        <v>637.66758218777909</v>
      </c>
      <c r="G35" s="163">
        <f ca="1">INDEX('Other Inputs'!$C$80:$AH$145,MATCH(B35,'Other Inputs'!$B$80:$B$145,0), MATCH($D$2,'Other Inputs'!$C$79:$AH$79,0))</f>
        <v>0</v>
      </c>
      <c r="H35" s="53">
        <f t="shared" ca="1" si="4"/>
        <v>637.66758218777909</v>
      </c>
      <c r="I35" s="70" cm="1">
        <f t="array" aca="1" ref="I35" ca="1">IFERROR(SUMPRODUCT(INDIRECT("'"&amp;$H$6&amp;"'!$C"&amp;SUM(ROW(P35))&amp;":"&amp;$H$5&amp;SUM(ROW(P35))),
INDIRECT("'"&amp;$H$7&amp;"'!$C"&amp;SUM(ROW(P35))&amp;":"&amp;$H$5&amp;SUM(ROW(P35)))*$L$6,
INDIRECT("'"&amp;$H$7&amp;"'!$C10:"&amp;$H$5&amp;10)*$L$6)/
(SUMPRODUCT(INDIRECT("'"&amp;$H$6&amp;"'!$C"&amp;SUM(ROW(P35))&amp;":"&amp;$H$5&amp;SUM(ROW(P35))),
INDIRECT("'"&amp;$H$7&amp;"'!$C"&amp;SUM(ROW(P35))&amp;":"&amp;$H$5&amp;SUM(ROW(P35)))*$L$6)),"")</f>
        <v>78.808589355724635</v>
      </c>
      <c r="J35" s="345">
        <f ca="1">INDEX('Other Inputs'!$C$11:$AH$76,MATCH($B35,'Other Inputs'!$B$80:$B$145,0), MATCH($D$2,'Other Inputs'!$C$79:$AH$79,0))</f>
        <v>2</v>
      </c>
      <c r="K35" s="76">
        <f t="shared" ca="1" si="5"/>
        <v>1275.3351643755582</v>
      </c>
      <c r="L35" s="163">
        <f ca="1">INDEX('Other Inputs'!$C$149:$AH$214,MATCH($B35,'Other Inputs'!$B$80:$B$145,0), MATCH($D$2,'Other Inputs'!$C$79:$AH$79,0))</f>
        <v>5.5E-2</v>
      </c>
      <c r="M35" s="45">
        <f ca="1">INDEX('Other Inputs'!$C$218:$AH$283,MATCH($B35,'Other Inputs'!$B$80:$B$145,0), MATCH($D$2,'Other Inputs'!$C$79:$AH$79,0))</f>
        <v>1.7500000000000002E-2</v>
      </c>
      <c r="N35" s="53">
        <f t="shared" ca="1" si="6"/>
        <v>1369.0244738884976</v>
      </c>
      <c r="O35" s="53">
        <f t="shared" ca="1" si="7"/>
        <v>684.5122369442488</v>
      </c>
      <c r="P35" s="46"/>
      <c r="Q35" s="53" cm="1">
        <f t="array" aca="1" ref="Q35" ca="1">IFERROR(SUMPRODUCT(INDIRECT("'"&amp;$H$6&amp;"'!$C"&amp;SUM(ROW(P35))&amp;":"&amp;$H$5&amp;SUM(ROW(P35))),
INDIRECT("'"&amp;$H$7&amp;"'!$C"&amp;SUM(ROW(P35))&amp;":"&amp;$H$5&amp;SUM(ROW(P35)))*$L$6,
INDIRECT("'"&amp;$H$8&amp;"'!$C"&amp;SUM(ROW(P35))&amp;":"&amp;$H$5&amp;SUM(ROW(P35)))*$L$5)/
(SUMPRODUCT(INDIRECT("'"&amp;$H$6&amp;"'!$C"&amp;SUM(ROW(P35))&amp;":"&amp;$H$5&amp;SUM(ROW(P35))),
INDIRECT("'"&amp;$H$7&amp;"'!$C"&amp;SUM(ROW(P35))&amp;":"&amp;$H$5&amp;SUM(ROW(P35)))*$L$6)),"")</f>
        <v>277705.74083623046</v>
      </c>
      <c r="R35" s="47">
        <f t="shared" ca="1" si="10"/>
        <v>2.1550745784518766E-2</v>
      </c>
      <c r="S35" s="57">
        <f t="shared" ca="1" si="8"/>
        <v>190092977.87206793</v>
      </c>
      <c r="T35" s="59">
        <f t="shared" si="2"/>
        <v>3.5</v>
      </c>
      <c r="U35" s="319"/>
    </row>
    <row r="36" spans="2:21" s="44" customFormat="1" ht="13" x14ac:dyDescent="0.3">
      <c r="B36" s="14">
        <f t="shared" si="9"/>
        <v>2029</v>
      </c>
      <c r="C36" s="53">
        <f t="shared" ca="1" si="0"/>
        <v>1199.8668815461913</v>
      </c>
      <c r="D36" s="70">
        <f t="shared" ca="1" si="1"/>
        <v>80.612577080316456</v>
      </c>
      <c r="E36" s="75">
        <f t="shared" ca="1" si="3"/>
        <v>0.49089080967185106</v>
      </c>
      <c r="F36" s="53" cm="1">
        <f t="array" aca="1" ref="F36" ca="1">SUMPRODUCT(INDIRECT("'"&amp;$H$6&amp;"'!$C"&amp;SUM(ROW(A36))&amp;":"&amp;$H$5&amp;SUM(ROW(A36))),
INDIRECT("'"&amp;$H$7&amp;"'!$C"&amp;SUM(ROW(A36))&amp;":"&amp;$H$5&amp;SUM(ROW(A36)))*$L$6)</f>
        <v>589.00362498064885</v>
      </c>
      <c r="G36" s="163">
        <f ca="1">INDEX('Other Inputs'!$C$80:$AH$145,MATCH(B36,'Other Inputs'!$B$80:$B$145,0), MATCH($D$2,'Other Inputs'!$C$79:$AH$79,0))</f>
        <v>0</v>
      </c>
      <c r="H36" s="53">
        <f t="shared" ca="1" si="4"/>
        <v>589.00362498064885</v>
      </c>
      <c r="I36" s="70" cm="1">
        <f t="array" aca="1" ref="I36" ca="1">IFERROR(SUMPRODUCT(INDIRECT("'"&amp;$H$6&amp;"'!$C"&amp;SUM(ROW(P36))&amp;":"&amp;$H$5&amp;SUM(ROW(P36))),
INDIRECT("'"&amp;$H$7&amp;"'!$C"&amp;SUM(ROW(P36))&amp;":"&amp;$H$5&amp;SUM(ROW(P36)))*$L$6,
INDIRECT("'"&amp;$H$7&amp;"'!$C10:"&amp;$H$5&amp;10)*$L$6)/
(SUMPRODUCT(INDIRECT("'"&amp;$H$6&amp;"'!$C"&amp;SUM(ROW(P36))&amp;":"&amp;$H$5&amp;SUM(ROW(P36))),
INDIRECT("'"&amp;$H$7&amp;"'!$C"&amp;SUM(ROW(P36))&amp;":"&amp;$H$5&amp;SUM(ROW(P36)))*$L$6)),"")</f>
        <v>79.095538525626722</v>
      </c>
      <c r="J36" s="345">
        <f ca="1">INDEX('Other Inputs'!$C$11:$AH$76,MATCH($B36,'Other Inputs'!$B$80:$B$145,0), MATCH($D$2,'Other Inputs'!$C$79:$AH$79,0))</f>
        <v>2</v>
      </c>
      <c r="K36" s="76">
        <f t="shared" ca="1" si="5"/>
        <v>1178.0072499612977</v>
      </c>
      <c r="L36" s="163">
        <f ca="1">INDEX('Other Inputs'!$C$149:$AH$214,MATCH($B36,'Other Inputs'!$B$80:$B$145,0), MATCH($D$2,'Other Inputs'!$C$79:$AH$79,0))</f>
        <v>5.5E-2</v>
      </c>
      <c r="M36" s="45">
        <f ca="1">INDEX('Other Inputs'!$C$218:$AH$283,MATCH($B36,'Other Inputs'!$B$80:$B$145,0), MATCH($D$2,'Other Inputs'!$C$79:$AH$79,0))</f>
        <v>1.7500000000000002E-2</v>
      </c>
      <c r="N36" s="53">
        <f t="shared" ca="1" si="6"/>
        <v>1264.5466075615795</v>
      </c>
      <c r="O36" s="53">
        <f t="shared" ca="1" si="7"/>
        <v>632.27330378078977</v>
      </c>
      <c r="P36" s="46"/>
      <c r="Q36" s="53" cm="1">
        <f t="array" aca="1" ref="Q36" ca="1">IFERROR(SUMPRODUCT(INDIRECT("'"&amp;$H$6&amp;"'!$C"&amp;SUM(ROW(P36))&amp;":"&amp;$H$5&amp;SUM(ROW(P36))),
INDIRECT("'"&amp;$H$7&amp;"'!$C"&amp;SUM(ROW(P36))&amp;":"&amp;$H$5&amp;SUM(ROW(P36)))*$L$6,
INDIRECT("'"&amp;$H$8&amp;"'!$C"&amp;SUM(ROW(P36))&amp;":"&amp;$H$5&amp;SUM(ROW(P36)))*$L$5)/
(SUMPRODUCT(INDIRECT("'"&amp;$H$6&amp;"'!$C"&amp;SUM(ROW(P36))&amp;":"&amp;$H$5&amp;SUM(ROW(P36))),
INDIRECT("'"&amp;$H$7&amp;"'!$C"&amp;SUM(ROW(P36))&amp;":"&amp;$H$5&amp;SUM(ROW(P36)))*$L$6)),"")</f>
        <v>283695.18306690059</v>
      </c>
      <c r="R36" s="47">
        <f t="shared" ca="1" si="10"/>
        <v>2.1567585216764495E-2</v>
      </c>
      <c r="S36" s="57">
        <f t="shared" ca="1" si="8"/>
        <v>179372890.6644052</v>
      </c>
      <c r="T36" s="59">
        <f t="shared" si="2"/>
        <v>4.5</v>
      </c>
      <c r="U36" s="319"/>
    </row>
    <row r="37" spans="2:21" s="44" customFormat="1" ht="13" x14ac:dyDescent="0.3">
      <c r="B37" s="14">
        <f t="shared" si="9"/>
        <v>2030</v>
      </c>
      <c r="C37" s="53">
        <f t="shared" ca="1" si="0"/>
        <v>1113.9123474894293</v>
      </c>
      <c r="D37" s="70">
        <f t="shared" ca="1" si="1"/>
        <v>80.893514997950746</v>
      </c>
      <c r="E37" s="75">
        <f t="shared" ca="1" si="3"/>
        <v>0.48673751157547884</v>
      </c>
      <c r="F37" s="53" cm="1">
        <f t="array" aca="1" ref="F37" ca="1">SUMPRODUCT(INDIRECT("'"&amp;$H$6&amp;"'!$C"&amp;SUM(ROW(A37))&amp;":"&amp;$H$5&amp;SUM(ROW(A37))),
INDIRECT("'"&amp;$H$7&amp;"'!$C"&amp;SUM(ROW(A37))&amp;":"&amp;$H$5&amp;SUM(ROW(A37)))*$L$6)</f>
        <v>542.18292413020492</v>
      </c>
      <c r="G37" s="163">
        <f ca="1">INDEX('Other Inputs'!$C$80:$AH$145,MATCH(B37,'Other Inputs'!$B$80:$B$145,0), MATCH($D$2,'Other Inputs'!$C$79:$AH$79,0))</f>
        <v>0</v>
      </c>
      <c r="H37" s="53">
        <f t="shared" ca="1" si="4"/>
        <v>542.18292413020492</v>
      </c>
      <c r="I37" s="70" cm="1">
        <f t="array" aca="1" ref="I37" ca="1">IFERROR(SUMPRODUCT(INDIRECT("'"&amp;$H$6&amp;"'!$C"&amp;SUM(ROW(P37))&amp;":"&amp;$H$5&amp;SUM(ROW(P37))),
INDIRECT("'"&amp;$H$7&amp;"'!$C"&amp;SUM(ROW(P37))&amp;":"&amp;$H$5&amp;SUM(ROW(P37)))*$L$6,
INDIRECT("'"&amp;$H$7&amp;"'!$C10:"&amp;$H$5&amp;10)*$L$6)/
(SUMPRODUCT(INDIRECT("'"&amp;$H$6&amp;"'!$C"&amp;SUM(ROW(P37))&amp;":"&amp;$H$5&amp;SUM(ROW(P37))),
INDIRECT("'"&amp;$H$7&amp;"'!$C"&amp;SUM(ROW(P37))&amp;":"&amp;$H$5&amp;SUM(ROW(P37)))*$L$6)),"")</f>
        <v>79.376723516731687</v>
      </c>
      <c r="J37" s="345">
        <f ca="1">INDEX('Other Inputs'!$C$11:$AH$76,MATCH($B37,'Other Inputs'!$B$80:$B$145,0), MATCH($D$2,'Other Inputs'!$C$79:$AH$79,0))</f>
        <v>2</v>
      </c>
      <c r="K37" s="76">
        <f t="shared" ca="1" si="5"/>
        <v>1084.3658482604098</v>
      </c>
      <c r="L37" s="163">
        <f ca="1">INDEX('Other Inputs'!$C$149:$AH$214,MATCH($B37,'Other Inputs'!$B$80:$B$145,0), MATCH($D$2,'Other Inputs'!$C$79:$AH$79,0))</f>
        <v>5.5E-2</v>
      </c>
      <c r="M37" s="45">
        <f ca="1">INDEX('Other Inputs'!$C$218:$AH$283,MATCH($B37,'Other Inputs'!$B$80:$B$145,0), MATCH($D$2,'Other Inputs'!$C$79:$AH$79,0))</f>
        <v>1.7500000000000002E-2</v>
      </c>
      <c r="N37" s="53">
        <f t="shared" ca="1" si="6"/>
        <v>1164.0260743882402</v>
      </c>
      <c r="O37" s="53">
        <f t="shared" ca="1" si="7"/>
        <v>582.0130371941201</v>
      </c>
      <c r="P37" s="46"/>
      <c r="Q37" s="53" cm="1">
        <f t="array" aca="1" ref="Q37" ca="1">IFERROR(SUMPRODUCT(INDIRECT("'"&amp;$H$6&amp;"'!$C"&amp;SUM(ROW(P37))&amp;":"&amp;$H$5&amp;SUM(ROW(P37))),
INDIRECT("'"&amp;$H$7&amp;"'!$C"&amp;SUM(ROW(P37))&amp;":"&amp;$H$5&amp;SUM(ROW(P37)))*$L$6,
INDIRECT("'"&amp;$H$8&amp;"'!$C"&amp;SUM(ROW(P37))&amp;":"&amp;$H$5&amp;SUM(ROW(P37)))*$L$5)/
(SUMPRODUCT(INDIRECT("'"&amp;$H$6&amp;"'!$C"&amp;SUM(ROW(P37))&amp;":"&amp;$H$5&amp;SUM(ROW(P37))),
INDIRECT("'"&amp;$H$7&amp;"'!$C"&amp;SUM(ROW(P37))&amp;":"&amp;$H$5&amp;SUM(ROW(P37)))*$L$6)),"")</f>
        <v>290086.87859104841</v>
      </c>
      <c r="R37" s="47">
        <f t="shared" ca="1" si="10"/>
        <v>2.2530151746145588E-2</v>
      </c>
      <c r="S37" s="57">
        <f t="shared" ca="1" si="8"/>
        <v>168834345.25893807</v>
      </c>
      <c r="T37" s="59">
        <f t="shared" si="2"/>
        <v>5.5</v>
      </c>
      <c r="U37" s="319"/>
    </row>
    <row r="38" spans="2:21" s="44" customFormat="1" ht="13" x14ac:dyDescent="0.3">
      <c r="B38" s="14">
        <f t="shared" si="9"/>
        <v>2031</v>
      </c>
      <c r="C38" s="53">
        <f t="shared" ca="1" si="0"/>
        <v>1032.5690053212343</v>
      </c>
      <c r="D38" s="70">
        <f t="shared" ca="1" si="1"/>
        <v>81.190568074993337</v>
      </c>
      <c r="E38" s="75">
        <f t="shared" ca="1" si="3"/>
        <v>0.48233933737769419</v>
      </c>
      <c r="F38" s="53" cm="1">
        <f t="array" aca="1" ref="F38" ca="1">SUMPRODUCT(INDIRECT("'"&amp;$H$6&amp;"'!$C"&amp;SUM(ROW(A38))&amp;":"&amp;$H$5&amp;SUM(ROW(A38))),
INDIRECT("'"&amp;$H$7&amp;"'!$C"&amp;SUM(ROW(A38))&amp;":"&amp;$H$5&amp;SUM(ROW(A38)))*$L$6)</f>
        <v>498.04864982338893</v>
      </c>
      <c r="G38" s="163">
        <f ca="1">INDEX('Other Inputs'!$C$80:$AH$145,MATCH(B38,'Other Inputs'!$B$80:$B$145,0), MATCH($D$2,'Other Inputs'!$C$79:$AH$79,0))</f>
        <v>0</v>
      </c>
      <c r="H38" s="53">
        <f t="shared" ca="1" si="4"/>
        <v>498.04864982338893</v>
      </c>
      <c r="I38" s="70" cm="1">
        <f t="array" aca="1" ref="I38" ca="1">IFERROR(SUMPRODUCT(INDIRECT("'"&amp;$H$6&amp;"'!$C"&amp;SUM(ROW(P38))&amp;":"&amp;$H$5&amp;SUM(ROW(P38))),
INDIRECT("'"&amp;$H$7&amp;"'!$C"&amp;SUM(ROW(P38))&amp;":"&amp;$H$5&amp;SUM(ROW(P38)))*$L$6,
INDIRECT("'"&amp;$H$7&amp;"'!$C10:"&amp;$H$5&amp;10)*$L$6)/
(SUMPRODUCT(INDIRECT("'"&amp;$H$6&amp;"'!$C"&amp;SUM(ROW(P38))&amp;":"&amp;$H$5&amp;SUM(ROW(P38))),
INDIRECT("'"&amp;$H$7&amp;"'!$C"&amp;SUM(ROW(P38))&amp;":"&amp;$H$5&amp;SUM(ROW(P38)))*$L$6)),"")</f>
        <v>79.664891039546305</v>
      </c>
      <c r="J38" s="345">
        <f ca="1">INDEX('Other Inputs'!$C$11:$AH$76,MATCH($B38,'Other Inputs'!$B$80:$B$145,0), MATCH($D$2,'Other Inputs'!$C$79:$AH$79,0))</f>
        <v>2</v>
      </c>
      <c r="K38" s="76">
        <f t="shared" ca="1" si="5"/>
        <v>996.09729964677786</v>
      </c>
      <c r="L38" s="163">
        <f ca="1">INDEX('Other Inputs'!$C$149:$AH$214,MATCH($B38,'Other Inputs'!$B$80:$B$145,0), MATCH($D$2,'Other Inputs'!$C$79:$AH$79,0))</f>
        <v>5.5E-2</v>
      </c>
      <c r="M38" s="45">
        <f ca="1">INDEX('Other Inputs'!$C$218:$AH$283,MATCH($B38,'Other Inputs'!$B$80:$B$145,0), MATCH($D$2,'Other Inputs'!$C$79:$AH$79,0))</f>
        <v>1.7500000000000002E-2</v>
      </c>
      <c r="N38" s="53">
        <f t="shared" ca="1" si="6"/>
        <v>1069.2730975220793</v>
      </c>
      <c r="O38" s="53">
        <f t="shared" ca="1" si="7"/>
        <v>534.63654876103965</v>
      </c>
      <c r="P38" s="46"/>
      <c r="Q38" s="53" cm="1">
        <f t="array" aca="1" ref="Q38" ca="1">IFERROR(SUMPRODUCT(INDIRECT("'"&amp;$H$6&amp;"'!$C"&amp;SUM(ROW(P38))&amp;":"&amp;$H$5&amp;SUM(ROW(P38))),
INDIRECT("'"&amp;$H$7&amp;"'!$C"&amp;SUM(ROW(P38))&amp;":"&amp;$H$5&amp;SUM(ROW(P38)))*$L$6,
INDIRECT("'"&amp;$H$8&amp;"'!$C"&amp;SUM(ROW(P38))&amp;":"&amp;$H$5&amp;SUM(ROW(P38)))*$L$5)/
(SUMPRODUCT(INDIRECT("'"&amp;$H$6&amp;"'!$C"&amp;SUM(ROW(P38))&amp;":"&amp;$H$5&amp;SUM(ROW(P38))),
INDIRECT("'"&amp;$H$7&amp;"'!$C"&amp;SUM(ROW(P38))&amp;":"&amp;$H$5&amp;SUM(ROW(P38)))*$L$6)),"")</f>
        <v>296677.63573838782</v>
      </c>
      <c r="R38" s="47">
        <f t="shared" ca="1" si="10"/>
        <v>2.2719942312974251E-2</v>
      </c>
      <c r="S38" s="57">
        <f t="shared" ca="1" si="8"/>
        <v>158614707.26575655</v>
      </c>
      <c r="T38" s="59">
        <f t="shared" si="2"/>
        <v>6.5</v>
      </c>
      <c r="U38" s="319"/>
    </row>
    <row r="39" spans="2:21" s="44" customFormat="1" ht="13" x14ac:dyDescent="0.3">
      <c r="B39" s="14">
        <f t="shared" si="9"/>
        <v>2032</v>
      </c>
      <c r="C39" s="53">
        <f t="shared" ca="1" si="0"/>
        <v>949.67528420631527</v>
      </c>
      <c r="D39" s="70">
        <f t="shared" ca="1" si="1"/>
        <v>81.439012179470211</v>
      </c>
      <c r="E39" s="75">
        <f t="shared" ca="1" si="3"/>
        <v>0.47865933593878707</v>
      </c>
      <c r="F39" s="53" cm="1">
        <f t="array" aca="1" ref="F39" ca="1">SUMPRODUCT(INDIRECT("'"&amp;$H$6&amp;"'!$C"&amp;SUM(ROW(A39))&amp;":"&amp;$H$5&amp;SUM(ROW(A39))),
INDIRECT("'"&amp;$H$7&amp;"'!$C"&amp;SUM(ROW(A39))&amp;":"&amp;$H$5&amp;SUM(ROW(A39)))*$L$6)</f>
        <v>454.57094089567374</v>
      </c>
      <c r="G39" s="163">
        <f ca="1">INDEX('Other Inputs'!$C$80:$AH$145,MATCH(B39,'Other Inputs'!$B$80:$B$145,0), MATCH($D$2,'Other Inputs'!$C$79:$AH$79,0))</f>
        <v>0</v>
      </c>
      <c r="H39" s="53">
        <f t="shared" ca="1" si="4"/>
        <v>454.57094089567374</v>
      </c>
      <c r="I39" s="70" cm="1">
        <f t="array" aca="1" ref="I39" ca="1">IFERROR(SUMPRODUCT(INDIRECT("'"&amp;$H$6&amp;"'!$C"&amp;SUM(ROW(P39))&amp;":"&amp;$H$5&amp;SUM(ROW(P39))),
INDIRECT("'"&amp;$H$7&amp;"'!$C"&amp;SUM(ROW(P39))&amp;":"&amp;$H$5&amp;SUM(ROW(P39)))*$L$6,
INDIRECT("'"&amp;$H$7&amp;"'!$C10:"&amp;$H$5&amp;10)*$L$6)/
(SUMPRODUCT(INDIRECT("'"&amp;$H$6&amp;"'!$C"&amp;SUM(ROW(P39))&amp;":"&amp;$H$5&amp;SUM(ROW(P39))),
INDIRECT("'"&amp;$H$7&amp;"'!$C"&amp;SUM(ROW(P39))&amp;":"&amp;$H$5&amp;SUM(ROW(P39)))*$L$6)),"")</f>
        <v>79.907836161618448</v>
      </c>
      <c r="J39" s="345">
        <f ca="1">INDEX('Other Inputs'!$C$11:$AH$76,MATCH($B39,'Other Inputs'!$B$80:$B$145,0), MATCH($D$2,'Other Inputs'!$C$79:$AH$79,0))</f>
        <v>2</v>
      </c>
      <c r="K39" s="76">
        <f t="shared" ca="1" si="5"/>
        <v>909.14188179134749</v>
      </c>
      <c r="L39" s="163">
        <f ca="1">INDEX('Other Inputs'!$C$149:$AH$214,MATCH($B39,'Other Inputs'!$B$80:$B$145,0), MATCH($D$2,'Other Inputs'!$C$79:$AH$79,0))</f>
        <v>5.5E-2</v>
      </c>
      <c r="M39" s="45">
        <f ca="1">INDEX('Other Inputs'!$C$218:$AH$283,MATCH($B39,'Other Inputs'!$B$80:$B$145,0), MATCH($D$2,'Other Inputs'!$C$79:$AH$79,0))</f>
        <v>1.7500000000000002E-2</v>
      </c>
      <c r="N39" s="53">
        <f t="shared" ca="1" si="6"/>
        <v>975.92971728244436</v>
      </c>
      <c r="O39" s="53">
        <f t="shared" ca="1" si="7"/>
        <v>487.96485864122218</v>
      </c>
      <c r="P39" s="46"/>
      <c r="Q39" s="53" cm="1">
        <f t="array" aca="1" ref="Q39" ca="1">IFERROR(SUMPRODUCT(INDIRECT("'"&amp;$H$6&amp;"'!$C"&amp;SUM(ROW(P39))&amp;":"&amp;$H$5&amp;SUM(ROW(P39))),
INDIRECT("'"&amp;$H$7&amp;"'!$C"&amp;SUM(ROW(P39))&amp;":"&amp;$H$5&amp;SUM(ROW(P39)))*$L$6,
INDIRECT("'"&amp;$H$8&amp;"'!$C"&amp;SUM(ROW(P39))&amp;":"&amp;$H$5&amp;SUM(ROW(P39)))*$L$5)/
(SUMPRODUCT(INDIRECT("'"&amp;$H$6&amp;"'!$C"&amp;SUM(ROW(P39))&amp;":"&amp;$H$5&amp;SUM(ROW(P39))),
INDIRECT("'"&amp;$H$7&amp;"'!$C"&amp;SUM(ROW(P39))&amp;":"&amp;$H$5&amp;SUM(ROW(P39)))*$L$6)),"")</f>
        <v>303611.26507678843</v>
      </c>
      <c r="R39" s="47">
        <f t="shared" ca="1" si="10"/>
        <v>2.3370920161015274E-2</v>
      </c>
      <c r="S39" s="57">
        <f t="shared" ca="1" si="8"/>
        <v>148151628.04507771</v>
      </c>
      <c r="T39" s="59">
        <f t="shared" si="2"/>
        <v>7.5</v>
      </c>
      <c r="U39" s="319"/>
    </row>
    <row r="40" spans="2:21" s="44" customFormat="1" ht="13" x14ac:dyDescent="0.3">
      <c r="B40" s="14">
        <f t="shared" si="9"/>
        <v>2033</v>
      </c>
      <c r="C40" s="53">
        <f t="shared" ca="1" si="0"/>
        <v>866.35954219842279</v>
      </c>
      <c r="D40" s="70">
        <f t="shared" ca="1" si="1"/>
        <v>81.634719912971036</v>
      </c>
      <c r="E40" s="75">
        <f t="shared" ca="1" si="3"/>
        <v>0.47576001189344919</v>
      </c>
      <c r="F40" s="53" cm="1">
        <f t="array" aca="1" ref="F40" ca="1">SUMPRODUCT(INDIRECT("'"&amp;$H$6&amp;"'!$C"&amp;SUM(ROW(A40))&amp;":"&amp;$H$5&amp;SUM(ROW(A40))),
INDIRECT("'"&amp;$H$7&amp;"'!$C"&amp;SUM(ROW(A40))&amp;":"&amp;$H$5&amp;SUM(ROW(A40)))*$L$6)</f>
        <v>412.1792261003248</v>
      </c>
      <c r="G40" s="163">
        <f ca="1">INDEX('Other Inputs'!$C$80:$AH$145,MATCH(B40,'Other Inputs'!$B$80:$B$145,0), MATCH($D$2,'Other Inputs'!$C$79:$AH$79,0))</f>
        <v>0</v>
      </c>
      <c r="H40" s="53">
        <f t="shared" ca="1" si="4"/>
        <v>412.1792261003248</v>
      </c>
      <c r="I40" s="70" cm="1">
        <f t="array" aca="1" ref="I40" ca="1">IFERROR(SUMPRODUCT(INDIRECT("'"&amp;$H$6&amp;"'!$C"&amp;SUM(ROW(P40))&amp;":"&amp;$H$5&amp;SUM(ROW(P40))),
INDIRECT("'"&amp;$H$7&amp;"'!$C"&amp;SUM(ROW(P40))&amp;":"&amp;$H$5&amp;SUM(ROW(P40)))*$L$6,
INDIRECT("'"&amp;$H$7&amp;"'!$C10:"&amp;$H$5&amp;10)*$L$6)/
(SUMPRODUCT(INDIRECT("'"&amp;$H$6&amp;"'!$C"&amp;SUM(ROW(P40))&amp;":"&amp;$H$5&amp;SUM(ROW(P40))),
INDIRECT("'"&amp;$H$7&amp;"'!$C"&amp;SUM(ROW(P40))&amp;":"&amp;$H$5&amp;SUM(ROW(P40)))*$L$6)),"")</f>
        <v>80.101851686025626</v>
      </c>
      <c r="J40" s="345">
        <f ca="1">INDEX('Other Inputs'!$C$11:$AH$76,MATCH($B40,'Other Inputs'!$B$80:$B$145,0), MATCH($D$2,'Other Inputs'!$C$79:$AH$79,0))</f>
        <v>2</v>
      </c>
      <c r="K40" s="76">
        <f t="shared" ca="1" si="5"/>
        <v>824.35845220064959</v>
      </c>
      <c r="L40" s="163">
        <f ca="1">INDEX('Other Inputs'!$C$149:$AH$214,MATCH($B40,'Other Inputs'!$B$80:$B$145,0), MATCH($D$2,'Other Inputs'!$C$79:$AH$79,0))</f>
        <v>5.5E-2</v>
      </c>
      <c r="M40" s="45">
        <f ca="1">INDEX('Other Inputs'!$C$218:$AH$283,MATCH($B40,'Other Inputs'!$B$80:$B$145,0), MATCH($D$2,'Other Inputs'!$C$79:$AH$79,0))</f>
        <v>1.7500000000000002E-2</v>
      </c>
      <c r="N40" s="53">
        <f t="shared" ca="1" si="6"/>
        <v>884.91788499543975</v>
      </c>
      <c r="O40" s="53">
        <f t="shared" ca="1" si="7"/>
        <v>442.45894249771987</v>
      </c>
      <c r="P40" s="46"/>
      <c r="Q40" s="53" cm="1">
        <f t="array" aca="1" ref="Q40" ca="1">IFERROR(SUMPRODUCT(INDIRECT("'"&amp;$H$6&amp;"'!$C"&amp;SUM(ROW(P40))&amp;":"&amp;$H$5&amp;SUM(ROW(P40))),
INDIRECT("'"&amp;$H$7&amp;"'!$C"&amp;SUM(ROW(P40))&amp;":"&amp;$H$5&amp;SUM(ROW(P40)))*$L$6,
INDIRECT("'"&amp;$H$8&amp;"'!$C"&amp;SUM(ROW(P40))&amp;":"&amp;$H$5&amp;SUM(ROW(P40)))*$L$5)/
(SUMPRODUCT(INDIRECT("'"&amp;$H$6&amp;"'!$C"&amp;SUM(ROW(P40))&amp;":"&amp;$H$5&amp;SUM(ROW(P40))),
INDIRECT("'"&amp;$H$7&amp;"'!$C"&amp;SUM(ROW(P40))&amp;":"&amp;$H$5&amp;SUM(ROW(P40)))*$L$6)),"")</f>
        <v>310992.29857500654</v>
      </c>
      <c r="R40" s="47">
        <f t="shared" ca="1" si="10"/>
        <v>2.4310802487355954E-2</v>
      </c>
      <c r="S40" s="57">
        <f t="shared" ca="1" si="8"/>
        <v>137601323.55243254</v>
      </c>
      <c r="T40" s="59">
        <f t="shared" si="2"/>
        <v>8.5</v>
      </c>
      <c r="U40" s="319"/>
    </row>
    <row r="41" spans="2:21" s="44" customFormat="1" ht="13" x14ac:dyDescent="0.3">
      <c r="B41" s="14">
        <f t="shared" si="9"/>
        <v>2034</v>
      </c>
      <c r="C41" s="53">
        <f t="shared" ca="1" si="0"/>
        <v>784.9310416664606</v>
      </c>
      <c r="D41" s="70">
        <f t="shared" ca="1" si="1"/>
        <v>81.788974727633203</v>
      </c>
      <c r="E41" s="75">
        <f t="shared" ca="1" si="3"/>
        <v>0.47347479296925354</v>
      </c>
      <c r="F41" s="53" cm="1">
        <f t="array" aca="1" ref="F41" ca="1">SUMPRODUCT(INDIRECT("'"&amp;$H$6&amp;"'!$C"&amp;SUM(ROW(A41))&amp;":"&amp;$H$5&amp;SUM(ROW(A41))),
INDIRECT("'"&amp;$H$7&amp;"'!$C"&amp;SUM(ROW(A41))&amp;":"&amp;$H$5&amp;SUM(ROW(A41)))*$L$6)</f>
        <v>371.64506244816795</v>
      </c>
      <c r="G41" s="163">
        <f ca="1">INDEX('Other Inputs'!$C$80:$AH$145,MATCH(B41,'Other Inputs'!$B$80:$B$145,0), MATCH($D$2,'Other Inputs'!$C$79:$AH$79,0))</f>
        <v>0</v>
      </c>
      <c r="H41" s="53">
        <f t="shared" ca="1" si="4"/>
        <v>371.64506244816795</v>
      </c>
      <c r="I41" s="70" cm="1">
        <f t="array" aca="1" ref="I41" ca="1">IFERROR(SUMPRODUCT(INDIRECT("'"&amp;$H$6&amp;"'!$C"&amp;SUM(ROW(P41))&amp;":"&amp;$H$5&amp;SUM(ROW(P41))),
INDIRECT("'"&amp;$H$7&amp;"'!$C"&amp;SUM(ROW(P41))&amp;":"&amp;$H$5&amp;SUM(ROW(P41)))*$L$6,
INDIRECT("'"&amp;$H$7&amp;"'!$C10:"&amp;$H$5&amp;10)*$L$6)/
(SUMPRODUCT(INDIRECT("'"&amp;$H$6&amp;"'!$C"&amp;SUM(ROW(P41))&amp;":"&amp;$H$5&amp;SUM(ROW(P41))),
INDIRECT("'"&amp;$H$7&amp;"'!$C"&amp;SUM(ROW(P41))&amp;":"&amp;$H$5&amp;SUM(ROW(P41)))*$L$6)),"")</f>
        <v>80.255402137067975</v>
      </c>
      <c r="J41" s="345">
        <f ca="1">INDEX('Other Inputs'!$C$11:$AH$76,MATCH($B41,'Other Inputs'!$B$80:$B$145,0), MATCH($D$2,'Other Inputs'!$C$79:$AH$79,0))</f>
        <v>2</v>
      </c>
      <c r="K41" s="76">
        <f t="shared" ca="1" si="5"/>
        <v>743.2901248963359</v>
      </c>
      <c r="L41" s="163">
        <f ca="1">INDEX('Other Inputs'!$C$149:$AH$214,MATCH($B41,'Other Inputs'!$B$80:$B$145,0), MATCH($D$2,'Other Inputs'!$C$79:$AH$79,0))</f>
        <v>5.5E-2</v>
      </c>
      <c r="M41" s="45">
        <f ca="1">INDEX('Other Inputs'!$C$218:$AH$283,MATCH($B41,'Other Inputs'!$B$80:$B$145,0), MATCH($D$2,'Other Inputs'!$C$79:$AH$79,0))</f>
        <v>1.7500000000000002E-2</v>
      </c>
      <c r="N41" s="53">
        <f t="shared" ca="1" si="6"/>
        <v>797.89407569653292</v>
      </c>
      <c r="O41" s="53">
        <f t="shared" ca="1" si="7"/>
        <v>398.94703784826646</v>
      </c>
      <c r="P41" s="46"/>
      <c r="Q41" s="53" cm="1">
        <f t="array" aca="1" ref="Q41" ca="1">IFERROR(SUMPRODUCT(INDIRECT("'"&amp;$H$6&amp;"'!$C"&amp;SUM(ROW(P41))&amp;":"&amp;$H$5&amp;SUM(ROW(P41))),
INDIRECT("'"&amp;$H$7&amp;"'!$C"&amp;SUM(ROW(P41))&amp;":"&amp;$H$5&amp;SUM(ROW(P41)))*$L$6,
INDIRECT("'"&amp;$H$8&amp;"'!$C"&amp;SUM(ROW(P41))&amp;":"&amp;$H$5&amp;SUM(ROW(P41)))*$L$5)/
(SUMPRODUCT(INDIRECT("'"&amp;$H$6&amp;"'!$C"&amp;SUM(ROW(P41))&amp;":"&amp;$H$5&amp;SUM(ROW(P41))),
INDIRECT("'"&amp;$H$7&amp;"'!$C"&amp;SUM(ROW(P41))&amp;":"&amp;$H$5&amp;SUM(ROW(P41)))*$L$6)),"")</f>
        <v>319124.96310678055</v>
      </c>
      <c r="R41" s="47">
        <f t="shared" ca="1" si="10"/>
        <v>2.6150694306703359E-2</v>
      </c>
      <c r="S41" s="57">
        <f t="shared" ca="1" si="8"/>
        <v>127313958.73488742</v>
      </c>
      <c r="T41" s="59">
        <f t="shared" si="2"/>
        <v>9.5</v>
      </c>
      <c r="U41" s="319"/>
    </row>
    <row r="42" spans="2:21" s="44" customFormat="1" ht="13" x14ac:dyDescent="0.3">
      <c r="B42" s="14">
        <f t="shared" si="9"/>
        <v>2035</v>
      </c>
      <c r="C42" s="53">
        <f t="shared" ca="1" si="0"/>
        <v>709.63472307899895</v>
      </c>
      <c r="D42" s="70">
        <f t="shared" ca="1" si="1"/>
        <v>81.941835334532328</v>
      </c>
      <c r="E42" s="75">
        <f t="shared" ca="1" si="3"/>
        <v>0.47120863640117289</v>
      </c>
      <c r="F42" s="53" cm="1">
        <f t="array" aca="1" ref="F42" ca="1">SUMPRODUCT(INDIRECT("'"&amp;$H$6&amp;"'!$C"&amp;SUM(ROW(A42))&amp;":"&amp;$H$5&amp;SUM(ROW(A42))),
INDIRECT("'"&amp;$H$7&amp;"'!$C"&amp;SUM(ROW(A42))&amp;":"&amp;$H$5&amp;SUM(ROW(A42)))*$L$6)</f>
        <v>334.38601020497902</v>
      </c>
      <c r="G42" s="163">
        <f ca="1">INDEX('Other Inputs'!$C$80:$AH$145,MATCH(B42,'Other Inputs'!$B$80:$B$145,0), MATCH($D$2,'Other Inputs'!$C$79:$AH$79,0))</f>
        <v>0</v>
      </c>
      <c r="H42" s="53">
        <f t="shared" ca="1" si="4"/>
        <v>334.38601020497902</v>
      </c>
      <c r="I42" s="70" cm="1">
        <f t="array" aca="1" ref="I42" ca="1">IFERROR(SUMPRODUCT(INDIRECT("'"&amp;$H$6&amp;"'!$C"&amp;SUM(ROW(P42))&amp;":"&amp;$H$5&amp;SUM(ROW(P42))),
INDIRECT("'"&amp;$H$7&amp;"'!$C"&amp;SUM(ROW(P42))&amp;":"&amp;$H$5&amp;SUM(ROW(P42)))*$L$6,
INDIRECT("'"&amp;$H$7&amp;"'!$C10:"&amp;$H$5&amp;10)*$L$6)/
(SUMPRODUCT(INDIRECT("'"&amp;$H$6&amp;"'!$C"&amp;SUM(ROW(P42))&amp;":"&amp;$H$5&amp;SUM(ROW(P42))),
INDIRECT("'"&amp;$H$7&amp;"'!$C"&amp;SUM(ROW(P42))&amp;":"&amp;$H$5&amp;SUM(ROW(P42)))*$L$6)),"")</f>
        <v>80.402421784772002</v>
      </c>
      <c r="J42" s="345">
        <f ca="1">INDEX('Other Inputs'!$C$11:$AH$76,MATCH($B42,'Other Inputs'!$B$80:$B$145,0), MATCH($D$2,'Other Inputs'!$C$79:$AH$79,0))</f>
        <v>2</v>
      </c>
      <c r="K42" s="76">
        <f t="shared" ca="1" si="5"/>
        <v>668.77202040995803</v>
      </c>
      <c r="L42" s="163">
        <f ca="1">INDEX('Other Inputs'!$C$149:$AH$214,MATCH($B42,'Other Inputs'!$B$80:$B$145,0), MATCH($D$2,'Other Inputs'!$C$79:$AH$79,0))</f>
        <v>5.5E-2</v>
      </c>
      <c r="M42" s="45">
        <f ca="1">INDEX('Other Inputs'!$C$218:$AH$283,MATCH($B42,'Other Inputs'!$B$80:$B$145,0), MATCH($D$2,'Other Inputs'!$C$79:$AH$79,0))</f>
        <v>1.7500000000000002E-2</v>
      </c>
      <c r="N42" s="53">
        <f t="shared" ca="1" si="6"/>
        <v>717.90168495932448</v>
      </c>
      <c r="O42" s="53">
        <f t="shared" ca="1" si="7"/>
        <v>358.95084247966224</v>
      </c>
      <c r="P42" s="46"/>
      <c r="Q42" s="53" cm="1">
        <f t="array" aca="1" ref="Q42" ca="1">IFERROR(SUMPRODUCT(INDIRECT("'"&amp;$H$6&amp;"'!$C"&amp;SUM(ROW(P42))&amp;":"&amp;$H$5&amp;SUM(ROW(P42))),
INDIRECT("'"&amp;$H$7&amp;"'!$C"&amp;SUM(ROW(P42))&amp;":"&amp;$H$5&amp;SUM(ROW(P42)))*$L$6,
INDIRECT("'"&amp;$H$8&amp;"'!$C"&amp;SUM(ROW(P42))&amp;":"&amp;$H$5&amp;SUM(ROW(P42)))*$L$5)/
(SUMPRODUCT(INDIRECT("'"&amp;$H$6&amp;"'!$C"&amp;SUM(ROW(P42))&amp;":"&amp;$H$5&amp;SUM(ROW(P42))),
INDIRECT("'"&amp;$H$7&amp;"'!$C"&amp;SUM(ROW(P42))&amp;":"&amp;$H$5&amp;SUM(ROW(P42)))*$L$6)),"")</f>
        <v>327629.03922052711</v>
      </c>
      <c r="R42" s="47">
        <f t="shared" ca="1" si="10"/>
        <v>2.6648106844907149E-2</v>
      </c>
      <c r="S42" s="57">
        <f t="shared" ca="1" si="8"/>
        <v>117602719.64901051</v>
      </c>
      <c r="T42" s="59">
        <f t="shared" si="2"/>
        <v>10.5</v>
      </c>
      <c r="U42" s="319"/>
    </row>
    <row r="43" spans="2:21" s="44" customFormat="1" ht="13" x14ac:dyDescent="0.3">
      <c r="B43" s="14">
        <f t="shared" si="9"/>
        <v>2036</v>
      </c>
      <c r="C43" s="53">
        <f t="shared" ca="1" si="0"/>
        <v>638.98244137453298</v>
      </c>
      <c r="D43" s="70">
        <f t="shared" ca="1" si="1"/>
        <v>82.075605257359697</v>
      </c>
      <c r="E43" s="75">
        <f t="shared" ca="1" si="3"/>
        <v>0.46922535608187854</v>
      </c>
      <c r="F43" s="53" cm="1">
        <f t="array" aca="1" ref="F43" ca="1">SUMPRODUCT(INDIRECT("'"&amp;$H$6&amp;"'!$C"&amp;SUM(ROW(A43))&amp;":"&amp;$H$5&amp;SUM(ROW(A43))),
INDIRECT("'"&amp;$H$7&amp;"'!$C"&amp;SUM(ROW(A43))&amp;":"&amp;$H$5&amp;SUM(ROW(A43)))*$L$6)</f>
        <v>299.8267635840333</v>
      </c>
      <c r="G43" s="163">
        <f ca="1">INDEX('Other Inputs'!$C$80:$AH$145,MATCH(B43,'Other Inputs'!$B$80:$B$145,0), MATCH($D$2,'Other Inputs'!$C$79:$AH$79,0))</f>
        <v>0</v>
      </c>
      <c r="H43" s="53">
        <f t="shared" ca="1" si="4"/>
        <v>299.8267635840333</v>
      </c>
      <c r="I43" s="70" cm="1">
        <f t="array" aca="1" ref="I43" ca="1">IFERROR(SUMPRODUCT(INDIRECT("'"&amp;$H$6&amp;"'!$C"&amp;SUM(ROW(P43))&amp;":"&amp;$H$5&amp;SUM(ROW(P43))),
INDIRECT("'"&amp;$H$7&amp;"'!$C"&amp;SUM(ROW(P43))&amp;":"&amp;$H$5&amp;SUM(ROW(P43)))*$L$6,
INDIRECT("'"&amp;$H$7&amp;"'!$C10:"&amp;$H$5&amp;10)*$L$6)/
(SUMPRODUCT(INDIRECT("'"&amp;$H$6&amp;"'!$C"&amp;SUM(ROW(P43))&amp;":"&amp;$H$5&amp;SUM(ROW(P43))),
INDIRECT("'"&amp;$H$7&amp;"'!$C"&amp;SUM(ROW(P43))&amp;":"&amp;$H$5&amp;SUM(ROW(P43)))*$L$6)),"")</f>
        <v>80.528079667819227</v>
      </c>
      <c r="J43" s="345">
        <f ca="1">INDEX('Other Inputs'!$C$11:$AH$76,MATCH($B43,'Other Inputs'!$B$80:$B$145,0), MATCH($D$2,'Other Inputs'!$C$79:$AH$79,0))</f>
        <v>2</v>
      </c>
      <c r="K43" s="76">
        <f t="shared" ca="1" si="5"/>
        <v>599.6535271680666</v>
      </c>
      <c r="L43" s="163">
        <f ca="1">INDEX('Other Inputs'!$C$149:$AH$214,MATCH($B43,'Other Inputs'!$B$80:$B$145,0), MATCH($D$2,'Other Inputs'!$C$79:$AH$79,0))</f>
        <v>5.5E-2</v>
      </c>
      <c r="M43" s="45">
        <f ca="1">INDEX('Other Inputs'!$C$218:$AH$283,MATCH($B43,'Other Inputs'!$B$80:$B$145,0), MATCH($D$2,'Other Inputs'!$C$79:$AH$79,0))</f>
        <v>1.7500000000000002E-2</v>
      </c>
      <c r="N43" s="53">
        <f t="shared" ca="1" si="6"/>
        <v>643.70557440765072</v>
      </c>
      <c r="O43" s="53">
        <f t="shared" ca="1" si="7"/>
        <v>321.85278720382536</v>
      </c>
      <c r="P43" s="46"/>
      <c r="Q43" s="53" cm="1">
        <f t="array" aca="1" ref="Q43" ca="1">IFERROR(SUMPRODUCT(INDIRECT("'"&amp;$H$6&amp;"'!$C"&amp;SUM(ROW(P43))&amp;":"&amp;$H$5&amp;SUM(ROW(P43))),
INDIRECT("'"&amp;$H$7&amp;"'!$C"&amp;SUM(ROW(P43))&amp;":"&amp;$H$5&amp;SUM(ROW(P43)))*$L$6,
INDIRECT("'"&amp;$H$8&amp;"'!$C"&amp;SUM(ROW(P43))&amp;":"&amp;$H$5&amp;SUM(ROW(P43)))*$L$5)/
(SUMPRODUCT(INDIRECT("'"&amp;$H$6&amp;"'!$C"&amp;SUM(ROW(P43))&amp;":"&amp;$H$5&amp;SUM(ROW(P43))),
INDIRECT("'"&amp;$H$7&amp;"'!$C"&amp;SUM(ROW(P43))&amp;":"&amp;$H$5&amp;SUM(ROW(P43)))*$L$6)),"")</f>
        <v>336370.79685778759</v>
      </c>
      <c r="R43" s="47">
        <f t="shared" ca="1" si="10"/>
        <v>2.6681876728809728E-2</v>
      </c>
      <c r="S43" s="57">
        <f t="shared" ca="1" si="8"/>
        <v>108261878.50265068</v>
      </c>
      <c r="T43" s="59">
        <f t="shared" si="2"/>
        <v>11.5</v>
      </c>
      <c r="U43" s="319"/>
    </row>
    <row r="44" spans="2:21" s="44" customFormat="1" ht="13" x14ac:dyDescent="0.3">
      <c r="B44" s="14">
        <f t="shared" si="9"/>
        <v>2037</v>
      </c>
      <c r="C44" s="53">
        <f t="shared" ref="C44:C67" ca="1" si="11">SUM(INDIRECT("'"&amp;$H$6&amp;"'!C"&amp;SUM(ROW(A44))&amp;":"&amp;$H$5&amp;ROW(B44)))</f>
        <v>563.30864973890175</v>
      </c>
      <c r="D44" s="70">
        <f t="shared" ref="D44:D67" ca="1" si="12">SUMPRODUCT(INDIRECT("'"&amp;$H$6&amp;"'!C"&amp;SUM(ROW(A44))&amp;":"&amp;$H$5&amp;SUM(ROW(B44))),INDIRECT("'"&amp;$H$6&amp;"'!C11:"&amp;$H$5&amp;"11"))/C44</f>
        <v>82.034529725550385</v>
      </c>
      <c r="E44" s="75">
        <f t="shared" ca="1" si="3"/>
        <v>0.46984240734542354</v>
      </c>
      <c r="F44" s="53" cm="1">
        <f t="array" aca="1" ref="F44" ca="1">SUMPRODUCT(INDIRECT("'"&amp;$H$6&amp;"'!$C"&amp;SUM(ROW(A44))&amp;":"&amp;$H$5&amp;SUM(ROW(A44))),
INDIRECT("'"&amp;$H$7&amp;"'!$C"&amp;SUM(ROW(A44))&amp;":"&amp;$H$5&amp;SUM(ROW(A44)))*$L$6)</f>
        <v>264.66629207182558</v>
      </c>
      <c r="G44" s="163">
        <f ca="1">INDEX('Other Inputs'!$C$80:$AH$145,MATCH(B44,'Other Inputs'!$B$80:$B$145,0), MATCH($D$2,'Other Inputs'!$C$79:$AH$79,0))</f>
        <v>0</v>
      </c>
      <c r="H44" s="53">
        <f t="shared" ca="1" si="4"/>
        <v>264.66629207182558</v>
      </c>
      <c r="I44" s="70" cm="1">
        <f t="array" aca="1" ref="I44" ca="1">IFERROR(SUMPRODUCT(INDIRECT("'"&amp;$H$6&amp;"'!$C"&amp;SUM(ROW(P44))&amp;":"&amp;$H$5&amp;SUM(ROW(P44))),
INDIRECT("'"&amp;$H$7&amp;"'!$C"&amp;SUM(ROW(P44))&amp;":"&amp;$H$5&amp;SUM(ROW(P44)))*$L$6,
INDIRECT("'"&amp;$H$7&amp;"'!$C10:"&amp;$H$5&amp;10)*$L$6)/
(SUMPRODUCT(INDIRECT("'"&amp;$H$6&amp;"'!$C"&amp;SUM(ROW(P44))&amp;":"&amp;$H$5&amp;SUM(ROW(P44))),
INDIRECT("'"&amp;$H$7&amp;"'!$C"&amp;SUM(ROW(P44))&amp;":"&amp;$H$5&amp;SUM(ROW(P44)))*$L$6)),"")</f>
        <v>80.504280037260543</v>
      </c>
      <c r="J44" s="345">
        <f ca="1">INDEX('Other Inputs'!$C$11:$AH$76,MATCH($B44,'Other Inputs'!$B$80:$B$145,0), MATCH($D$2,'Other Inputs'!$C$79:$AH$79,0))</f>
        <v>2</v>
      </c>
      <c r="K44" s="76">
        <f t="shared" ca="1" si="5"/>
        <v>529.33258414365116</v>
      </c>
      <c r="L44" s="163">
        <f ca="1">INDEX('Other Inputs'!$C$149:$AH$214,MATCH($B44,'Other Inputs'!$B$80:$B$145,0), MATCH($D$2,'Other Inputs'!$C$79:$AH$79,0))</f>
        <v>5.5E-2</v>
      </c>
      <c r="M44" s="45">
        <f ca="1">INDEX('Other Inputs'!$C$218:$AH$283,MATCH($B44,'Other Inputs'!$B$80:$B$145,0), MATCH($D$2,'Other Inputs'!$C$79:$AH$79,0))</f>
        <v>1.7500000000000002E-2</v>
      </c>
      <c r="N44" s="53">
        <f t="shared" ca="1" si="6"/>
        <v>568.21867910630408</v>
      </c>
      <c r="O44" s="53">
        <f t="shared" ca="1" si="7"/>
        <v>284.10933955315204</v>
      </c>
      <c r="P44" s="46"/>
      <c r="Q44" s="53" cm="1">
        <f t="array" aca="1" ref="Q44" ca="1">IFERROR(SUMPRODUCT(INDIRECT("'"&amp;$H$6&amp;"'!$C"&amp;SUM(ROW(P44))&amp;":"&amp;$H$5&amp;SUM(ROW(P44))),
INDIRECT("'"&amp;$H$7&amp;"'!$C"&amp;SUM(ROW(P44))&amp;":"&amp;$H$5&amp;SUM(ROW(P44)))*$L$6,
INDIRECT("'"&amp;$H$8&amp;"'!$C"&amp;SUM(ROW(P44))&amp;":"&amp;$H$5&amp;SUM(ROW(P44)))*$L$5)/
(SUMPRODUCT(INDIRECT("'"&amp;$H$6&amp;"'!$C"&amp;SUM(ROW(P44))&amp;":"&amp;$H$5&amp;SUM(ROW(P44))),
INDIRECT("'"&amp;$H$7&amp;"'!$C"&amp;SUM(ROW(P44))&amp;":"&amp;$H$5&amp;SUM(ROW(P44)))*$L$6)),"")</f>
        <v>346504.72468442703</v>
      </c>
      <c r="R44" s="47">
        <f t="shared" ca="1" si="10"/>
        <v>3.0127252191051168E-2</v>
      </c>
      <c r="S44" s="57">
        <f t="shared" ca="1" si="8"/>
        <v>98445228.482139334</v>
      </c>
      <c r="T44" s="59">
        <f t="shared" si="2"/>
        <v>12.5</v>
      </c>
      <c r="U44" s="319"/>
    </row>
    <row r="45" spans="2:21" s="44" customFormat="1" ht="13" x14ac:dyDescent="0.3">
      <c r="B45" s="14">
        <f t="shared" si="9"/>
        <v>2038</v>
      </c>
      <c r="C45" s="53">
        <f t="shared" ca="1" si="11"/>
        <v>499.7306980679154</v>
      </c>
      <c r="D45" s="70">
        <f t="shared" ca="1" si="12"/>
        <v>82.04487830947258</v>
      </c>
      <c r="E45" s="75">
        <f t="shared" ca="1" si="3"/>
        <v>0.4696955432157795</v>
      </c>
      <c r="F45" s="53" cm="1">
        <f t="array" aca="1" ref="F45" ca="1">SUMPRODUCT(INDIRECT("'"&amp;$H$6&amp;"'!$C"&amp;SUM(ROW(A45))&amp;":"&amp;$H$5&amp;SUM(ROW(A45))),
INDIRECT("'"&amp;$H$7&amp;"'!$C"&amp;SUM(ROW(A45))&amp;":"&amp;$H$5&amp;SUM(ROW(A45)))*$L$6)</f>
        <v>234.72128169061023</v>
      </c>
      <c r="G45" s="163">
        <f ca="1">INDEX('Other Inputs'!$C$80:$AH$145,MATCH(B45,'Other Inputs'!$B$80:$B$145,0), MATCH($D$2,'Other Inputs'!$C$79:$AH$79,0))</f>
        <v>0</v>
      </c>
      <c r="H45" s="53">
        <f t="shared" ca="1" si="4"/>
        <v>234.72128169061023</v>
      </c>
      <c r="I45" s="70" cm="1">
        <f t="array" aca="1" ref="I45" ca="1">IFERROR(SUMPRODUCT(INDIRECT("'"&amp;$H$6&amp;"'!$C"&amp;SUM(ROW(P45))&amp;":"&amp;$H$5&amp;SUM(ROW(P45))),
INDIRECT("'"&amp;$H$7&amp;"'!$C"&amp;SUM(ROW(P45))&amp;":"&amp;$H$5&amp;SUM(ROW(P45)))*$L$6,
INDIRECT("'"&amp;$H$7&amp;"'!$C10:"&amp;$H$5&amp;10)*$L$6)/
(SUMPRODUCT(INDIRECT("'"&amp;$H$6&amp;"'!$C"&amp;SUM(ROW(P45))&amp;":"&amp;$H$5&amp;SUM(ROW(P45))),
INDIRECT("'"&amp;$H$7&amp;"'!$C"&amp;SUM(ROW(P45))&amp;":"&amp;$H$5&amp;SUM(ROW(P45)))*$L$6)),"")</f>
        <v>80.529105551274299</v>
      </c>
      <c r="J45" s="345">
        <f ca="1">INDEX('Other Inputs'!$C$11:$AH$76,MATCH($B45,'Other Inputs'!$B$80:$B$145,0), MATCH($D$2,'Other Inputs'!$C$79:$AH$79,0))</f>
        <v>2</v>
      </c>
      <c r="K45" s="76">
        <f t="shared" ca="1" si="5"/>
        <v>469.44256338122045</v>
      </c>
      <c r="L45" s="163">
        <f ca="1">INDEX('Other Inputs'!$C$149:$AH$214,MATCH($B45,'Other Inputs'!$B$80:$B$145,0), MATCH($D$2,'Other Inputs'!$C$79:$AH$79,0))</f>
        <v>5.5E-2</v>
      </c>
      <c r="M45" s="45">
        <f ca="1">INDEX('Other Inputs'!$C$218:$AH$283,MATCH($B45,'Other Inputs'!$B$80:$B$145,0), MATCH($D$2,'Other Inputs'!$C$79:$AH$79,0))</f>
        <v>1.7500000000000002E-2</v>
      </c>
      <c r="N45" s="53">
        <f t="shared" ca="1" si="6"/>
        <v>503.92898769361335</v>
      </c>
      <c r="O45" s="53">
        <f t="shared" ca="1" si="7"/>
        <v>251.96449384680668</v>
      </c>
      <c r="P45" s="46"/>
      <c r="Q45" s="53" cm="1">
        <f t="array" aca="1" ref="Q45" ca="1">IFERROR(SUMPRODUCT(INDIRECT("'"&amp;$H$6&amp;"'!$C"&amp;SUM(ROW(P45))&amp;":"&amp;$H$5&amp;SUM(ROW(P45))),
INDIRECT("'"&amp;$H$7&amp;"'!$C"&amp;SUM(ROW(P45))&amp;":"&amp;$H$5&amp;SUM(ROW(P45)))*$L$6,
INDIRECT("'"&amp;$H$8&amp;"'!$C"&amp;SUM(ROW(P45))&amp;":"&amp;$H$5&amp;SUM(ROW(P45)))*$L$5)/
(SUMPRODUCT(INDIRECT("'"&amp;$H$6&amp;"'!$C"&amp;SUM(ROW(P45))&amp;":"&amp;$H$5&amp;SUM(ROW(P45))),
INDIRECT("'"&amp;$H$7&amp;"'!$C"&amp;SUM(ROW(P45))&amp;":"&amp;$H$5&amp;SUM(ROW(P45)))*$L$6)),"")</f>
        <v>356744.2444655032</v>
      </c>
      <c r="R45" s="47">
        <f t="shared" ca="1" si="10"/>
        <v>2.9550880699827697E-2</v>
      </c>
      <c r="S45" s="57">
        <f t="shared" ca="1" si="8"/>
        <v>89886882.989511982</v>
      </c>
      <c r="T45" s="59">
        <f t="shared" si="2"/>
        <v>13.5</v>
      </c>
      <c r="U45" s="319"/>
    </row>
    <row r="46" spans="2:21" s="44" customFormat="1" ht="13" x14ac:dyDescent="0.3">
      <c r="B46" s="14">
        <f t="shared" si="9"/>
        <v>2039</v>
      </c>
      <c r="C46" s="53">
        <f t="shared" ca="1" si="11"/>
        <v>445.21171882305237</v>
      </c>
      <c r="D46" s="70">
        <f t="shared" ca="1" si="12"/>
        <v>82.092295748570862</v>
      </c>
      <c r="E46" s="75">
        <f t="shared" ca="1" si="3"/>
        <v>0.46899730769729903</v>
      </c>
      <c r="F46" s="53" cm="1">
        <f t="array" aca="1" ref="F46" ca="1">SUMPRODUCT(INDIRECT("'"&amp;$H$6&amp;"'!$C"&amp;SUM(ROW(A46))&amp;":"&amp;$H$5&amp;SUM(ROW(A46))),
INDIRECT("'"&amp;$H$7&amp;"'!$C"&amp;SUM(ROW(A46))&amp;":"&amp;$H$5&amp;SUM(ROW(A46)))*$L$6)</f>
        <v>208.80309748329847</v>
      </c>
      <c r="G46" s="163">
        <f ca="1">INDEX('Other Inputs'!$C$80:$AH$145,MATCH(B46,'Other Inputs'!$B$80:$B$145,0), MATCH($D$2,'Other Inputs'!$C$79:$AH$79,0))</f>
        <v>0</v>
      </c>
      <c r="H46" s="53">
        <f t="shared" ca="1" si="4"/>
        <v>208.80309748329847</v>
      </c>
      <c r="I46" s="70" cm="1">
        <f t="array" aca="1" ref="I46" ca="1">IFERROR(SUMPRODUCT(INDIRECT("'"&amp;$H$6&amp;"'!$C"&amp;SUM(ROW(P46))&amp;":"&amp;$H$5&amp;SUM(ROW(P46))),
INDIRECT("'"&amp;$H$7&amp;"'!$C"&amp;SUM(ROW(P46))&amp;":"&amp;$H$5&amp;SUM(ROW(P46)))*$L$6,
INDIRECT("'"&amp;$H$7&amp;"'!$C10:"&amp;$H$5&amp;10)*$L$6)/
(SUMPRODUCT(INDIRECT("'"&amp;$H$6&amp;"'!$C"&amp;SUM(ROW(P46))&amp;":"&amp;$H$5&amp;SUM(ROW(P46))),
INDIRECT("'"&amp;$H$7&amp;"'!$C"&amp;SUM(ROW(P46))&amp;":"&amp;$H$5&amp;SUM(ROW(P46)))*$L$6)),"")</f>
        <v>80.590466625432612</v>
      </c>
      <c r="J46" s="345">
        <f ca="1">INDEX('Other Inputs'!$C$11:$AH$76,MATCH($B46,'Other Inputs'!$B$80:$B$145,0), MATCH($D$2,'Other Inputs'!$C$79:$AH$79,0))</f>
        <v>2</v>
      </c>
      <c r="K46" s="76">
        <f t="shared" ca="1" si="5"/>
        <v>417.60619496659695</v>
      </c>
      <c r="L46" s="163">
        <f ca="1">INDEX('Other Inputs'!$C$149:$AH$214,MATCH($B46,'Other Inputs'!$B$80:$B$145,0), MATCH($D$2,'Other Inputs'!$C$79:$AH$79,0))</f>
        <v>5.5E-2</v>
      </c>
      <c r="M46" s="45">
        <f ca="1">INDEX('Other Inputs'!$C$218:$AH$283,MATCH($B46,'Other Inputs'!$B$80:$B$145,0), MATCH($D$2,'Other Inputs'!$C$79:$AH$79,0))</f>
        <v>1.7500000000000002E-2</v>
      </c>
      <c r="N46" s="53">
        <f t="shared" ca="1" si="6"/>
        <v>448.28459006433053</v>
      </c>
      <c r="O46" s="53">
        <f t="shared" ca="1" si="7"/>
        <v>224.14229503216526</v>
      </c>
      <c r="P46" s="46"/>
      <c r="Q46" s="53" cm="1">
        <f t="array" aca="1" ref="Q46" ca="1">IFERROR(SUMPRODUCT(INDIRECT("'"&amp;$H$6&amp;"'!$C"&amp;SUM(ROW(P46))&amp;":"&amp;$H$5&amp;SUM(ROW(P46))),
INDIRECT("'"&amp;$H$7&amp;"'!$C"&amp;SUM(ROW(P46))&amp;":"&amp;$H$5&amp;SUM(ROW(P46)))*$L$6,
INDIRECT("'"&amp;$H$8&amp;"'!$C"&amp;SUM(ROW(P46))&amp;":"&amp;$H$5&amp;SUM(ROW(P46)))*$L$5)/
(SUMPRODUCT(INDIRECT("'"&amp;$H$6&amp;"'!$C"&amp;SUM(ROW(P46))&amp;":"&amp;$H$5&amp;SUM(ROW(P46))),
INDIRECT("'"&amp;$H$7&amp;"'!$C"&amp;SUM(ROW(P46))&amp;":"&amp;$H$5&amp;SUM(ROW(P46)))*$L$6)),"")</f>
        <v>367019.76357540011</v>
      </c>
      <c r="R46" s="47">
        <f t="shared" ca="1" si="10"/>
        <v>2.8803601653874855E-2</v>
      </c>
      <c r="S46" s="57">
        <f t="shared" ca="1" si="8"/>
        <v>82264652.129952878</v>
      </c>
      <c r="T46" s="59">
        <f t="shared" si="2"/>
        <v>14.5</v>
      </c>
      <c r="U46" s="319"/>
    </row>
    <row r="47" spans="2:21" s="44" customFormat="1" ht="13" x14ac:dyDescent="0.3">
      <c r="B47" s="14">
        <f t="shared" si="9"/>
        <v>2040</v>
      </c>
      <c r="C47" s="53">
        <f t="shared" ca="1" si="11"/>
        <v>397.65507589912329</v>
      </c>
      <c r="D47" s="70">
        <f t="shared" ca="1" si="12"/>
        <v>82.169064650577326</v>
      </c>
      <c r="E47" s="75">
        <f t="shared" ca="1" si="3"/>
        <v>0.46786175502693333</v>
      </c>
      <c r="F47" s="53" cm="1">
        <f t="array" aca="1" ref="F47" ca="1">SUMPRODUCT(INDIRECT("'"&amp;$H$6&amp;"'!$C"&amp;SUM(ROW(A47))&amp;":"&amp;$H$5&amp;SUM(ROW(A47))),
INDIRECT("'"&amp;$H$7&amp;"'!$C"&amp;SUM(ROW(A47))&amp;":"&amp;$H$5&amp;SUM(ROW(A47)))*$L$6)</f>
        <v>186.0476017055322</v>
      </c>
      <c r="G47" s="163">
        <f ca="1">INDEX('Other Inputs'!$C$80:$AH$145,MATCH(B47,'Other Inputs'!$B$80:$B$145,0), MATCH($D$2,'Other Inputs'!$C$79:$AH$79,0))</f>
        <v>0</v>
      </c>
      <c r="H47" s="53">
        <f t="shared" ca="1" si="4"/>
        <v>186.0476017055322</v>
      </c>
      <c r="I47" s="70" cm="1">
        <f t="array" aca="1" ref="I47" ca="1">IFERROR(SUMPRODUCT(INDIRECT("'"&amp;$H$6&amp;"'!$C"&amp;SUM(ROW(P47))&amp;":"&amp;$H$5&amp;SUM(ROW(P47))),
INDIRECT("'"&amp;$H$7&amp;"'!$C"&amp;SUM(ROW(P47))&amp;":"&amp;$H$5&amp;SUM(ROW(P47)))*$L$6,
INDIRECT("'"&amp;$H$7&amp;"'!$C10:"&amp;$H$5&amp;10)*$L$6)/
(SUMPRODUCT(INDIRECT("'"&amp;$H$6&amp;"'!$C"&amp;SUM(ROW(P47))&amp;":"&amp;$H$5&amp;SUM(ROW(P47))),
INDIRECT("'"&amp;$H$7&amp;"'!$C"&amp;SUM(ROW(P47))&amp;":"&amp;$H$5&amp;SUM(ROW(P47)))*$L$6)),"")</f>
        <v>80.679994687253</v>
      </c>
      <c r="J47" s="345">
        <f ca="1">INDEX('Other Inputs'!$C$11:$AH$76,MATCH($B47,'Other Inputs'!$B$80:$B$145,0), MATCH($D$2,'Other Inputs'!$C$79:$AH$79,0))</f>
        <v>2</v>
      </c>
      <c r="K47" s="76">
        <f t="shared" ca="1" si="5"/>
        <v>372.0952034110644</v>
      </c>
      <c r="L47" s="163">
        <f ca="1">INDEX('Other Inputs'!$C$149:$AH$214,MATCH($B47,'Other Inputs'!$B$80:$B$145,0), MATCH($D$2,'Other Inputs'!$C$79:$AH$79,0))</f>
        <v>5.5E-2</v>
      </c>
      <c r="M47" s="45">
        <f ca="1">INDEX('Other Inputs'!$C$218:$AH$283,MATCH($B47,'Other Inputs'!$B$80:$B$145,0), MATCH($D$2,'Other Inputs'!$C$79:$AH$79,0))</f>
        <v>1.7500000000000002E-2</v>
      </c>
      <c r="N47" s="53">
        <f t="shared" ca="1" si="6"/>
        <v>399.43024729164972</v>
      </c>
      <c r="O47" s="53">
        <f t="shared" ca="1" si="7"/>
        <v>199.71512364582486</v>
      </c>
      <c r="P47" s="46"/>
      <c r="Q47" s="53" cm="1">
        <f t="array" aca="1" ref="Q47" ca="1">IFERROR(SUMPRODUCT(INDIRECT("'"&amp;$H$6&amp;"'!$C"&amp;SUM(ROW(P47))&amp;":"&amp;$H$5&amp;SUM(ROW(P47))),
INDIRECT("'"&amp;$H$7&amp;"'!$C"&amp;SUM(ROW(P47))&amp;":"&amp;$H$5&amp;SUM(ROW(P47)))*$L$6,
INDIRECT("'"&amp;$H$8&amp;"'!$C"&amp;SUM(ROW(P47))&amp;":"&amp;$H$5&amp;SUM(ROW(P47)))*$L$5)/
(SUMPRODUCT(INDIRECT("'"&amp;$H$6&amp;"'!$C"&amp;SUM(ROW(P47))&amp;":"&amp;$H$5&amp;SUM(ROW(P47))),
INDIRECT("'"&amp;$H$7&amp;"'!$C"&amp;SUM(ROW(P47))&amp;":"&amp;$H$5&amp;SUM(ROW(P47)))*$L$6)),"")</f>
        <v>377073.18502701004</v>
      </c>
      <c r="R47" s="47">
        <f t="shared" ca="1" si="10"/>
        <v>2.7392043833477597E-2</v>
      </c>
      <c r="S47" s="57">
        <f t="shared" ca="1" si="8"/>
        <v>75307217.771194309</v>
      </c>
      <c r="T47" s="59">
        <f t="shared" si="2"/>
        <v>15.5</v>
      </c>
      <c r="U47" s="319"/>
    </row>
    <row r="48" spans="2:21" s="44" customFormat="1" ht="13" x14ac:dyDescent="0.3">
      <c r="B48" s="14">
        <f t="shared" si="9"/>
        <v>2041</v>
      </c>
      <c r="C48" s="53">
        <f t="shared" ca="1" si="11"/>
        <v>355.61152172633223</v>
      </c>
      <c r="D48" s="70">
        <f t="shared" ca="1" si="12"/>
        <v>82.266924278327537</v>
      </c>
      <c r="E48" s="75">
        <f t="shared" ca="1" si="3"/>
        <v>0.46641174839553334</v>
      </c>
      <c r="F48" s="53" cm="1">
        <f t="array" aca="1" ref="F48" ca="1">SUMPRODUCT(INDIRECT("'"&amp;$H$6&amp;"'!$C"&amp;SUM(ROW(A48))&amp;":"&amp;$H$5&amp;SUM(ROW(A48))),
INDIRECT("'"&amp;$H$7&amp;"'!$C"&amp;SUM(ROW(A48))&amp;":"&amp;$H$5&amp;SUM(ROW(A48)))*$L$6)</f>
        <v>165.8613915979748</v>
      </c>
      <c r="G48" s="163">
        <f ca="1">INDEX('Other Inputs'!$C$80:$AH$145,MATCH(B48,'Other Inputs'!$B$80:$B$145,0), MATCH($D$2,'Other Inputs'!$C$79:$AH$79,0))</f>
        <v>0</v>
      </c>
      <c r="H48" s="53">
        <f t="shared" ca="1" si="4"/>
        <v>165.8613915979748</v>
      </c>
      <c r="I48" s="70" cm="1">
        <f t="array" aca="1" ref="I48" ca="1">IFERROR(SUMPRODUCT(INDIRECT("'"&amp;$H$6&amp;"'!$C"&amp;SUM(ROW(P48))&amp;":"&amp;$H$5&amp;SUM(ROW(P48))),
INDIRECT("'"&amp;$H$7&amp;"'!$C"&amp;SUM(ROW(P48))&amp;":"&amp;$H$5&amp;SUM(ROW(P48)))*$L$6,
INDIRECT("'"&amp;$H$7&amp;"'!$C10:"&amp;$H$5&amp;10)*$L$6)/
(SUMPRODUCT(INDIRECT("'"&amp;$H$6&amp;"'!$C"&amp;SUM(ROW(P48))&amp;":"&amp;$H$5&amp;SUM(ROW(P48))),
INDIRECT("'"&amp;$H$7&amp;"'!$C"&amp;SUM(ROW(P48))&amp;":"&amp;$H$5&amp;SUM(ROW(P48)))*$L$6)),"")</f>
        <v>80.790870231730622</v>
      </c>
      <c r="J48" s="345">
        <f ca="1">INDEX('Other Inputs'!$C$11:$AH$76,MATCH($B48,'Other Inputs'!$B$80:$B$145,0), MATCH($D$2,'Other Inputs'!$C$79:$AH$79,0))</f>
        <v>2</v>
      </c>
      <c r="K48" s="76">
        <f t="shared" ca="1" si="5"/>
        <v>331.7227831959496</v>
      </c>
      <c r="L48" s="163">
        <f ca="1">INDEX('Other Inputs'!$C$149:$AH$214,MATCH($B48,'Other Inputs'!$B$80:$B$145,0), MATCH($D$2,'Other Inputs'!$C$79:$AH$79,0))</f>
        <v>5.5E-2</v>
      </c>
      <c r="M48" s="45">
        <f ca="1">INDEX('Other Inputs'!$C$218:$AH$283,MATCH($B48,'Other Inputs'!$B$80:$B$145,0), MATCH($D$2,'Other Inputs'!$C$79:$AH$79,0))</f>
        <v>1.7500000000000002E-2</v>
      </c>
      <c r="N48" s="53">
        <f t="shared" ca="1" si="6"/>
        <v>356.0919681564821</v>
      </c>
      <c r="O48" s="53">
        <f t="shared" ca="1" si="7"/>
        <v>178.04598407824105</v>
      </c>
      <c r="P48" s="46"/>
      <c r="Q48" s="53" cm="1">
        <f t="array" aca="1" ref="Q48" ca="1">IFERROR(SUMPRODUCT(INDIRECT("'"&amp;$H$6&amp;"'!$C"&amp;SUM(ROW(P48))&amp;":"&amp;$H$5&amp;SUM(ROW(P48))),
INDIRECT("'"&amp;$H$7&amp;"'!$C"&amp;SUM(ROW(P48))&amp;":"&amp;$H$5&amp;SUM(ROW(P48)))*$L$6,
INDIRECT("'"&amp;$H$8&amp;"'!$C"&amp;SUM(ROW(P48))&amp;":"&amp;$H$5&amp;SUM(ROW(P48)))*$L$5)/
(SUMPRODUCT(INDIRECT("'"&amp;$H$6&amp;"'!$C"&amp;SUM(ROW(P48))&amp;":"&amp;$H$5&amp;SUM(ROW(P48))),
INDIRECT("'"&amp;$H$7&amp;"'!$C"&amp;SUM(ROW(P48))&amp;":"&amp;$H$5&amp;SUM(ROW(P48)))*$L$6)),"")</f>
        <v>387010.34311773424</v>
      </c>
      <c r="R48" s="47">
        <f t="shared" ca="1" si="10"/>
        <v>2.635339367876921E-2</v>
      </c>
      <c r="S48" s="57">
        <f t="shared" ca="1" si="8"/>
        <v>68905637.388854712</v>
      </c>
      <c r="T48" s="59">
        <f t="shared" si="2"/>
        <v>16.5</v>
      </c>
      <c r="U48" s="319"/>
    </row>
    <row r="49" spans="2:21" s="44" customFormat="1" ht="13" x14ac:dyDescent="0.3">
      <c r="B49" s="14">
        <f t="shared" si="9"/>
        <v>2042</v>
      </c>
      <c r="C49" s="53">
        <f t="shared" ca="1" si="11"/>
        <v>318.25769248481572</v>
      </c>
      <c r="D49" s="70">
        <f t="shared" ca="1" si="12"/>
        <v>82.373850569577144</v>
      </c>
      <c r="E49" s="75">
        <f t="shared" ca="1" si="3"/>
        <v>0.46482656548915141</v>
      </c>
      <c r="F49" s="53" cm="1">
        <f t="array" aca="1" ref="F49" ca="1">SUMPRODUCT(INDIRECT("'"&amp;$H$6&amp;"'!$C"&amp;SUM(ROW(A49))&amp;":"&amp;$H$5&amp;SUM(ROW(A49))),
INDIRECT("'"&amp;$H$7&amp;"'!$C"&amp;SUM(ROW(A49))&amp;":"&amp;$H$5&amp;SUM(ROW(A49)))*$L$6)</f>
        <v>147.9346301382194</v>
      </c>
      <c r="G49" s="163">
        <f ca="1">INDEX('Other Inputs'!$C$80:$AH$145,MATCH(B49,'Other Inputs'!$B$80:$B$145,0), MATCH($D$2,'Other Inputs'!$C$79:$AH$79,0))</f>
        <v>0</v>
      </c>
      <c r="H49" s="53">
        <f t="shared" ca="1" si="4"/>
        <v>147.9346301382194</v>
      </c>
      <c r="I49" s="70" cm="1">
        <f t="array" aca="1" ref="I49" ca="1">IFERROR(SUMPRODUCT(INDIRECT("'"&amp;$H$6&amp;"'!$C"&amp;SUM(ROW(P49))&amp;":"&amp;$H$5&amp;SUM(ROW(P49))),
INDIRECT("'"&amp;$H$7&amp;"'!$C"&amp;SUM(ROW(P49))&amp;":"&amp;$H$5&amp;SUM(ROW(P49)))*$L$6,
INDIRECT("'"&amp;$H$7&amp;"'!$C10:"&amp;$H$5&amp;10)*$L$6)/
(SUMPRODUCT(INDIRECT("'"&amp;$H$6&amp;"'!$C"&amp;SUM(ROW(P49))&amp;":"&amp;$H$5&amp;SUM(ROW(P49))),
INDIRECT("'"&amp;$H$7&amp;"'!$C"&amp;SUM(ROW(P49))&amp;":"&amp;$H$5&amp;SUM(ROW(P49)))*$L$6)),"")</f>
        <v>80.919728363021505</v>
      </c>
      <c r="J49" s="345">
        <f ca="1">INDEX('Other Inputs'!$C$11:$AH$76,MATCH($B49,'Other Inputs'!$B$80:$B$145,0), MATCH($D$2,'Other Inputs'!$C$79:$AH$79,0))</f>
        <v>2</v>
      </c>
      <c r="K49" s="76">
        <f t="shared" ca="1" si="5"/>
        <v>295.86926027643881</v>
      </c>
      <c r="L49" s="163">
        <f ca="1">INDEX('Other Inputs'!$C$149:$AH$214,MATCH($B49,'Other Inputs'!$B$80:$B$145,0), MATCH($D$2,'Other Inputs'!$C$79:$AH$79,0))</f>
        <v>5.5E-2</v>
      </c>
      <c r="M49" s="45">
        <f ca="1">INDEX('Other Inputs'!$C$218:$AH$283,MATCH($B49,'Other Inputs'!$B$80:$B$145,0), MATCH($D$2,'Other Inputs'!$C$79:$AH$79,0))</f>
        <v>1.7500000000000002E-2</v>
      </c>
      <c r="N49" s="53">
        <f t="shared" ca="1" si="6"/>
        <v>317.60455580949673</v>
      </c>
      <c r="O49" s="53">
        <f t="shared" ca="1" si="7"/>
        <v>158.80227790474837</v>
      </c>
      <c r="P49" s="46"/>
      <c r="Q49" s="53" cm="1">
        <f t="array" aca="1" ref="Q49" ca="1">IFERROR(SUMPRODUCT(INDIRECT("'"&amp;$H$6&amp;"'!$C"&amp;SUM(ROW(P49))&amp;":"&amp;$H$5&amp;SUM(ROW(P49))),
INDIRECT("'"&amp;$H$7&amp;"'!$C"&amp;SUM(ROW(P49))&amp;":"&amp;$H$5&amp;SUM(ROW(P49)))*$L$6,
INDIRECT("'"&amp;$H$8&amp;"'!$C"&amp;SUM(ROW(P49))&amp;":"&amp;$H$5&amp;SUM(ROW(P49)))*$L$5)/
(SUMPRODUCT(INDIRECT("'"&amp;$H$6&amp;"'!$C"&amp;SUM(ROW(P49))&amp;":"&amp;$H$5&amp;SUM(ROW(P49))),
INDIRECT("'"&amp;$H$7&amp;"'!$C"&amp;SUM(ROW(P49))&amp;":"&amp;$H$5&amp;SUM(ROW(P49)))*$L$6)),"")</f>
        <v>397265.12438683765</v>
      </c>
      <c r="R49" s="47">
        <f t="shared" ca="1" si="10"/>
        <v>2.649743463311971E-2</v>
      </c>
      <c r="S49" s="57">
        <f t="shared" ca="1" si="8"/>
        <v>63086606.684743017</v>
      </c>
      <c r="T49" s="59">
        <f t="shared" si="2"/>
        <v>17.5</v>
      </c>
      <c r="U49" s="319"/>
    </row>
    <row r="50" spans="2:21" s="44" customFormat="1" ht="13" x14ac:dyDescent="0.3">
      <c r="B50" s="14">
        <f t="shared" si="9"/>
        <v>2043</v>
      </c>
      <c r="C50" s="53">
        <f t="shared" ca="1" si="11"/>
        <v>284.19407376409782</v>
      </c>
      <c r="D50" s="70">
        <f t="shared" ca="1" si="12"/>
        <v>82.480995727734339</v>
      </c>
      <c r="E50" s="75">
        <f t="shared" ca="1" si="3"/>
        <v>0.46323755396507377</v>
      </c>
      <c r="F50" s="53" cm="1">
        <f t="array" aca="1" ref="F50" ca="1">SUMPRODUCT(INDIRECT("'"&amp;$H$6&amp;"'!$C"&amp;SUM(ROW(A50))&amp;":"&amp;$H$5&amp;SUM(ROW(A50))),
INDIRECT("'"&amp;$H$7&amp;"'!$C"&amp;SUM(ROW(A50))&amp;":"&amp;$H$5&amp;SUM(ROW(A50)))*$L$6)</f>
        <v>131.64936758185041</v>
      </c>
      <c r="G50" s="163">
        <f ca="1">INDEX('Other Inputs'!$C$80:$AH$145,MATCH(B50,'Other Inputs'!$B$80:$B$145,0), MATCH($D$2,'Other Inputs'!$C$79:$AH$79,0))</f>
        <v>0</v>
      </c>
      <c r="H50" s="53">
        <f t="shared" ca="1" si="4"/>
        <v>131.64936758185041</v>
      </c>
      <c r="I50" s="70" cm="1">
        <f t="array" aca="1" ref="I50" ca="1">IFERROR(SUMPRODUCT(INDIRECT("'"&amp;$H$6&amp;"'!$C"&amp;SUM(ROW(P50))&amp;":"&amp;$H$5&amp;SUM(ROW(P50))),
INDIRECT("'"&amp;$H$7&amp;"'!$C"&amp;SUM(ROW(P50))&amp;":"&amp;$H$5&amp;SUM(ROW(P50)))*$L$6,
INDIRECT("'"&amp;$H$7&amp;"'!$C10:"&amp;$H$5&amp;10)*$L$6)/
(SUMPRODUCT(INDIRECT("'"&amp;$H$6&amp;"'!$C"&amp;SUM(ROW(P50))&amp;":"&amp;$H$5&amp;SUM(ROW(P50))),
INDIRECT("'"&amp;$H$7&amp;"'!$C"&amp;SUM(ROW(P50))&amp;":"&amp;$H$5&amp;SUM(ROW(P50)))*$L$6)),"")</f>
        <v>81.049891019257828</v>
      </c>
      <c r="J50" s="345">
        <f ca="1">INDEX('Other Inputs'!$C$11:$AH$76,MATCH($B50,'Other Inputs'!$B$80:$B$145,0), MATCH($D$2,'Other Inputs'!$C$79:$AH$79,0))</f>
        <v>2</v>
      </c>
      <c r="K50" s="76">
        <f t="shared" ca="1" si="5"/>
        <v>263.29873516370083</v>
      </c>
      <c r="L50" s="163">
        <f ca="1">INDEX('Other Inputs'!$C$149:$AH$214,MATCH($B50,'Other Inputs'!$B$80:$B$145,0), MATCH($D$2,'Other Inputs'!$C$79:$AH$79,0))</f>
        <v>5.5E-2</v>
      </c>
      <c r="M50" s="45">
        <f ca="1">INDEX('Other Inputs'!$C$218:$AH$283,MATCH($B50,'Other Inputs'!$B$80:$B$145,0), MATCH($D$2,'Other Inputs'!$C$79:$AH$79,0))</f>
        <v>1.7500000000000002E-2</v>
      </c>
      <c r="N50" s="53">
        <f t="shared" ca="1" si="6"/>
        <v>282.64131849566422</v>
      </c>
      <c r="O50" s="53">
        <f t="shared" ca="1" si="7"/>
        <v>141.32065924783211</v>
      </c>
      <c r="P50" s="46"/>
      <c r="Q50" s="53" cm="1">
        <f t="array" aca="1" ref="Q50" ca="1">IFERROR(SUMPRODUCT(INDIRECT("'"&amp;$H$6&amp;"'!$C"&amp;SUM(ROW(P50))&amp;":"&amp;$H$5&amp;SUM(ROW(P50))),
INDIRECT("'"&amp;$H$7&amp;"'!$C"&amp;SUM(ROW(P50))&amp;":"&amp;$H$5&amp;SUM(ROW(P50)))*$L$6,
INDIRECT("'"&amp;$H$8&amp;"'!$C"&amp;SUM(ROW(P50))&amp;":"&amp;$H$5&amp;SUM(ROW(P50)))*$L$5)/
(SUMPRODUCT(INDIRECT("'"&amp;$H$6&amp;"'!$C"&amp;SUM(ROW(P50))&amp;":"&amp;$H$5&amp;SUM(ROW(P50))),
INDIRECT("'"&amp;$H$7&amp;"'!$C"&amp;SUM(ROW(P50))&amp;":"&amp;$H$5&amp;SUM(ROW(P50)))*$L$6)),"")</f>
        <v>407882.61931674794</v>
      </c>
      <c r="R50" s="47">
        <f t="shared" ca="1" si="10"/>
        <v>2.6726471260969387E-2</v>
      </c>
      <c r="S50" s="57">
        <f t="shared" ca="1" si="8"/>
        <v>57642240.657575361</v>
      </c>
      <c r="T50" s="59">
        <f t="shared" si="2"/>
        <v>18.5</v>
      </c>
      <c r="U50" s="319"/>
    </row>
    <row r="51" spans="2:21" s="44" customFormat="1" ht="13" x14ac:dyDescent="0.3">
      <c r="B51" s="14">
        <f t="shared" si="9"/>
        <v>2044</v>
      </c>
      <c r="C51" s="53">
        <f t="shared" ca="1" si="11"/>
        <v>253.59182129974926</v>
      </c>
      <c r="D51" s="70">
        <f t="shared" ca="1" si="12"/>
        <v>82.601372392175719</v>
      </c>
      <c r="E51" s="75">
        <f t="shared" ca="1" si="3"/>
        <v>0.46145133886671685</v>
      </c>
      <c r="F51" s="53" cm="1">
        <f t="array" aca="1" ref="F51" ca="1">SUMPRODUCT(INDIRECT("'"&amp;$H$6&amp;"'!$C"&amp;SUM(ROW(A51))&amp;":"&amp;$H$5&amp;SUM(ROW(A51))),
INDIRECT("'"&amp;$H$7&amp;"'!$C"&amp;SUM(ROW(A51))&amp;":"&amp;$H$5&amp;SUM(ROW(A51)))*$L$6)</f>
        <v>117.02028546441849</v>
      </c>
      <c r="G51" s="163">
        <f ca="1">INDEX('Other Inputs'!$C$80:$AH$145,MATCH(B51,'Other Inputs'!$B$80:$B$145,0), MATCH($D$2,'Other Inputs'!$C$79:$AH$79,0))</f>
        <v>0</v>
      </c>
      <c r="H51" s="53">
        <f t="shared" ca="1" si="4"/>
        <v>117.02028546441849</v>
      </c>
      <c r="I51" s="70" cm="1">
        <f t="array" aca="1" ref="I51" ca="1">IFERROR(SUMPRODUCT(INDIRECT("'"&amp;$H$6&amp;"'!$C"&amp;SUM(ROW(P51))&amp;":"&amp;$H$5&amp;SUM(ROW(P51))),
INDIRECT("'"&amp;$H$7&amp;"'!$C"&amp;SUM(ROW(P51))&amp;":"&amp;$H$5&amp;SUM(ROW(P51)))*$L$6,
INDIRECT("'"&amp;$H$7&amp;"'!$C10:"&amp;$H$5&amp;10)*$L$6)/
(SUMPRODUCT(INDIRECT("'"&amp;$H$6&amp;"'!$C"&amp;SUM(ROW(P51))&amp;":"&amp;$H$5&amp;SUM(ROW(P51))),
INDIRECT("'"&amp;$H$7&amp;"'!$C"&amp;SUM(ROW(P51))&amp;":"&amp;$H$5&amp;SUM(ROW(P51)))*$L$6)),"")</f>
        <v>81.191882746107254</v>
      </c>
      <c r="J51" s="345">
        <f ca="1">INDEX('Other Inputs'!$C$11:$AH$76,MATCH($B51,'Other Inputs'!$B$80:$B$145,0), MATCH($D$2,'Other Inputs'!$C$79:$AH$79,0))</f>
        <v>2</v>
      </c>
      <c r="K51" s="76">
        <f t="shared" ca="1" si="5"/>
        <v>234.04057092883698</v>
      </c>
      <c r="L51" s="163">
        <f ca="1">INDEX('Other Inputs'!$C$149:$AH$214,MATCH($B51,'Other Inputs'!$B$80:$B$145,0), MATCH($D$2,'Other Inputs'!$C$79:$AH$79,0))</f>
        <v>5.5E-2</v>
      </c>
      <c r="M51" s="45">
        <f ca="1">INDEX('Other Inputs'!$C$218:$AH$283,MATCH($B51,'Other Inputs'!$B$80:$B$145,0), MATCH($D$2,'Other Inputs'!$C$79:$AH$79,0))</f>
        <v>1.7500000000000002E-2</v>
      </c>
      <c r="N51" s="53">
        <f t="shared" ca="1" si="6"/>
        <v>251.23377637069669</v>
      </c>
      <c r="O51" s="53">
        <f t="shared" ca="1" si="7"/>
        <v>125.61688818534834</v>
      </c>
      <c r="P51" s="46"/>
      <c r="Q51" s="53" cm="1">
        <f t="array" aca="1" ref="Q51" ca="1">IFERROR(SUMPRODUCT(INDIRECT("'"&amp;$H$6&amp;"'!$C"&amp;SUM(ROW(P51))&amp;":"&amp;$H$5&amp;SUM(ROW(P51))),
INDIRECT("'"&amp;$H$7&amp;"'!$C"&amp;SUM(ROW(P51))&amp;":"&amp;$H$5&amp;SUM(ROW(P51)))*$L$6,
INDIRECT("'"&amp;$H$8&amp;"'!$C"&amp;SUM(ROW(P51))&amp;":"&amp;$H$5&amp;SUM(ROW(P51)))*$L$5)/
(SUMPRODUCT(INDIRECT("'"&amp;$H$6&amp;"'!$C"&amp;SUM(ROW(P51))&amp;":"&amp;$H$5&amp;SUM(ROW(P51))),
INDIRECT("'"&amp;$H$7&amp;"'!$C"&amp;SUM(ROW(P51))&amp;":"&amp;$H$5&amp;SUM(ROW(P51)))*$L$6)),"")</f>
        <v>418399.07333921286</v>
      </c>
      <c r="R51" s="47">
        <f t="shared" ca="1" si="10"/>
        <v>2.5783040326849971E-2</v>
      </c>
      <c r="S51" s="57">
        <f t="shared" ca="1" si="8"/>
        <v>52557989.612505265</v>
      </c>
      <c r="T51" s="59">
        <f t="shared" si="2"/>
        <v>19.5</v>
      </c>
      <c r="U51" s="319"/>
    </row>
    <row r="52" spans="2:21" s="44" customFormat="1" ht="13" x14ac:dyDescent="0.3">
      <c r="B52" s="14">
        <f t="shared" si="9"/>
        <v>2045</v>
      </c>
      <c r="C52" s="53">
        <f t="shared" ca="1" si="11"/>
        <v>226.33049539043225</v>
      </c>
      <c r="D52" s="70">
        <f t="shared" ca="1" si="12"/>
        <v>82.743058584992554</v>
      </c>
      <c r="E52" s="75">
        <f t="shared" ca="1" si="3"/>
        <v>0.45934751256758893</v>
      </c>
      <c r="F52" s="53" cm="1">
        <f t="array" aca="1" ref="F52" ca="1">SUMPRODUCT(INDIRECT("'"&amp;$H$6&amp;"'!$C"&amp;SUM(ROW(A52))&amp;":"&amp;$H$5&amp;SUM(ROW(A52))),
INDIRECT("'"&amp;$H$7&amp;"'!$C"&amp;SUM(ROW(A52))&amp;":"&amp;$H$5&amp;SUM(ROW(A52)))*$L$6)</f>
        <v>103.96435007578521</v>
      </c>
      <c r="G52" s="163">
        <f ca="1">INDEX('Other Inputs'!$C$80:$AH$145,MATCH(B52,'Other Inputs'!$B$80:$B$145,0), MATCH($D$2,'Other Inputs'!$C$79:$AH$79,0))</f>
        <v>0</v>
      </c>
      <c r="H52" s="53">
        <f t="shared" ca="1" si="4"/>
        <v>103.96435007578521</v>
      </c>
      <c r="I52" s="70" cm="1">
        <f t="array" aca="1" ref="I52" ca="1">IFERROR(SUMPRODUCT(INDIRECT("'"&amp;$H$6&amp;"'!$C"&amp;SUM(ROW(P52))&amp;":"&amp;$H$5&amp;SUM(ROW(P52))),
INDIRECT("'"&amp;$H$7&amp;"'!$C"&amp;SUM(ROW(P52))&amp;":"&amp;$H$5&amp;SUM(ROW(P52)))*$L$6,
INDIRECT("'"&amp;$H$7&amp;"'!$C10:"&amp;$H$5&amp;10)*$L$6)/
(SUMPRODUCT(INDIRECT("'"&amp;$H$6&amp;"'!$C"&amp;SUM(ROW(P52))&amp;":"&amp;$H$5&amp;SUM(ROW(P52))),
INDIRECT("'"&amp;$H$7&amp;"'!$C"&amp;SUM(ROW(P52))&amp;":"&amp;$H$5&amp;SUM(ROW(P52)))*$L$6)),"")</f>
        <v>81.351931715319338</v>
      </c>
      <c r="J52" s="345">
        <f ca="1">INDEX('Other Inputs'!$C$11:$AH$76,MATCH($B52,'Other Inputs'!$B$80:$B$145,0), MATCH($D$2,'Other Inputs'!$C$79:$AH$79,0))</f>
        <v>2</v>
      </c>
      <c r="K52" s="76">
        <f t="shared" ca="1" si="5"/>
        <v>207.92870015157041</v>
      </c>
      <c r="L52" s="163">
        <f ca="1">INDEX('Other Inputs'!$C$149:$AH$214,MATCH($B52,'Other Inputs'!$B$80:$B$145,0), MATCH($D$2,'Other Inputs'!$C$79:$AH$79,0))</f>
        <v>5.5E-2</v>
      </c>
      <c r="M52" s="45">
        <f ca="1">INDEX('Other Inputs'!$C$218:$AH$283,MATCH($B52,'Other Inputs'!$B$80:$B$145,0), MATCH($D$2,'Other Inputs'!$C$79:$AH$79,0))</f>
        <v>1.7500000000000002E-2</v>
      </c>
      <c r="N52" s="53">
        <f t="shared" ca="1" si="6"/>
        <v>223.20366228645514</v>
      </c>
      <c r="O52" s="53">
        <f t="shared" ca="1" si="7"/>
        <v>111.60183114322757</v>
      </c>
      <c r="P52" s="46"/>
      <c r="Q52" s="53" cm="1">
        <f t="array" aca="1" ref="Q52" ca="1">IFERROR(SUMPRODUCT(INDIRECT("'"&amp;$H$6&amp;"'!$C"&amp;SUM(ROW(P52))&amp;":"&amp;$H$5&amp;SUM(ROW(P52))),
INDIRECT("'"&amp;$H$7&amp;"'!$C"&amp;SUM(ROW(P52))&amp;":"&amp;$H$5&amp;SUM(ROW(P52)))*$L$6,
INDIRECT("'"&amp;$H$8&amp;"'!$C"&amp;SUM(ROW(P52))&amp;":"&amp;$H$5&amp;SUM(ROW(P52)))*$L$5)/
(SUMPRODUCT(INDIRECT("'"&amp;$H$6&amp;"'!$C"&amp;SUM(ROW(P52))&amp;":"&amp;$H$5&amp;SUM(ROW(P52))),
INDIRECT("'"&amp;$H$7&amp;"'!$C"&amp;SUM(ROW(P52))&amp;":"&amp;$H$5&amp;SUM(ROW(P52)))*$L$6)),"")</f>
        <v>428817.78636736283</v>
      </c>
      <c r="R52" s="47">
        <f t="shared" ca="1" si="10"/>
        <v>2.4901376919884033E-2</v>
      </c>
      <c r="S52" s="57">
        <f t="shared" ca="1" si="8"/>
        <v>47856850.185383059</v>
      </c>
      <c r="T52" s="59">
        <f t="shared" si="2"/>
        <v>20.5</v>
      </c>
      <c r="U52" s="319"/>
    </row>
    <row r="53" spans="2:21" s="44" customFormat="1" ht="13" x14ac:dyDescent="0.3">
      <c r="B53" s="14">
        <f t="shared" si="9"/>
        <v>2046</v>
      </c>
      <c r="C53" s="53">
        <f t="shared" ca="1" si="11"/>
        <v>201.43089984423517</v>
      </c>
      <c r="D53" s="70">
        <f t="shared" ca="1" si="12"/>
        <v>82.882736930868973</v>
      </c>
      <c r="E53" s="75">
        <f t="shared" ca="1" si="3"/>
        <v>0.45727303048412893</v>
      </c>
      <c r="F53" s="53" cm="1">
        <f t="array" aca="1" ref="F53" ca="1">SUMPRODUCT(INDIRECT("'"&amp;$H$6&amp;"'!$C"&amp;SUM(ROW(A53))&amp;":"&amp;$H$5&amp;SUM(ROW(A53))),
INDIRECT("'"&amp;$H$7&amp;"'!$C"&amp;SUM(ROW(A53))&amp;":"&amp;$H$5&amp;SUM(ROW(A53)))*$L$6)</f>
        <v>92.108918004918465</v>
      </c>
      <c r="G53" s="163">
        <f ca="1">INDEX('Other Inputs'!$C$80:$AH$145,MATCH(B53,'Other Inputs'!$B$80:$B$145,0), MATCH($D$2,'Other Inputs'!$C$79:$AH$79,0))</f>
        <v>0</v>
      </c>
      <c r="H53" s="53">
        <f t="shared" ca="1" si="4"/>
        <v>92.108918004918465</v>
      </c>
      <c r="I53" s="70" cm="1">
        <f t="array" aca="1" ref="I53" ca="1">IFERROR(SUMPRODUCT(INDIRECT("'"&amp;$H$6&amp;"'!$C"&amp;SUM(ROW(P53))&amp;":"&amp;$H$5&amp;SUM(ROW(P53))),
INDIRECT("'"&amp;$H$7&amp;"'!$C"&amp;SUM(ROW(P53))&amp;":"&amp;$H$5&amp;SUM(ROW(P53)))*$L$6,
INDIRECT("'"&amp;$H$7&amp;"'!$C10:"&amp;$H$5&amp;10)*$L$6)/
(SUMPRODUCT(INDIRECT("'"&amp;$H$6&amp;"'!$C"&amp;SUM(ROW(P53))&amp;":"&amp;$H$5&amp;SUM(ROW(P53))),
INDIRECT("'"&amp;$H$7&amp;"'!$C"&amp;SUM(ROW(P53))&amp;":"&amp;$H$5&amp;SUM(ROW(P53)))*$L$6)),"")</f>
        <v>81.508884884488353</v>
      </c>
      <c r="J53" s="345">
        <f ca="1">INDEX('Other Inputs'!$C$11:$AH$76,MATCH($B53,'Other Inputs'!$B$80:$B$145,0), MATCH($D$2,'Other Inputs'!$C$79:$AH$79,0))</f>
        <v>2</v>
      </c>
      <c r="K53" s="76">
        <f t="shared" ca="1" si="5"/>
        <v>184.21783600983693</v>
      </c>
      <c r="L53" s="163">
        <f ca="1">INDEX('Other Inputs'!$C$149:$AH$214,MATCH($B53,'Other Inputs'!$B$80:$B$145,0), MATCH($D$2,'Other Inputs'!$C$79:$AH$79,0))</f>
        <v>5.5E-2</v>
      </c>
      <c r="M53" s="45">
        <f ca="1">INDEX('Other Inputs'!$C$218:$AH$283,MATCH($B53,'Other Inputs'!$B$80:$B$145,0), MATCH($D$2,'Other Inputs'!$C$79:$AH$79,0))</f>
        <v>1.7500000000000002E-2</v>
      </c>
      <c r="N53" s="53">
        <f t="shared" ca="1" si="6"/>
        <v>197.75093878770957</v>
      </c>
      <c r="O53" s="53">
        <f t="shared" ca="1" si="7"/>
        <v>98.875469393854786</v>
      </c>
      <c r="P53" s="46"/>
      <c r="Q53" s="53" cm="1">
        <f t="array" aca="1" ref="Q53" ca="1">IFERROR(SUMPRODUCT(INDIRECT("'"&amp;$H$6&amp;"'!$C"&amp;SUM(ROW(P53))&amp;":"&amp;$H$5&amp;SUM(ROW(P53))),
INDIRECT("'"&amp;$H$7&amp;"'!$C"&amp;SUM(ROW(P53))&amp;":"&amp;$H$5&amp;SUM(ROW(P53)))*$L$6,
INDIRECT("'"&amp;$H$8&amp;"'!$C"&amp;SUM(ROW(P53))&amp;":"&amp;$H$5&amp;SUM(ROW(P53)))*$L$5)/
(SUMPRODUCT(INDIRECT("'"&amp;$H$6&amp;"'!$C"&amp;SUM(ROW(P53))&amp;":"&amp;$H$5&amp;SUM(ROW(P53))),
INDIRECT("'"&amp;$H$7&amp;"'!$C"&amp;SUM(ROW(P53))&amp;":"&amp;$H$5&amp;SUM(ROW(P53)))*$L$6)),"")</f>
        <v>439884.77310583094</v>
      </c>
      <c r="R53" s="47">
        <f t="shared" ca="1" si="10"/>
        <v>2.580813364160961E-2</v>
      </c>
      <c r="S53" s="57">
        <f t="shared" ca="1" si="8"/>
        <v>43493813.420048341</v>
      </c>
      <c r="T53" s="59">
        <f t="shared" si="2"/>
        <v>21.5</v>
      </c>
      <c r="U53" s="319"/>
    </row>
    <row r="54" spans="2:21" s="44" customFormat="1" ht="13" x14ac:dyDescent="0.3">
      <c r="B54" s="14">
        <f t="shared" si="9"/>
        <v>2047</v>
      </c>
      <c r="C54" s="53">
        <f t="shared" ca="1" si="11"/>
        <v>178.83519703473485</v>
      </c>
      <c r="D54" s="70">
        <f t="shared" ca="1" si="12"/>
        <v>83.023331059160768</v>
      </c>
      <c r="E54" s="75">
        <f t="shared" ca="1" si="3"/>
        <v>0.45518452638899726</v>
      </c>
      <c r="F54" s="53" cm="1">
        <f t="array" aca="1" ref="F54" ca="1">SUMPRODUCT(INDIRECT("'"&amp;$H$6&amp;"'!$C"&amp;SUM(ROW(A54))&amp;":"&amp;$H$5&amp;SUM(ROW(A54))),
INDIRECT("'"&amp;$H$7&amp;"'!$C"&amp;SUM(ROW(A54))&amp;":"&amp;$H$5&amp;SUM(ROW(A54)))*$L$6)</f>
        <v>81.403014463938788</v>
      </c>
      <c r="G54" s="163">
        <f ca="1">INDEX('Other Inputs'!$C$80:$AH$145,MATCH(B54,'Other Inputs'!$B$80:$B$145,0), MATCH($D$2,'Other Inputs'!$C$79:$AH$79,0))</f>
        <v>0</v>
      </c>
      <c r="H54" s="53">
        <f t="shared" ca="1" si="4"/>
        <v>81.403014463938788</v>
      </c>
      <c r="I54" s="70" cm="1">
        <f t="array" aca="1" ref="I54" ca="1">IFERROR(SUMPRODUCT(INDIRECT("'"&amp;$H$6&amp;"'!$C"&amp;SUM(ROW(P54))&amp;":"&amp;$H$5&amp;SUM(ROW(P54))),
INDIRECT("'"&amp;$H$7&amp;"'!$C"&amp;SUM(ROW(P54))&amp;":"&amp;$H$5&amp;SUM(ROW(P54)))*$L$6,
INDIRECT("'"&amp;$H$7&amp;"'!$C10:"&amp;$H$5&amp;10)*$L$6)/
(SUMPRODUCT(INDIRECT("'"&amp;$H$6&amp;"'!$C"&amp;SUM(ROW(P54))&amp;":"&amp;$H$5&amp;SUM(ROW(P54))),
INDIRECT("'"&amp;$H$7&amp;"'!$C"&amp;SUM(ROW(P54))&amp;":"&amp;$H$5&amp;SUM(ROW(P54)))*$L$6)),"")</f>
        <v>81.66462644292092</v>
      </c>
      <c r="J54" s="345">
        <f ca="1">INDEX('Other Inputs'!$C$11:$AH$76,MATCH($B54,'Other Inputs'!$B$80:$B$145,0), MATCH($D$2,'Other Inputs'!$C$79:$AH$79,0))</f>
        <v>2</v>
      </c>
      <c r="K54" s="76">
        <f t="shared" ca="1" si="5"/>
        <v>162.80602892787758</v>
      </c>
      <c r="L54" s="163">
        <f ca="1">INDEX('Other Inputs'!$C$149:$AH$214,MATCH($B54,'Other Inputs'!$B$80:$B$145,0), MATCH($D$2,'Other Inputs'!$C$79:$AH$79,0))</f>
        <v>5.5E-2</v>
      </c>
      <c r="M54" s="45">
        <f ca="1">INDEX('Other Inputs'!$C$218:$AH$283,MATCH($B54,'Other Inputs'!$B$80:$B$145,0), MATCH($D$2,'Other Inputs'!$C$79:$AH$79,0))</f>
        <v>1.7500000000000002E-2</v>
      </c>
      <c r="N54" s="53">
        <f t="shared" ca="1" si="6"/>
        <v>174.76616682799178</v>
      </c>
      <c r="O54" s="53">
        <f t="shared" ca="1" si="7"/>
        <v>87.383083413995891</v>
      </c>
      <c r="P54" s="46"/>
      <c r="Q54" s="53" cm="1">
        <f t="array" aca="1" ref="Q54" ca="1">IFERROR(SUMPRODUCT(INDIRECT("'"&amp;$H$6&amp;"'!$C"&amp;SUM(ROW(P54))&amp;":"&amp;$H$5&amp;SUM(ROW(P54))),
INDIRECT("'"&amp;$H$7&amp;"'!$C"&amp;SUM(ROW(P54))&amp;":"&amp;$H$5&amp;SUM(ROW(P54)))*$L$6,
INDIRECT("'"&amp;$H$8&amp;"'!$C"&amp;SUM(ROW(P54))&amp;":"&amp;$H$5&amp;SUM(ROW(P54)))*$L$5)/
(SUMPRODUCT(INDIRECT("'"&amp;$H$6&amp;"'!$C"&amp;SUM(ROW(P54))&amp;":"&amp;$H$5&amp;SUM(ROW(P54))),
INDIRECT("'"&amp;$H$7&amp;"'!$C"&amp;SUM(ROW(P54))&amp;":"&amp;$H$5&amp;SUM(ROW(P54)))*$L$6)),"")</f>
        <v>451394.52291362459</v>
      </c>
      <c r="R54" s="47">
        <f t="shared" ca="1" si="10"/>
        <v>2.6165374460517032E-2</v>
      </c>
      <c r="S54" s="57">
        <f t="shared" ca="1" si="8"/>
        <v>39444245.248382136</v>
      </c>
      <c r="T54" s="59">
        <f t="shared" si="2"/>
        <v>22.5</v>
      </c>
      <c r="U54" s="319"/>
    </row>
    <row r="55" spans="2:21" s="44" customFormat="1" ht="13" x14ac:dyDescent="0.3">
      <c r="B55" s="14">
        <f t="shared" si="9"/>
        <v>2048</v>
      </c>
      <c r="C55" s="53">
        <f t="shared" ca="1" si="11"/>
        <v>158.26800897905989</v>
      </c>
      <c r="D55" s="70">
        <f t="shared" ca="1" si="12"/>
        <v>83.157517657015305</v>
      </c>
      <c r="E55" s="75">
        <f t="shared" ca="1" si="3"/>
        <v>0.45319080118606081</v>
      </c>
      <c r="F55" s="53" cm="1">
        <f t="array" aca="1" ref="F55" ca="1">SUMPRODUCT(INDIRECT("'"&amp;$H$6&amp;"'!$C"&amp;SUM(ROW(A55))&amp;":"&amp;$H$5&amp;SUM(ROW(A55))),
INDIRECT("'"&amp;$H$7&amp;"'!$C"&amp;SUM(ROW(A55))&amp;":"&amp;$H$5&amp;SUM(ROW(A55)))*$L$6)</f>
        <v>71.725605791342815</v>
      </c>
      <c r="G55" s="163">
        <f ca="1">INDEX('Other Inputs'!$C$80:$AH$145,MATCH(B55,'Other Inputs'!$B$80:$B$145,0), MATCH($D$2,'Other Inputs'!$C$79:$AH$79,0))</f>
        <v>0</v>
      </c>
      <c r="H55" s="53">
        <f t="shared" ca="1" si="4"/>
        <v>71.725605791342815</v>
      </c>
      <c r="I55" s="70" cm="1">
        <f t="array" aca="1" ref="I55" ca="1">IFERROR(SUMPRODUCT(INDIRECT("'"&amp;$H$6&amp;"'!$C"&amp;SUM(ROW(P55))&amp;":"&amp;$H$5&amp;SUM(ROW(P55))),
INDIRECT("'"&amp;$H$7&amp;"'!$C"&amp;SUM(ROW(P55))&amp;":"&amp;$H$5&amp;SUM(ROW(P55)))*$L$6,
INDIRECT("'"&amp;$H$7&amp;"'!$C10:"&amp;$H$5&amp;10)*$L$6)/
(SUMPRODUCT(INDIRECT("'"&amp;$H$6&amp;"'!$C"&amp;SUM(ROW(P55))&amp;":"&amp;$H$5&amp;SUM(ROW(P55))),
INDIRECT("'"&amp;$H$7&amp;"'!$C"&amp;SUM(ROW(P55))&amp;":"&amp;$H$5&amp;SUM(ROW(P55)))*$L$6)),"")</f>
        <v>81.812925850943444</v>
      </c>
      <c r="J55" s="345">
        <f ca="1">INDEX('Other Inputs'!$C$11:$AH$76,MATCH($B55,'Other Inputs'!$B$80:$B$145,0), MATCH($D$2,'Other Inputs'!$C$79:$AH$79,0))</f>
        <v>2</v>
      </c>
      <c r="K55" s="76">
        <f t="shared" ca="1" si="5"/>
        <v>143.45121158268563</v>
      </c>
      <c r="L55" s="163">
        <f ca="1">INDEX('Other Inputs'!$C$149:$AH$214,MATCH($B55,'Other Inputs'!$B$80:$B$145,0), MATCH($D$2,'Other Inputs'!$C$79:$AH$79,0))</f>
        <v>5.5E-2</v>
      </c>
      <c r="M55" s="45">
        <f ca="1">INDEX('Other Inputs'!$C$218:$AH$283,MATCH($B55,'Other Inputs'!$B$80:$B$145,0), MATCH($D$2,'Other Inputs'!$C$79:$AH$79,0))</f>
        <v>1.7500000000000002E-2</v>
      </c>
      <c r="N55" s="53">
        <f t="shared" ca="1" si="6"/>
        <v>153.98949621357866</v>
      </c>
      <c r="O55" s="53">
        <f t="shared" ca="1" si="7"/>
        <v>76.994748106789331</v>
      </c>
      <c r="P55" s="46"/>
      <c r="Q55" s="53" cm="1">
        <f t="array" aca="1" ref="Q55" ca="1">IFERROR(SUMPRODUCT(INDIRECT("'"&amp;$H$6&amp;"'!$C"&amp;SUM(ROW(P55))&amp;":"&amp;$H$5&amp;SUM(ROW(P55))),
INDIRECT("'"&amp;$H$7&amp;"'!$C"&amp;SUM(ROW(P55))&amp;":"&amp;$H$5&amp;SUM(ROW(P55)))*$L$6,
INDIRECT("'"&amp;$H$8&amp;"'!$C"&amp;SUM(ROW(P55))&amp;":"&amp;$H$5&amp;SUM(ROW(P55)))*$L$5)/
(SUMPRODUCT(INDIRECT("'"&amp;$H$6&amp;"'!$C"&amp;SUM(ROW(P55))&amp;":"&amp;$H$5&amp;SUM(ROW(P55))),
INDIRECT("'"&amp;$H$7&amp;"'!$C"&amp;SUM(ROW(P55))&amp;":"&amp;$H$5&amp;SUM(ROW(P55)))*$L$6)),"")</f>
        <v>463029.2574951275</v>
      </c>
      <c r="R55" s="47">
        <f t="shared" ca="1" si="10"/>
        <v>2.5775090283337798E-2</v>
      </c>
      <c r="S55" s="57">
        <f t="shared" ca="1" si="8"/>
        <v>35650821.046911038</v>
      </c>
      <c r="T55" s="59">
        <f t="shared" si="2"/>
        <v>23.5</v>
      </c>
      <c r="U55" s="319"/>
    </row>
    <row r="56" spans="2:21" s="44" customFormat="1" ht="13" x14ac:dyDescent="0.3">
      <c r="B56" s="14">
        <f t="shared" si="9"/>
        <v>2049</v>
      </c>
      <c r="C56" s="53">
        <f t="shared" ca="1" si="11"/>
        <v>139.78003223103835</v>
      </c>
      <c r="D56" s="70">
        <f t="shared" ca="1" si="12"/>
        <v>83.294835449750693</v>
      </c>
      <c r="E56" s="75">
        <f t="shared" ca="1" si="3"/>
        <v>0.45115005652796747</v>
      </c>
      <c r="F56" s="53" cm="1">
        <f t="array" aca="1" ref="F56" ca="1">SUMPRODUCT(INDIRECT("'"&amp;$H$6&amp;"'!$C"&amp;SUM(ROW(A56))&amp;":"&amp;$H$5&amp;SUM(ROW(A56))),
INDIRECT("'"&amp;$H$7&amp;"'!$C"&amp;SUM(ROW(A56))&amp;":"&amp;$H$5&amp;SUM(ROW(A56)))*$L$6)</f>
        <v>63.061769442514063</v>
      </c>
      <c r="G56" s="163">
        <f ca="1">INDEX('Other Inputs'!$C$80:$AH$145,MATCH(B56,'Other Inputs'!$B$80:$B$145,0), MATCH($D$2,'Other Inputs'!$C$79:$AH$79,0))</f>
        <v>0</v>
      </c>
      <c r="H56" s="53">
        <f t="shared" ca="1" si="4"/>
        <v>63.061769442514063</v>
      </c>
      <c r="I56" s="70" cm="1">
        <f t="array" aca="1" ref="I56" ca="1">IFERROR(SUMPRODUCT(INDIRECT("'"&amp;$H$6&amp;"'!$C"&amp;SUM(ROW(P56))&amp;":"&amp;$H$5&amp;SUM(ROW(P56))),
INDIRECT("'"&amp;$H$7&amp;"'!$C"&amp;SUM(ROW(P56))&amp;":"&amp;$H$5&amp;SUM(ROW(P56)))*$L$6,
INDIRECT("'"&amp;$H$7&amp;"'!$C10:"&amp;$H$5&amp;10)*$L$6)/
(SUMPRODUCT(INDIRECT("'"&amp;$H$6&amp;"'!$C"&amp;SUM(ROW(P56))&amp;":"&amp;$H$5&amp;SUM(ROW(P56))),
INDIRECT("'"&amp;$H$7&amp;"'!$C"&amp;SUM(ROW(P56))&amp;":"&amp;$H$5&amp;SUM(ROW(P56)))*$L$6)),"")</f>
        <v>81.960831271772804</v>
      </c>
      <c r="J56" s="345">
        <f ca="1">INDEX('Other Inputs'!$C$11:$AH$76,MATCH($B56,'Other Inputs'!$B$80:$B$145,0), MATCH($D$2,'Other Inputs'!$C$79:$AH$79,0))</f>
        <v>2</v>
      </c>
      <c r="K56" s="76">
        <f t="shared" ca="1" si="5"/>
        <v>126.12353888502813</v>
      </c>
      <c r="L56" s="163">
        <f ca="1">INDEX('Other Inputs'!$C$149:$AH$214,MATCH($B56,'Other Inputs'!$B$80:$B$145,0), MATCH($D$2,'Other Inputs'!$C$79:$AH$79,0))</f>
        <v>5.5E-2</v>
      </c>
      <c r="M56" s="45">
        <f ca="1">INDEX('Other Inputs'!$C$218:$AH$283,MATCH($B56,'Other Inputs'!$B$80:$B$145,0), MATCH($D$2,'Other Inputs'!$C$79:$AH$79,0))</f>
        <v>1.7500000000000002E-2</v>
      </c>
      <c r="N56" s="53">
        <f t="shared" ca="1" si="6"/>
        <v>135.38888936036949</v>
      </c>
      <c r="O56" s="53">
        <f t="shared" ca="1" si="7"/>
        <v>67.694444680184745</v>
      </c>
      <c r="P56" s="46"/>
      <c r="Q56" s="53" cm="1">
        <f t="array" aca="1" ref="Q56" ca="1">IFERROR(SUMPRODUCT(INDIRECT("'"&amp;$H$6&amp;"'!$C"&amp;SUM(ROW(P56))&amp;":"&amp;$H$5&amp;SUM(ROW(P56))),
INDIRECT("'"&amp;$H$7&amp;"'!$C"&amp;SUM(ROW(P56))&amp;":"&amp;$H$5&amp;SUM(ROW(P56)))*$L$6,
INDIRECT("'"&amp;$H$8&amp;"'!$C"&amp;SUM(ROW(P56))&amp;":"&amp;$H$5&amp;SUM(ROW(P56)))*$L$5)/
(SUMPRODUCT(INDIRECT("'"&amp;$H$6&amp;"'!$C"&amp;SUM(ROW(P56))&amp;":"&amp;$H$5&amp;SUM(ROW(P56))),
INDIRECT("'"&amp;$H$7&amp;"'!$C"&amp;SUM(ROW(P56))&amp;":"&amp;$H$5&amp;SUM(ROW(P56)))*$L$6)),"")</f>
        <v>474802.84284238674</v>
      </c>
      <c r="R56" s="47">
        <f t="shared" ca="1" si="10"/>
        <v>2.5427303257144818E-2</v>
      </c>
      <c r="S56" s="57">
        <f t="shared" ca="1" si="8"/>
        <v>32141514.778788399</v>
      </c>
      <c r="T56" s="59">
        <f t="shared" si="2"/>
        <v>24.5</v>
      </c>
      <c r="U56" s="319"/>
    </row>
    <row r="57" spans="2:21" s="44" customFormat="1" ht="13" x14ac:dyDescent="0.3">
      <c r="B57" s="14">
        <f t="shared" si="9"/>
        <v>2050</v>
      </c>
      <c r="C57" s="53">
        <f t="shared" ca="1" si="11"/>
        <v>122.81511283689892</v>
      </c>
      <c r="D57" s="70">
        <f t="shared" ca="1" si="12"/>
        <v>83.409782837457257</v>
      </c>
      <c r="E57" s="75">
        <f t="shared" ca="1" si="3"/>
        <v>0.44944172966901785</v>
      </c>
      <c r="F57" s="53" cm="1">
        <f t="array" aca="1" ref="F57" ca="1">SUMPRODUCT(INDIRECT("'"&amp;$H$6&amp;"'!$C"&amp;SUM(ROW(A57))&amp;":"&amp;$H$5&amp;SUM(ROW(A57))),
INDIRECT("'"&amp;$H$7&amp;"'!$C"&amp;SUM(ROW(A57))&amp;":"&amp;$H$5&amp;SUM(ROW(A57)))*$L$6)</f>
        <v>55.198236742911448</v>
      </c>
      <c r="G57" s="163">
        <f ca="1">INDEX('Other Inputs'!$C$80:$AH$145,MATCH(B57,'Other Inputs'!$B$80:$B$145,0), MATCH($D$2,'Other Inputs'!$C$79:$AH$79,0))</f>
        <v>0</v>
      </c>
      <c r="H57" s="53">
        <f t="shared" ca="1" si="4"/>
        <v>55.198236742911448</v>
      </c>
      <c r="I57" s="70" cm="1">
        <f t="array" aca="1" ref="I57" ca="1">IFERROR(SUMPRODUCT(INDIRECT("'"&amp;$H$6&amp;"'!$C"&amp;SUM(ROW(P57))&amp;":"&amp;$H$5&amp;SUM(ROW(P57))),
INDIRECT("'"&amp;$H$7&amp;"'!$C"&amp;SUM(ROW(P57))&amp;":"&amp;$H$5&amp;SUM(ROW(P57)))*$L$6,
INDIRECT("'"&amp;$H$7&amp;"'!$C10:"&amp;$H$5&amp;10)*$L$6)/
(SUMPRODUCT(INDIRECT("'"&amp;$H$6&amp;"'!$C"&amp;SUM(ROW(P57))&amp;":"&amp;$H$5&amp;SUM(ROW(P57))),
INDIRECT("'"&amp;$H$7&amp;"'!$C"&amp;SUM(ROW(P57))&amp;":"&amp;$H$5&amp;SUM(ROW(P57)))*$L$6)),"")</f>
        <v>82.085921933564407</v>
      </c>
      <c r="J57" s="345">
        <f ca="1">INDEX('Other Inputs'!$C$11:$AH$76,MATCH($B57,'Other Inputs'!$B$80:$B$145,0), MATCH($D$2,'Other Inputs'!$C$79:$AH$79,0))</f>
        <v>2</v>
      </c>
      <c r="K57" s="76">
        <f t="shared" ca="1" si="5"/>
        <v>110.3964734858229</v>
      </c>
      <c r="L57" s="163">
        <f ca="1">INDEX('Other Inputs'!$C$149:$AH$214,MATCH($B57,'Other Inputs'!$B$80:$B$145,0), MATCH($D$2,'Other Inputs'!$C$79:$AH$79,0))</f>
        <v>5.5E-2</v>
      </c>
      <c r="M57" s="45">
        <f ca="1">INDEX('Other Inputs'!$C$218:$AH$283,MATCH($B57,'Other Inputs'!$B$80:$B$145,0), MATCH($D$2,'Other Inputs'!$C$79:$AH$79,0))</f>
        <v>1.7500000000000002E-2</v>
      </c>
      <c r="N57" s="53">
        <f t="shared" ca="1" si="6"/>
        <v>118.50647441927516</v>
      </c>
      <c r="O57" s="53">
        <f t="shared" ca="1" si="7"/>
        <v>59.253237209637582</v>
      </c>
      <c r="P57" s="46"/>
      <c r="Q57" s="53" cm="1">
        <f t="array" aca="1" ref="Q57" ca="1">IFERROR(SUMPRODUCT(INDIRECT("'"&amp;$H$6&amp;"'!$C"&amp;SUM(ROW(P57))&amp;":"&amp;$H$5&amp;SUM(ROW(P57))),
INDIRECT("'"&amp;$H$7&amp;"'!$C"&amp;SUM(ROW(P57))&amp;":"&amp;$H$5&amp;SUM(ROW(P57)))*$L$6,
INDIRECT("'"&amp;$H$8&amp;"'!$C"&amp;SUM(ROW(P57))&amp;":"&amp;$H$5&amp;SUM(ROW(P57)))*$L$5)/
(SUMPRODUCT(INDIRECT("'"&amp;$H$6&amp;"'!$C"&amp;SUM(ROW(P57))&amp;":"&amp;$H$5&amp;SUM(ROW(P57))),
INDIRECT("'"&amp;$H$7&amp;"'!$C"&amp;SUM(ROW(P57))&amp;":"&amp;$H$5&amp;SUM(ROW(P57)))*$L$6)),"")</f>
        <v>487573.59288673883</v>
      </c>
      <c r="R57" s="47">
        <f t="shared" ca="1" si="10"/>
        <v>2.6896953623741116E-2</v>
      </c>
      <c r="S57" s="57">
        <f t="shared" ca="1" si="8"/>
        <v>28890313.756473199</v>
      </c>
      <c r="T57" s="59">
        <f t="shared" si="2"/>
        <v>25.5</v>
      </c>
      <c r="U57" s="319"/>
    </row>
    <row r="58" spans="2:21" s="44" customFormat="1" ht="13" x14ac:dyDescent="0.3">
      <c r="B58" s="14">
        <f t="shared" si="9"/>
        <v>2051</v>
      </c>
      <c r="C58" s="53">
        <f t="shared" ca="1" si="11"/>
        <v>107.48700534132138</v>
      </c>
      <c r="D58" s="70">
        <f t="shared" ca="1" si="12"/>
        <v>83.51257228843896</v>
      </c>
      <c r="E58" s="75">
        <f t="shared" ca="1" si="3"/>
        <v>0.44791373818011088</v>
      </c>
      <c r="F58" s="53" cm="1">
        <f t="array" aca="1" ref="F58" ca="1">SUMPRODUCT(INDIRECT("'"&amp;$H$6&amp;"'!$C"&amp;SUM(ROW(A58))&amp;":"&amp;$H$5&amp;SUM(ROW(A58))),
INDIRECT("'"&amp;$H$7&amp;"'!$C"&amp;SUM(ROW(A58))&amp;":"&amp;$H$5&amp;SUM(ROW(A58)))*$L$6)</f>
        <v>48.144906368216802</v>
      </c>
      <c r="G58" s="163">
        <f ca="1">INDEX('Other Inputs'!$C$80:$AH$145,MATCH(B58,'Other Inputs'!$B$80:$B$145,0), MATCH($D$2,'Other Inputs'!$C$79:$AH$79,0))</f>
        <v>0</v>
      </c>
      <c r="H58" s="53">
        <f t="shared" ca="1" si="4"/>
        <v>48.144906368216802</v>
      </c>
      <c r="I58" s="70" cm="1">
        <f t="array" aca="1" ref="I58" ca="1">IFERROR(SUMPRODUCT(INDIRECT("'"&amp;$H$6&amp;"'!$C"&amp;SUM(ROW(P58))&amp;":"&amp;$H$5&amp;SUM(ROW(P58))),
INDIRECT("'"&amp;$H$7&amp;"'!$C"&amp;SUM(ROW(P58))&amp;":"&amp;$H$5&amp;SUM(ROW(P58)))*$L$6,
INDIRECT("'"&amp;$H$7&amp;"'!$C10:"&amp;$H$5&amp;10)*$L$6)/
(SUMPRODUCT(INDIRECT("'"&amp;$H$6&amp;"'!$C"&amp;SUM(ROW(P58))&amp;":"&amp;$H$5&amp;SUM(ROW(P58))),
INDIRECT("'"&amp;$H$7&amp;"'!$C"&amp;SUM(ROW(P58))&amp;":"&amp;$H$5&amp;SUM(ROW(P58)))*$L$6)),"")</f>
        <v>82.196069935539313</v>
      </c>
      <c r="J58" s="345">
        <f ca="1">INDEX('Other Inputs'!$C$11:$AH$76,MATCH($B58,'Other Inputs'!$B$80:$B$145,0), MATCH($D$2,'Other Inputs'!$C$79:$AH$79,0))</f>
        <v>2</v>
      </c>
      <c r="K58" s="76">
        <f t="shared" ca="1" si="5"/>
        <v>96.289812736433603</v>
      </c>
      <c r="L58" s="163">
        <f ca="1">INDEX('Other Inputs'!$C$149:$AH$214,MATCH($B58,'Other Inputs'!$B$80:$B$145,0), MATCH($D$2,'Other Inputs'!$C$79:$AH$79,0))</f>
        <v>5.5E-2</v>
      </c>
      <c r="M58" s="45">
        <f ca="1">INDEX('Other Inputs'!$C$218:$AH$283,MATCH($B58,'Other Inputs'!$B$80:$B$145,0), MATCH($D$2,'Other Inputs'!$C$79:$AH$79,0))</f>
        <v>1.7500000000000002E-2</v>
      </c>
      <c r="N58" s="53">
        <f t="shared" ca="1" si="6"/>
        <v>103.36350310458386</v>
      </c>
      <c r="O58" s="53">
        <f t="shared" ca="1" si="7"/>
        <v>51.681751552291928</v>
      </c>
      <c r="P58" s="46"/>
      <c r="Q58" s="53" cm="1">
        <f t="array" aca="1" ref="Q58" ca="1">IFERROR(SUMPRODUCT(INDIRECT("'"&amp;$H$6&amp;"'!$C"&amp;SUM(ROW(P58))&amp;":"&amp;$H$5&amp;SUM(ROW(P58))),
INDIRECT("'"&amp;$H$7&amp;"'!$C"&amp;SUM(ROW(P58))&amp;":"&amp;$H$5&amp;SUM(ROW(P58)))*$L$6,
INDIRECT("'"&amp;$H$8&amp;"'!$C"&amp;SUM(ROW(P58))&amp;":"&amp;$H$5&amp;SUM(ROW(P58)))*$L$5)/
(SUMPRODUCT(INDIRECT("'"&amp;$H$6&amp;"'!$C"&amp;SUM(ROW(P58))&amp;":"&amp;$H$5&amp;SUM(ROW(P58))),
INDIRECT("'"&amp;$H$7&amp;"'!$C"&amp;SUM(ROW(P58))&amp;":"&amp;$H$5&amp;SUM(ROW(P58)))*$L$6)),"")</f>
        <v>501066.9866374149</v>
      </c>
      <c r="R58" s="47">
        <f t="shared" ca="1" si="10"/>
        <v>2.767457866367784E-2</v>
      </c>
      <c r="S58" s="57">
        <f t="shared" ca="1" si="8"/>
        <v>25896019.514450457</v>
      </c>
      <c r="T58" s="59">
        <f t="shared" si="2"/>
        <v>26.5</v>
      </c>
      <c r="U58" s="319"/>
    </row>
    <row r="59" spans="2:21" s="44" customFormat="1" ht="13" x14ac:dyDescent="0.3">
      <c r="B59" s="14">
        <f t="shared" si="9"/>
        <v>2052</v>
      </c>
      <c r="C59" s="53">
        <f t="shared" ca="1" si="11"/>
        <v>93.684798766191264</v>
      </c>
      <c r="D59" s="70">
        <f t="shared" ca="1" si="12"/>
        <v>83.601075975091192</v>
      </c>
      <c r="E59" s="75">
        <f t="shared" ca="1" si="3"/>
        <v>0.44659781451946584</v>
      </c>
      <c r="F59" s="53" cm="1">
        <f t="array" aca="1" ref="F59" ca="1">SUMPRODUCT(INDIRECT("'"&amp;$H$6&amp;"'!$C"&amp;SUM(ROW(A59))&amp;":"&amp;$H$5&amp;SUM(ROW(A59))),
INDIRECT("'"&amp;$H$7&amp;"'!$C"&amp;SUM(ROW(A59))&amp;":"&amp;$H$5&amp;SUM(ROW(A59)))*$L$6)</f>
        <v>41.839426382676969</v>
      </c>
      <c r="G59" s="163">
        <f ca="1">INDEX('Other Inputs'!$C$80:$AH$145,MATCH(B59,'Other Inputs'!$B$80:$B$145,0), MATCH($D$2,'Other Inputs'!$C$79:$AH$79,0))</f>
        <v>0</v>
      </c>
      <c r="H59" s="53">
        <f t="shared" ca="1" si="4"/>
        <v>41.839426382676969</v>
      </c>
      <c r="I59" s="70" cm="1">
        <f t="array" aca="1" ref="I59" ca="1">IFERROR(SUMPRODUCT(INDIRECT("'"&amp;$H$6&amp;"'!$C"&amp;SUM(ROW(P59))&amp;":"&amp;$H$5&amp;SUM(ROW(P59))),
INDIRECT("'"&amp;$H$7&amp;"'!$C"&amp;SUM(ROW(P59))&amp;":"&amp;$H$5&amp;SUM(ROW(P59)))*$L$6,
INDIRECT("'"&amp;$H$7&amp;"'!$C10:"&amp;$H$5&amp;10)*$L$6)/
(SUMPRODUCT(INDIRECT("'"&amp;$H$6&amp;"'!$C"&amp;SUM(ROW(P59))&amp;":"&amp;$H$5&amp;SUM(ROW(P59))),
INDIRECT("'"&amp;$H$7&amp;"'!$C"&amp;SUM(ROW(P59))&amp;":"&amp;$H$5&amp;SUM(ROW(P59)))*$L$6)),"")</f>
        <v>82.288731069189936</v>
      </c>
      <c r="J59" s="345">
        <f ca="1">INDEX('Other Inputs'!$C$11:$AH$76,MATCH($B59,'Other Inputs'!$B$80:$B$145,0), MATCH($D$2,'Other Inputs'!$C$79:$AH$79,0))</f>
        <v>2</v>
      </c>
      <c r="K59" s="76">
        <f t="shared" ca="1" si="5"/>
        <v>83.678852765353938</v>
      </c>
      <c r="L59" s="163">
        <f ca="1">INDEX('Other Inputs'!$C$149:$AH$214,MATCH($B59,'Other Inputs'!$B$80:$B$145,0), MATCH($D$2,'Other Inputs'!$C$79:$AH$79,0))</f>
        <v>5.5E-2</v>
      </c>
      <c r="M59" s="45">
        <f ca="1">INDEX('Other Inputs'!$C$218:$AH$283,MATCH($B59,'Other Inputs'!$B$80:$B$145,0), MATCH($D$2,'Other Inputs'!$C$79:$AH$79,0))</f>
        <v>1.7500000000000002E-2</v>
      </c>
      <c r="N59" s="53">
        <f t="shared" ca="1" si="6"/>
        <v>89.82611048662875</v>
      </c>
      <c r="O59" s="53">
        <f t="shared" ca="1" si="7"/>
        <v>44.913055243314375</v>
      </c>
      <c r="P59" s="46"/>
      <c r="Q59" s="53" cm="1">
        <f t="array" aca="1" ref="Q59" ca="1">IFERROR(SUMPRODUCT(INDIRECT("'"&amp;$H$6&amp;"'!$C"&amp;SUM(ROW(P59))&amp;":"&amp;$H$5&amp;SUM(ROW(P59))),
INDIRECT("'"&amp;$H$7&amp;"'!$C"&amp;SUM(ROW(P59))&amp;":"&amp;$H$5&amp;SUM(ROW(P59)))*$L$6,
INDIRECT("'"&amp;$H$8&amp;"'!$C"&amp;SUM(ROW(P59))&amp;":"&amp;$H$5&amp;SUM(ROW(P59)))*$L$5)/
(SUMPRODUCT(INDIRECT("'"&amp;$H$6&amp;"'!$C"&amp;SUM(ROW(P59))&amp;":"&amp;$H$5&amp;SUM(ROW(P59))),
INDIRECT("'"&amp;$H$7&amp;"'!$C"&amp;SUM(ROW(P59))&amp;":"&amp;$H$5&amp;SUM(ROW(P59)))*$L$6)),"")</f>
        <v>514916.32126572047</v>
      </c>
      <c r="R59" s="47">
        <f t="shared" ca="1" si="10"/>
        <v>2.7639686903434546E-2</v>
      </c>
      <c r="S59" s="57">
        <f t="shared" ca="1" si="8"/>
        <v>23126465.182691514</v>
      </c>
      <c r="T59" s="59">
        <f t="shared" si="2"/>
        <v>27.5</v>
      </c>
      <c r="U59" s="319"/>
    </row>
    <row r="60" spans="2:21" s="44" customFormat="1" ht="13" x14ac:dyDescent="0.3">
      <c r="B60" s="14">
        <f t="shared" si="9"/>
        <v>2053</v>
      </c>
      <c r="C60" s="53">
        <f t="shared" ca="1" si="11"/>
        <v>81.349051833362083</v>
      </c>
      <c r="D60" s="70">
        <f t="shared" ca="1" si="12"/>
        <v>83.676521643840758</v>
      </c>
      <c r="E60" s="75">
        <f t="shared" ca="1" si="3"/>
        <v>0.44547591781508378</v>
      </c>
      <c r="F60" s="53" cm="1">
        <f t="array" aca="1" ref="F60" ca="1">SUMPRODUCT(INDIRECT("'"&amp;$H$6&amp;"'!$C"&amp;SUM(ROW(A60))&amp;":"&amp;$H$5&amp;SUM(ROW(A60))),
INDIRECT("'"&amp;$H$7&amp;"'!$C"&amp;SUM(ROW(A60))&amp;":"&amp;$H$5&amp;SUM(ROW(A60)))*$L$6)</f>
        <v>36.239043528853799</v>
      </c>
      <c r="G60" s="163">
        <f ca="1">INDEX('Other Inputs'!$C$80:$AH$145,MATCH(B60,'Other Inputs'!$B$80:$B$145,0), MATCH($D$2,'Other Inputs'!$C$79:$AH$79,0))</f>
        <v>0</v>
      </c>
      <c r="H60" s="53">
        <f t="shared" ca="1" si="4"/>
        <v>36.239043528853799</v>
      </c>
      <c r="I60" s="70" cm="1">
        <f t="array" aca="1" ref="I60" ca="1">IFERROR(SUMPRODUCT(INDIRECT("'"&amp;$H$6&amp;"'!$C"&amp;SUM(ROW(P60))&amp;":"&amp;$H$5&amp;SUM(ROW(P60))),
INDIRECT("'"&amp;$H$7&amp;"'!$C"&amp;SUM(ROW(P60))&amp;":"&amp;$H$5&amp;SUM(ROW(P60)))*$L$6,
INDIRECT("'"&amp;$H$7&amp;"'!$C10:"&amp;$H$5&amp;10)*$L$6)/
(SUMPRODUCT(INDIRECT("'"&amp;$H$6&amp;"'!$C"&amp;SUM(ROW(P60))&amp;":"&amp;$H$5&amp;SUM(ROW(P60))),
INDIRECT("'"&amp;$H$7&amp;"'!$C"&amp;SUM(ROW(P60))&amp;":"&amp;$H$5&amp;SUM(ROW(P60)))*$L$6)),"")</f>
        <v>82.364676562290512</v>
      </c>
      <c r="J60" s="345">
        <f ca="1">INDEX('Other Inputs'!$C$11:$AH$76,MATCH($B60,'Other Inputs'!$B$80:$B$145,0), MATCH($D$2,'Other Inputs'!$C$79:$AH$79,0))</f>
        <v>2</v>
      </c>
      <c r="K60" s="76">
        <f t="shared" ca="1" si="5"/>
        <v>72.478087057707597</v>
      </c>
      <c r="L60" s="163">
        <f ca="1">INDEX('Other Inputs'!$C$149:$AH$214,MATCH($B60,'Other Inputs'!$B$80:$B$145,0), MATCH($D$2,'Other Inputs'!$C$79:$AH$79,0))</f>
        <v>5.5E-2</v>
      </c>
      <c r="M60" s="45">
        <f ca="1">INDEX('Other Inputs'!$C$218:$AH$283,MATCH($B60,'Other Inputs'!$B$80:$B$145,0), MATCH($D$2,'Other Inputs'!$C$79:$AH$79,0))</f>
        <v>1.7500000000000002E-2</v>
      </c>
      <c r="N60" s="53">
        <f t="shared" ca="1" si="6"/>
        <v>77.802508528184433</v>
      </c>
      <c r="O60" s="53">
        <f t="shared" ca="1" si="7"/>
        <v>38.901254264092216</v>
      </c>
      <c r="P60" s="46"/>
      <c r="Q60" s="53" cm="1">
        <f t="array" aca="1" ref="Q60" ca="1">IFERROR(SUMPRODUCT(INDIRECT("'"&amp;$H$6&amp;"'!$C"&amp;SUM(ROW(P60))&amp;":"&amp;$H$5&amp;SUM(ROW(P60))),
INDIRECT("'"&amp;$H$7&amp;"'!$C"&amp;SUM(ROW(P60))&amp;":"&amp;$H$5&amp;SUM(ROW(P60)))*$L$6,
INDIRECT("'"&amp;$H$8&amp;"'!$C"&amp;SUM(ROW(P60))&amp;":"&amp;$H$5&amp;SUM(ROW(P60)))*$L$5)/
(SUMPRODUCT(INDIRECT("'"&amp;$H$6&amp;"'!$C"&amp;SUM(ROW(P60))&amp;":"&amp;$H$5&amp;SUM(ROW(P60))),
INDIRECT("'"&amp;$H$7&amp;"'!$C"&amp;SUM(ROW(P60))&amp;":"&amp;$H$5&amp;SUM(ROW(P60)))*$L$6)),"")</f>
        <v>529227.43764807982</v>
      </c>
      <c r="R60" s="47">
        <f t="shared" ca="1" si="10"/>
        <v>2.7793091404018977E-2</v>
      </c>
      <c r="S60" s="57">
        <f t="shared" ca="1" si="8"/>
        <v>20587611.115481962</v>
      </c>
      <c r="T60" s="59">
        <f t="shared" si="2"/>
        <v>28.5</v>
      </c>
      <c r="U60" s="319"/>
    </row>
    <row r="61" spans="2:21" s="44" customFormat="1" ht="13" x14ac:dyDescent="0.3">
      <c r="B61" s="14">
        <f t="shared" si="9"/>
        <v>2054</v>
      </c>
      <c r="C61" s="53">
        <f t="shared" ca="1" si="11"/>
        <v>70.337656144314721</v>
      </c>
      <c r="D61" s="70">
        <f t="shared" ca="1" si="12"/>
        <v>83.733845778929592</v>
      </c>
      <c r="E61" s="75">
        <f t="shared" ca="1" si="3"/>
        <v>0.44462336272118175</v>
      </c>
      <c r="F61" s="53" cm="1">
        <f t="array" aca="1" ref="F61" ca="1">SUMPRODUCT(INDIRECT("'"&amp;$H$6&amp;"'!$C"&amp;SUM(ROW(A61))&amp;":"&amp;$H$5&amp;SUM(ROW(A61))),
INDIRECT("'"&amp;$H$7&amp;"'!$C"&amp;SUM(ROW(A61))&amp;":"&amp;$H$5&amp;SUM(ROW(A61)))*$L$6)</f>
        <v>31.273765200811404</v>
      </c>
      <c r="G61" s="163">
        <f ca="1">INDEX('Other Inputs'!$C$80:$AH$145,MATCH(B61,'Other Inputs'!$B$80:$B$145,0), MATCH($D$2,'Other Inputs'!$C$79:$AH$79,0))</f>
        <v>0</v>
      </c>
      <c r="H61" s="53">
        <f t="shared" ca="1" si="4"/>
        <v>31.273765200811404</v>
      </c>
      <c r="I61" s="70" cm="1">
        <f t="array" aca="1" ref="I61" ca="1">IFERROR(SUMPRODUCT(INDIRECT("'"&amp;$H$6&amp;"'!$C"&amp;SUM(ROW(P61))&amp;":"&amp;$H$5&amp;SUM(ROW(P61))),
INDIRECT("'"&amp;$H$7&amp;"'!$C"&amp;SUM(ROW(P61))&amp;":"&amp;$H$5&amp;SUM(ROW(P61)))*$L$6,
INDIRECT("'"&amp;$H$7&amp;"'!$C10:"&amp;$H$5&amp;10)*$L$6)/
(SUMPRODUCT(INDIRECT("'"&amp;$H$6&amp;"'!$C"&amp;SUM(ROW(P61))&amp;":"&amp;$H$5&amp;SUM(ROW(P61))),
INDIRECT("'"&amp;$H$7&amp;"'!$C"&amp;SUM(ROW(P61))&amp;":"&amp;$H$5&amp;SUM(ROW(P61)))*$L$6)),"")</f>
        <v>82.418977941723327</v>
      </c>
      <c r="J61" s="345">
        <f ca="1">INDEX('Other Inputs'!$C$11:$AH$76,MATCH($B61,'Other Inputs'!$B$80:$B$145,0), MATCH($D$2,'Other Inputs'!$C$79:$AH$79,0))</f>
        <v>2</v>
      </c>
      <c r="K61" s="76">
        <f t="shared" ca="1" si="5"/>
        <v>62.547530401622808</v>
      </c>
      <c r="L61" s="163">
        <f ca="1">INDEX('Other Inputs'!$C$149:$AH$214,MATCH($B61,'Other Inputs'!$B$80:$B$145,0), MATCH($D$2,'Other Inputs'!$C$79:$AH$79,0))</f>
        <v>5.5E-2</v>
      </c>
      <c r="M61" s="45">
        <f ca="1">INDEX('Other Inputs'!$C$218:$AH$283,MATCH($B61,'Other Inputs'!$B$80:$B$145,0), MATCH($D$2,'Other Inputs'!$C$79:$AH$79,0))</f>
        <v>1.7500000000000002E-2</v>
      </c>
      <c r="N61" s="53">
        <f t="shared" ca="1" si="6"/>
        <v>67.142428353752024</v>
      </c>
      <c r="O61" s="53">
        <f t="shared" ca="1" si="7"/>
        <v>33.571214176876012</v>
      </c>
      <c r="P61" s="46"/>
      <c r="Q61" s="53" cm="1">
        <f t="array" aca="1" ref="Q61" ca="1">IFERROR(SUMPRODUCT(INDIRECT("'"&amp;$H$6&amp;"'!$C"&amp;SUM(ROW(P61))&amp;":"&amp;$H$5&amp;SUM(ROW(P61))),
INDIRECT("'"&amp;$H$7&amp;"'!$C"&amp;SUM(ROW(P61))&amp;":"&amp;$H$5&amp;SUM(ROW(P61)))*$L$6,
INDIRECT("'"&amp;$H$8&amp;"'!$C"&amp;SUM(ROW(P61))&amp;":"&amp;$H$5&amp;SUM(ROW(P61)))*$L$5)/
(SUMPRODUCT(INDIRECT("'"&amp;$H$6&amp;"'!$C"&amp;SUM(ROW(P61))&amp;":"&amp;$H$5&amp;SUM(ROW(P61))),
INDIRECT("'"&amp;$H$7&amp;"'!$C"&amp;SUM(ROW(P61))&amp;":"&amp;$H$5&amp;SUM(ROW(P61)))*$L$6)),"")</f>
        <v>544726.29930777533</v>
      </c>
      <c r="R61" s="47">
        <f t="shared" ca="1" si="10"/>
        <v>2.9285824122372572E-2</v>
      </c>
      <c r="S61" s="57">
        <f t="shared" ca="1" si="8"/>
        <v>18287123.261838391</v>
      </c>
      <c r="T61" s="59">
        <f t="shared" si="2"/>
        <v>29.5</v>
      </c>
      <c r="U61" s="319"/>
    </row>
    <row r="62" spans="2:21" s="44" customFormat="1" ht="13" x14ac:dyDescent="0.3">
      <c r="B62" s="14">
        <f t="shared" si="9"/>
        <v>2055</v>
      </c>
      <c r="C62" s="53">
        <f t="shared" ca="1" si="11"/>
        <v>60.576710210719114</v>
      </c>
      <c r="D62" s="70">
        <f t="shared" ca="1" si="12"/>
        <v>83.772268395543577</v>
      </c>
      <c r="E62" s="75">
        <f t="shared" ca="1" si="3"/>
        <v>0.44405195736154435</v>
      </c>
      <c r="F62" s="53" cm="1">
        <f t="array" aca="1" ref="F62" ca="1">SUMPRODUCT(INDIRECT("'"&amp;$H$6&amp;"'!$C"&amp;SUM(ROW(A62))&amp;":"&amp;$H$5&amp;SUM(ROW(A62))),
INDIRECT("'"&amp;$H$7&amp;"'!$C"&amp;SUM(ROW(A62))&amp;":"&amp;$H$5&amp;SUM(ROW(A62)))*$L$6)</f>
        <v>26.899206739592874</v>
      </c>
      <c r="G62" s="163">
        <f ca="1">INDEX('Other Inputs'!$C$80:$AH$145,MATCH(B62,'Other Inputs'!$B$80:$B$145,0), MATCH($D$2,'Other Inputs'!$C$79:$AH$79,0))</f>
        <v>0</v>
      </c>
      <c r="H62" s="53">
        <f t="shared" ca="1" si="4"/>
        <v>26.899206739592874</v>
      </c>
      <c r="I62" s="70" cm="1">
        <f t="array" aca="1" ref="I62" ca="1">IFERROR(SUMPRODUCT(INDIRECT("'"&amp;$H$6&amp;"'!$C"&amp;SUM(ROW(P62))&amp;":"&amp;$H$5&amp;SUM(ROW(P62))),
INDIRECT("'"&amp;$H$7&amp;"'!$C"&amp;SUM(ROW(P62))&amp;":"&amp;$H$5&amp;SUM(ROW(P62)))*$L$6,
INDIRECT("'"&amp;$H$7&amp;"'!$C10:"&amp;$H$5&amp;10)*$L$6)/
(SUMPRODUCT(INDIRECT("'"&amp;$H$6&amp;"'!$C"&amp;SUM(ROW(P62))&amp;":"&amp;$H$5&amp;SUM(ROW(P62))),
INDIRECT("'"&amp;$H$7&amp;"'!$C"&amp;SUM(ROW(P62))&amp;":"&amp;$H$5&amp;SUM(ROW(P62)))*$L$6)),"")</f>
        <v>82.451214795603065</v>
      </c>
      <c r="J62" s="345">
        <f ca="1">INDEX('Other Inputs'!$C$11:$AH$76,MATCH($B62,'Other Inputs'!$B$80:$B$145,0), MATCH($D$2,'Other Inputs'!$C$79:$AH$79,0))</f>
        <v>2</v>
      </c>
      <c r="K62" s="76">
        <f t="shared" ca="1" si="5"/>
        <v>53.798413479185747</v>
      </c>
      <c r="L62" s="163">
        <f ca="1">INDEX('Other Inputs'!$C$149:$AH$214,MATCH($B62,'Other Inputs'!$B$80:$B$145,0), MATCH($D$2,'Other Inputs'!$C$79:$AH$79,0))</f>
        <v>5.5E-2</v>
      </c>
      <c r="M62" s="45">
        <f ca="1">INDEX('Other Inputs'!$C$218:$AH$283,MATCH($B62,'Other Inputs'!$B$80:$B$145,0), MATCH($D$2,'Other Inputs'!$C$79:$AH$79,0))</f>
        <v>1.7500000000000002E-2</v>
      </c>
      <c r="N62" s="53">
        <f t="shared" ca="1" si="6"/>
        <v>57.750579429400432</v>
      </c>
      <c r="O62" s="53">
        <f t="shared" ca="1" si="7"/>
        <v>28.875289714700216</v>
      </c>
      <c r="P62" s="46"/>
      <c r="Q62" s="53" cm="1">
        <f t="array" aca="1" ref="Q62" ca="1">IFERROR(SUMPRODUCT(INDIRECT("'"&amp;$H$6&amp;"'!$C"&amp;SUM(ROW(P62))&amp;":"&amp;$H$5&amp;SUM(ROW(P62))),
INDIRECT("'"&amp;$H$7&amp;"'!$C"&amp;SUM(ROW(P62))&amp;":"&amp;$H$5&amp;SUM(ROW(P62)))*$L$6,
INDIRECT("'"&amp;$H$8&amp;"'!$C"&amp;SUM(ROW(P62))&amp;":"&amp;$H$5&amp;SUM(ROW(P62)))*$L$5)/
(SUMPRODUCT(INDIRECT("'"&amp;$H$6&amp;"'!$C"&amp;SUM(ROW(P62))&amp;":"&amp;$H$5&amp;SUM(ROW(P62))),
INDIRECT("'"&amp;$H$7&amp;"'!$C"&amp;SUM(ROW(P62))&amp;":"&amp;$H$5&amp;SUM(ROW(P62)))*$L$6)),"")</f>
        <v>561223.61336440023</v>
      </c>
      <c r="R62" s="47">
        <f t="shared" ca="1" si="10"/>
        <v>3.0285510498738955E-2</v>
      </c>
      <c r="S62" s="57">
        <f t="shared" ca="1" si="8"/>
        <v>16205494.430627957</v>
      </c>
      <c r="T62" s="59">
        <f t="shared" si="2"/>
        <v>30.5</v>
      </c>
      <c r="U62" s="319"/>
    </row>
    <row r="63" spans="2:21" s="44" customFormat="1" ht="13" x14ac:dyDescent="0.3">
      <c r="B63" s="14">
        <f t="shared" si="9"/>
        <v>2056</v>
      </c>
      <c r="C63" s="53">
        <f t="shared" ca="1" si="11"/>
        <v>52.055068542410552</v>
      </c>
      <c r="D63" s="70">
        <f t="shared" ca="1" si="12"/>
        <v>83.798964313968938</v>
      </c>
      <c r="E63" s="75">
        <f t="shared" ca="1" si="3"/>
        <v>0.4436550893215328</v>
      </c>
      <c r="F63" s="53" cm="1">
        <f t="array" aca="1" ref="F63" ca="1">SUMPRODUCT(INDIRECT("'"&amp;$H$6&amp;"'!$C"&amp;SUM(ROW(A63))&amp;":"&amp;$H$5&amp;SUM(ROW(A63))),
INDIRECT("'"&amp;$H$7&amp;"'!$C"&amp;SUM(ROW(A63))&amp;":"&amp;$H$5&amp;SUM(ROW(A63)))*$L$6)</f>
        <v>23.094496083821667</v>
      </c>
      <c r="G63" s="163">
        <f ca="1">INDEX('Other Inputs'!$C$80:$AH$145,MATCH(B63,'Other Inputs'!$B$80:$B$145,0), MATCH($D$2,'Other Inputs'!$C$79:$AH$79,0))</f>
        <v>0</v>
      </c>
      <c r="H63" s="53">
        <f t="shared" ca="1" si="4"/>
        <v>23.094496083821667</v>
      </c>
      <c r="I63" s="70" cm="1">
        <f t="array" aca="1" ref="I63" ca="1">IFERROR(SUMPRODUCT(INDIRECT("'"&amp;$H$6&amp;"'!$C"&amp;SUM(ROW(P63))&amp;":"&amp;$H$5&amp;SUM(ROW(P63))),
INDIRECT("'"&amp;$H$7&amp;"'!$C"&amp;SUM(ROW(P63))&amp;":"&amp;$H$5&amp;SUM(ROW(P63)))*$L$6,
INDIRECT("'"&amp;$H$7&amp;"'!$C10:"&amp;$H$5&amp;10)*$L$6)/
(SUMPRODUCT(INDIRECT("'"&amp;$H$6&amp;"'!$C"&amp;SUM(ROW(P63))&amp;":"&amp;$H$5&amp;SUM(ROW(P63))),
INDIRECT("'"&amp;$H$7&amp;"'!$C"&amp;SUM(ROW(P63))&amp;":"&amp;$H$5&amp;SUM(ROW(P63)))*$L$6)),"")</f>
        <v>82.469318477169878</v>
      </c>
      <c r="J63" s="345">
        <f ca="1">INDEX('Other Inputs'!$C$11:$AH$76,MATCH($B63,'Other Inputs'!$B$80:$B$145,0), MATCH($D$2,'Other Inputs'!$C$79:$AH$79,0))</f>
        <v>2</v>
      </c>
      <c r="K63" s="76">
        <f t="shared" ca="1" si="5"/>
        <v>46.188992167643335</v>
      </c>
      <c r="L63" s="163">
        <f ca="1">INDEX('Other Inputs'!$C$149:$AH$214,MATCH($B63,'Other Inputs'!$B$80:$B$145,0), MATCH($D$2,'Other Inputs'!$C$79:$AH$79,0))</f>
        <v>5.5E-2</v>
      </c>
      <c r="M63" s="45">
        <f ca="1">INDEX('Other Inputs'!$C$218:$AH$283,MATCH($B63,'Other Inputs'!$B$80:$B$145,0), MATCH($D$2,'Other Inputs'!$C$79:$AH$79,0))</f>
        <v>1.7500000000000002E-2</v>
      </c>
      <c r="N63" s="53">
        <f t="shared" ca="1" si="6"/>
        <v>49.582151004758835</v>
      </c>
      <c r="O63" s="53">
        <f t="shared" ca="1" si="7"/>
        <v>24.791075502379417</v>
      </c>
      <c r="P63" s="46"/>
      <c r="Q63" s="53" cm="1">
        <f t="array" aca="1" ref="Q63" ca="1">IFERROR(SUMPRODUCT(INDIRECT("'"&amp;$H$6&amp;"'!$C"&amp;SUM(ROW(P63))&amp;":"&amp;$H$5&amp;SUM(ROW(P63))),
INDIRECT("'"&amp;$H$7&amp;"'!$C"&amp;SUM(ROW(P63))&amp;":"&amp;$H$5&amp;SUM(ROW(P63)))*$L$6,
INDIRECT("'"&amp;$H$8&amp;"'!$C"&amp;SUM(ROW(P63))&amp;":"&amp;$H$5&amp;SUM(ROW(P63)))*$L$5)/
(SUMPRODUCT(INDIRECT("'"&amp;$H$6&amp;"'!$C"&amp;SUM(ROW(P63))&amp;":"&amp;$H$5&amp;SUM(ROW(P63))),
INDIRECT("'"&amp;$H$7&amp;"'!$C"&amp;SUM(ROW(P63))&amp;":"&amp;$H$5&amp;SUM(ROW(P63)))*$L$6)),"")</f>
        <v>578130.97354831826</v>
      </c>
      <c r="R63" s="47">
        <f t="shared" ca="1" si="10"/>
        <v>3.0125888828095526E-2</v>
      </c>
      <c r="S63" s="57">
        <f t="shared" ca="1" si="8"/>
        <v>14332488.615500476</v>
      </c>
      <c r="T63" s="59">
        <f t="shared" si="2"/>
        <v>31.5</v>
      </c>
      <c r="U63" s="319"/>
    </row>
    <row r="64" spans="2:21" s="44" customFormat="1" ht="13" x14ac:dyDescent="0.3">
      <c r="B64" s="14">
        <f t="shared" si="9"/>
        <v>2057</v>
      </c>
      <c r="C64" s="53">
        <f t="shared" ca="1" si="11"/>
        <v>44.562404151291226</v>
      </c>
      <c r="D64" s="70">
        <f t="shared" ca="1" si="12"/>
        <v>83.799983836362145</v>
      </c>
      <c r="E64" s="75">
        <f t="shared" ca="1" si="3"/>
        <v>0.44364019955445888</v>
      </c>
      <c r="F64" s="53" cm="1">
        <f t="array" aca="1" ref="F64" ca="1">SUMPRODUCT(INDIRECT("'"&amp;$H$6&amp;"'!$C"&amp;SUM(ROW(A64))&amp;":"&amp;$H$5&amp;SUM(ROW(A64))),
INDIRECT("'"&amp;$H$7&amp;"'!$C"&amp;SUM(ROW(A64))&amp;":"&amp;$H$5&amp;SUM(ROW(A64)))*$L$6)</f>
        <v>19.769673870305287</v>
      </c>
      <c r="G64" s="163">
        <f ca="1">INDEX('Other Inputs'!$C$80:$AH$145,MATCH(B64,'Other Inputs'!$B$80:$B$145,0), MATCH($D$2,'Other Inputs'!$C$79:$AH$79,0))</f>
        <v>0</v>
      </c>
      <c r="H64" s="53">
        <f t="shared" ca="1" si="4"/>
        <v>19.769673870305287</v>
      </c>
      <c r="I64" s="70" cm="1">
        <f t="array" aca="1" ref="I64" ca="1">IFERROR(SUMPRODUCT(INDIRECT("'"&amp;$H$6&amp;"'!$C"&amp;SUM(ROW(P64))&amp;":"&amp;$H$5&amp;SUM(ROW(P64))),
INDIRECT("'"&amp;$H$7&amp;"'!$C"&amp;SUM(ROW(P64))&amp;":"&amp;$H$5&amp;SUM(ROW(P64)))*$L$6,
INDIRECT("'"&amp;$H$7&amp;"'!$C10:"&amp;$H$5&amp;10)*$L$6)/
(SUMPRODUCT(INDIRECT("'"&amp;$H$6&amp;"'!$C"&amp;SUM(ROW(P64))&amp;":"&amp;$H$5&amp;SUM(ROW(P64))),
INDIRECT("'"&amp;$H$7&amp;"'!$C"&amp;SUM(ROW(P64))&amp;":"&amp;$H$5&amp;SUM(ROW(P64)))*$L$6)),"")</f>
        <v>82.461318419700063</v>
      </c>
      <c r="J64" s="345">
        <f ca="1">INDEX('Other Inputs'!$C$11:$AH$76,MATCH($B64,'Other Inputs'!$B$80:$B$145,0), MATCH($D$2,'Other Inputs'!$C$79:$AH$79,0))</f>
        <v>2</v>
      </c>
      <c r="K64" s="76">
        <f t="shared" ca="1" si="5"/>
        <v>39.539347740610573</v>
      </c>
      <c r="L64" s="163">
        <f ca="1">INDEX('Other Inputs'!$C$149:$AH$214,MATCH($B64,'Other Inputs'!$B$80:$B$145,0), MATCH($D$2,'Other Inputs'!$C$79:$AH$79,0))</f>
        <v>5.5E-2</v>
      </c>
      <c r="M64" s="45">
        <f ca="1">INDEX('Other Inputs'!$C$218:$AH$283,MATCH($B64,'Other Inputs'!$B$80:$B$145,0), MATCH($D$2,'Other Inputs'!$C$79:$AH$79,0))</f>
        <v>1.7500000000000002E-2</v>
      </c>
      <c r="N64" s="53">
        <f t="shared" ca="1" si="6"/>
        <v>42.444007074005178</v>
      </c>
      <c r="O64" s="53">
        <f t="shared" ca="1" si="7"/>
        <v>21.222003537002589</v>
      </c>
      <c r="P64" s="46"/>
      <c r="Q64" s="53" cm="1">
        <f t="array" aca="1" ref="Q64" ca="1">IFERROR(SUMPRODUCT(INDIRECT("'"&amp;$H$6&amp;"'!$C"&amp;SUM(ROW(P64))&amp;":"&amp;$H$5&amp;SUM(ROW(P64))),
INDIRECT("'"&amp;$H$7&amp;"'!$C"&amp;SUM(ROW(P64))&amp;":"&amp;$H$5&amp;SUM(ROW(P64)))*$L$6,
INDIRECT("'"&amp;$H$8&amp;"'!$C"&amp;SUM(ROW(P64))&amp;":"&amp;$H$5&amp;SUM(ROW(P64)))*$L$5)/
(SUMPRODUCT(INDIRECT("'"&amp;$H$6&amp;"'!$C"&amp;SUM(ROW(P64))&amp;":"&amp;$H$5&amp;SUM(ROW(P64))),
INDIRECT("'"&amp;$H$7&amp;"'!$C"&amp;SUM(ROW(P64))&amp;":"&amp;$H$5&amp;SUM(ROW(P64)))*$L$6)),"")</f>
        <v>595758.55767240189</v>
      </c>
      <c r="R64" s="47">
        <f t="shared" ca="1" si="10"/>
        <v>3.0490641274403929E-2</v>
      </c>
      <c r="S64" s="57">
        <f t="shared" ca="1" si="8"/>
        <v>12643190.218123274</v>
      </c>
      <c r="T64" s="59">
        <f t="shared" si="2"/>
        <v>32.5</v>
      </c>
      <c r="U64" s="319"/>
    </row>
    <row r="65" spans="2:21" s="44" customFormat="1" ht="13" x14ac:dyDescent="0.3">
      <c r="B65" s="14">
        <f t="shared" si="9"/>
        <v>2058</v>
      </c>
      <c r="C65" s="53">
        <f t="shared" ca="1" si="11"/>
        <v>38.08858826674836</v>
      </c>
      <c r="D65" s="70">
        <f t="shared" ca="1" si="12"/>
        <v>83.787307317759911</v>
      </c>
      <c r="E65" s="75">
        <f t="shared" ca="1" si="3"/>
        <v>0.44382916726953608</v>
      </c>
      <c r="F65" s="53" cm="1">
        <f t="array" aca="1" ref="F65" ca="1">SUMPRODUCT(INDIRECT("'"&amp;$H$6&amp;"'!$C"&amp;SUM(ROW(A65))&amp;":"&amp;$H$5&amp;SUM(ROW(A65))),
INDIRECT("'"&amp;$H$7&amp;"'!$C"&amp;SUM(ROW(A65))&amp;":"&amp;$H$5&amp;SUM(ROW(A65)))*$L$6)</f>
        <v>16.904826412903148</v>
      </c>
      <c r="G65" s="163">
        <f ca="1">INDEX('Other Inputs'!$C$80:$AH$145,MATCH(B65,'Other Inputs'!$B$80:$B$145,0), MATCH($D$2,'Other Inputs'!$C$79:$AH$79,0))</f>
        <v>0</v>
      </c>
      <c r="H65" s="53">
        <f t="shared" ca="1" si="4"/>
        <v>16.904826412903148</v>
      </c>
      <c r="I65" s="70" cm="1">
        <f t="array" aca="1" ref="I65" ca="1">IFERROR(SUMPRODUCT(INDIRECT("'"&amp;$H$6&amp;"'!$C"&amp;SUM(ROW(P65))&amp;":"&amp;$H$5&amp;SUM(ROW(P65))),
INDIRECT("'"&amp;$H$7&amp;"'!$C"&amp;SUM(ROW(P65))&amp;":"&amp;$H$5&amp;SUM(ROW(P65)))*$L$6,
INDIRECT("'"&amp;$H$7&amp;"'!$C10:"&amp;$H$5&amp;10)*$L$6)/
(SUMPRODUCT(INDIRECT("'"&amp;$H$6&amp;"'!$C"&amp;SUM(ROW(P65))&amp;":"&amp;$H$5&amp;SUM(ROW(P65))),
INDIRECT("'"&amp;$H$7&amp;"'!$C"&amp;SUM(ROW(P65))&amp;":"&amp;$H$5&amp;SUM(ROW(P65)))*$L$6)),"")</f>
        <v>82.439087590855337</v>
      </c>
      <c r="J65" s="345">
        <f ca="1">INDEX('Other Inputs'!$C$11:$AH$76,MATCH($B65,'Other Inputs'!$B$80:$B$145,0), MATCH($D$2,'Other Inputs'!$C$79:$AH$79,0))</f>
        <v>2</v>
      </c>
      <c r="K65" s="76">
        <f t="shared" ca="1" si="5"/>
        <v>33.809652825806296</v>
      </c>
      <c r="L65" s="163">
        <f ca="1">INDEX('Other Inputs'!$C$149:$AH$214,MATCH($B65,'Other Inputs'!$B$80:$B$145,0), MATCH($D$2,'Other Inputs'!$C$79:$AH$79,0))</f>
        <v>5.5E-2</v>
      </c>
      <c r="M65" s="45">
        <f ca="1">INDEX('Other Inputs'!$C$218:$AH$283,MATCH($B65,'Other Inputs'!$B$80:$B$145,0), MATCH($D$2,'Other Inputs'!$C$79:$AH$79,0))</f>
        <v>1.7500000000000002E-2</v>
      </c>
      <c r="N65" s="53">
        <f t="shared" ca="1" si="6"/>
        <v>36.293394446522086</v>
      </c>
      <c r="O65" s="53">
        <f t="shared" ca="1" si="7"/>
        <v>18.146697223261043</v>
      </c>
      <c r="P65" s="46"/>
      <c r="Q65" s="53" cm="1">
        <f t="array" aca="1" ref="Q65" ca="1">IFERROR(SUMPRODUCT(INDIRECT("'"&amp;$H$6&amp;"'!$C"&amp;SUM(ROW(P65))&amp;":"&amp;$H$5&amp;SUM(ROW(P65))),
INDIRECT("'"&amp;$H$7&amp;"'!$C"&amp;SUM(ROW(P65))&amp;":"&amp;$H$5&amp;SUM(ROW(P65)))*$L$6,
INDIRECT("'"&amp;$H$8&amp;"'!$C"&amp;SUM(ROW(P65))&amp;":"&amp;$H$5&amp;SUM(ROW(P65)))*$L$5)/
(SUMPRODUCT(INDIRECT("'"&amp;$H$6&amp;"'!$C"&amp;SUM(ROW(P65))&amp;":"&amp;$H$5&amp;SUM(ROW(P65))),
INDIRECT("'"&amp;$H$7&amp;"'!$C"&amp;SUM(ROW(P65))&amp;":"&amp;$H$5&amp;SUM(ROW(P65)))*$L$6)),"")</f>
        <v>614650.16762650292</v>
      </c>
      <c r="R65" s="47">
        <f t="shared" ca="1" si="10"/>
        <v>3.171017807601384E-2</v>
      </c>
      <c r="S65" s="57">
        <f t="shared" ca="1" si="8"/>
        <v>11153870.490144795</v>
      </c>
      <c r="T65" s="59">
        <f t="shared" si="2"/>
        <v>33.5</v>
      </c>
      <c r="U65" s="319"/>
    </row>
    <row r="66" spans="2:21" s="44" customFormat="1" ht="13" x14ac:dyDescent="0.3">
      <c r="B66" s="14">
        <f t="shared" si="9"/>
        <v>2059</v>
      </c>
      <c r="C66" s="53">
        <f t="shared" ca="1" si="11"/>
        <v>32.481495113905417</v>
      </c>
      <c r="D66" s="70">
        <f t="shared" ca="1" si="12"/>
        <v>83.752015293808967</v>
      </c>
      <c r="E66" s="75">
        <f t="shared" ca="1" si="3"/>
        <v>0.44435467887147068</v>
      </c>
      <c r="F66" s="53" cm="1">
        <f t="array" aca="1" ref="F66" ca="1">SUMPRODUCT(INDIRECT("'"&amp;$H$6&amp;"'!$C"&amp;SUM(ROW(A66))&amp;":"&amp;$H$5&amp;SUM(ROW(A66))),
INDIRECT("'"&amp;$H$7&amp;"'!$C"&amp;SUM(ROW(A66))&amp;":"&amp;$H$5&amp;SUM(ROW(A66)))*$L$6)</f>
        <v>14.433304330604686</v>
      </c>
      <c r="G66" s="163">
        <f ca="1">INDEX('Other Inputs'!$C$80:$AH$145,MATCH(B66,'Other Inputs'!$B$80:$B$145,0), MATCH($D$2,'Other Inputs'!$C$79:$AH$79,0))</f>
        <v>0</v>
      </c>
      <c r="H66" s="53">
        <f t="shared" ca="1" si="4"/>
        <v>14.433304330604686</v>
      </c>
      <c r="I66" s="70" cm="1">
        <f t="array" aca="1" ref="I66" ca="1">IFERROR(SUMPRODUCT(INDIRECT("'"&amp;$H$6&amp;"'!$C"&amp;SUM(ROW(P66))&amp;":"&amp;$H$5&amp;SUM(ROW(P66))),
INDIRECT("'"&amp;$H$7&amp;"'!$C"&amp;SUM(ROW(P66))&amp;":"&amp;$H$5&amp;SUM(ROW(P66)))*$L$6,
INDIRECT("'"&amp;$H$7&amp;"'!$C10:"&amp;$H$5&amp;10)*$L$6)/
(SUMPRODUCT(INDIRECT("'"&amp;$H$6&amp;"'!$C"&amp;SUM(ROW(P66))&amp;":"&amp;$H$5&amp;SUM(ROW(P66))),
INDIRECT("'"&amp;$H$7&amp;"'!$C"&amp;SUM(ROW(P66))&amp;":"&amp;$H$5&amp;SUM(ROW(P66)))*$L$6)),"")</f>
        <v>82.396246543025995</v>
      </c>
      <c r="J66" s="345">
        <f ca="1">INDEX('Other Inputs'!$C$11:$AH$76,MATCH($B66,'Other Inputs'!$B$80:$B$145,0), MATCH($D$2,'Other Inputs'!$C$79:$AH$79,0))</f>
        <v>2</v>
      </c>
      <c r="K66" s="76">
        <f t="shared" ca="1" si="5"/>
        <v>28.866608661209373</v>
      </c>
      <c r="L66" s="163">
        <f ca="1">INDEX('Other Inputs'!$C$149:$AH$214,MATCH($B66,'Other Inputs'!$B$80:$B$145,0), MATCH($D$2,'Other Inputs'!$C$79:$AH$79,0))</f>
        <v>5.5E-2</v>
      </c>
      <c r="M66" s="45">
        <f ca="1">INDEX('Other Inputs'!$C$218:$AH$283,MATCH($B66,'Other Inputs'!$B$80:$B$145,0), MATCH($D$2,'Other Inputs'!$C$79:$AH$79,0))</f>
        <v>1.7500000000000002E-2</v>
      </c>
      <c r="N66" s="53">
        <f t="shared" ca="1" si="6"/>
        <v>30.987221899983467</v>
      </c>
      <c r="O66" s="53">
        <f t="shared" ca="1" si="7"/>
        <v>15.493610949991734</v>
      </c>
      <c r="P66" s="46"/>
      <c r="Q66" s="53" cm="1">
        <f t="array" aca="1" ref="Q66" ca="1">IFERROR(SUMPRODUCT(INDIRECT("'"&amp;$H$6&amp;"'!$C"&amp;SUM(ROW(P66))&amp;":"&amp;$H$5&amp;SUM(ROW(P66))),
INDIRECT("'"&amp;$H$7&amp;"'!$C"&amp;SUM(ROW(P66))&amp;":"&amp;$H$5&amp;SUM(ROW(P66)))*$L$6,
INDIRECT("'"&amp;$H$8&amp;"'!$C"&amp;SUM(ROW(P66))&amp;":"&amp;$H$5&amp;SUM(ROW(P66)))*$L$5)/
(SUMPRODUCT(INDIRECT("'"&amp;$H$6&amp;"'!$C"&amp;SUM(ROW(P66))&amp;":"&amp;$H$5&amp;SUM(ROW(P66))),
INDIRECT("'"&amp;$H$7&amp;"'!$C"&amp;SUM(ROW(P66))&amp;":"&amp;$H$5&amp;SUM(ROW(P66)))*$L$6)),"")</f>
        <v>634680.92374983104</v>
      </c>
      <c r="R66" s="47">
        <f t="shared" ca="1" si="10"/>
        <v>3.2588872790318524E-2</v>
      </c>
      <c r="S66" s="57">
        <f t="shared" ca="1" si="8"/>
        <v>9833499.3099612501</v>
      </c>
      <c r="T66" s="59">
        <f t="shared" si="2"/>
        <v>34.5</v>
      </c>
      <c r="U66" s="319"/>
    </row>
    <row r="67" spans="2:21" s="44" customFormat="1" ht="13.5" thickBot="1" x14ac:dyDescent="0.35">
      <c r="B67" s="14">
        <f t="shared" si="9"/>
        <v>2060</v>
      </c>
      <c r="C67" s="53">
        <f t="shared" ca="1" si="11"/>
        <v>27.753055890706985</v>
      </c>
      <c r="D67" s="70">
        <f t="shared" ca="1" si="12"/>
        <v>83.719533266873967</v>
      </c>
      <c r="E67" s="75">
        <f t="shared" ca="1" si="3"/>
        <v>0.44483860171864237</v>
      </c>
      <c r="F67" s="53" cm="1">
        <f t="array" aca="1" ref="F67" ca="1">SUMPRODUCT(INDIRECT("'"&amp;$H$6&amp;"'!$C"&amp;SUM(ROW(A67))&amp;":"&amp;$H$5&amp;SUM(ROW(A67))),
INDIRECT("'"&amp;$H$7&amp;"'!$C"&amp;SUM(ROW(A67))&amp;":"&amp;$H$5&amp;SUM(ROW(A67)))*$L$6)</f>
        <v>12.345630575841426</v>
      </c>
      <c r="G67" s="163">
        <f ca="1">INDEX('Other Inputs'!$C$80:$AH$145,MATCH(B67,'Other Inputs'!$B$80:$B$145,0), MATCH($D$2,'Other Inputs'!$C$79:$AH$79,0))</f>
        <v>0</v>
      </c>
      <c r="H67" s="53">
        <f t="shared" ca="1" si="4"/>
        <v>12.345630575841426</v>
      </c>
      <c r="I67" s="70" cm="1">
        <f t="array" aca="1" ref="I67" ca="1">IFERROR(SUMPRODUCT(INDIRECT("'"&amp;$H$6&amp;"'!$C"&amp;SUM(ROW(P67))&amp;":"&amp;$H$5&amp;SUM(ROW(P67))),
INDIRECT("'"&amp;$H$7&amp;"'!$C"&amp;SUM(ROW(P67))&amp;":"&amp;$H$5&amp;SUM(ROW(P67)))*$L$6,
INDIRECT("'"&amp;$H$7&amp;"'!$C10:"&amp;$H$5&amp;10)*$L$6)/
(SUMPRODUCT(INDIRECT("'"&amp;$H$6&amp;"'!$C"&amp;SUM(ROW(P67))&amp;":"&amp;$H$5&amp;SUM(ROW(P67))),
INDIRECT("'"&amp;$H$7&amp;"'!$C"&amp;SUM(ROW(P67))&amp;":"&amp;$H$5&amp;SUM(ROW(P67)))*$L$6)),"")</f>
        <v>82.357707364717797</v>
      </c>
      <c r="J67" s="345">
        <f ca="1">INDEX('Other Inputs'!$C$11:$AH$76,MATCH($B67,'Other Inputs'!$B$80:$B$145,0), MATCH($D$2,'Other Inputs'!$C$79:$AH$79,0))</f>
        <v>2</v>
      </c>
      <c r="K67" s="76">
        <f t="shared" ca="1" si="5"/>
        <v>24.691261151682852</v>
      </c>
      <c r="L67" s="163">
        <f ca="1">INDEX('Other Inputs'!$C$149:$AH$214,MATCH($B67,'Other Inputs'!$B$80:$B$145,0), MATCH($D$2,'Other Inputs'!$C$79:$AH$79,0))</f>
        <v>5.5E-2</v>
      </c>
      <c r="M67" s="45">
        <f ca="1">INDEX('Other Inputs'!$C$218:$AH$283,MATCH($B67,'Other Inputs'!$B$80:$B$145,0), MATCH($D$2,'Other Inputs'!$C$79:$AH$79,0))</f>
        <v>1.7500000000000002E-2</v>
      </c>
      <c r="N67" s="53">
        <f t="shared" ca="1" si="6"/>
        <v>26.505142924038356</v>
      </c>
      <c r="O67" s="53">
        <f t="shared" ca="1" si="7"/>
        <v>13.252571462019178</v>
      </c>
      <c r="P67" s="46"/>
      <c r="Q67" s="53" cm="1">
        <f t="array" aca="1" ref="Q67" ca="1">IFERROR(SUMPRODUCT(INDIRECT("'"&amp;$H$6&amp;"'!$C"&amp;SUM(ROW(P67))&amp;":"&amp;$H$5&amp;SUM(ROW(P67))),
INDIRECT("'"&amp;$H$7&amp;"'!$C"&amp;SUM(ROW(P67))&amp;":"&amp;$H$5&amp;SUM(ROW(P67)))*$L$6,
INDIRECT("'"&amp;$H$8&amp;"'!$C"&amp;SUM(ROW(P67))&amp;":"&amp;$H$5&amp;SUM(ROW(P67)))*$L$5)/
(SUMPRODUCT(INDIRECT("'"&amp;$H$6&amp;"'!$C"&amp;SUM(ROW(P67))&amp;":"&amp;$H$5&amp;SUM(ROW(P67))),
INDIRECT("'"&amp;$H$7&amp;"'!$C"&amp;SUM(ROW(P67))&amp;":"&amp;$H$5&amp;SUM(ROW(P67)))*$L$6)),"")</f>
        <v>654870.18617579492</v>
      </c>
      <c r="R67" s="47">
        <f t="shared" ca="1" si="10"/>
        <v>3.1810098067358572E-2</v>
      </c>
      <c r="S67" s="57">
        <f t="shared" ca="1" si="8"/>
        <v>8678713.9406405259</v>
      </c>
      <c r="T67" s="59">
        <f t="shared" si="2"/>
        <v>35.5</v>
      </c>
      <c r="U67" s="319"/>
    </row>
    <row r="68" spans="2:21" s="44" customFormat="1" ht="13.5" thickBot="1" x14ac:dyDescent="0.35">
      <c r="B68" s="15" t="str">
        <f>Startyear&amp;" to "&amp;2050</f>
        <v>2025 to 2050</v>
      </c>
      <c r="C68" s="54">
        <f ca="1">SUMIFS(C$12:C$67, $B$12:$B$67,"&gt;="&amp;Startyear,$B$12:$B$67,"&lt;="&amp;2050)</f>
        <v>17119.898104783148</v>
      </c>
      <c r="D68" s="71"/>
      <c r="E68" s="77">
        <f ca="1">F68/C68</f>
        <v>0.49927037508703598</v>
      </c>
      <c r="F68" s="54">
        <f ca="1">SUMIFS(F$12:F$67, $B$12:$B$67,"&gt;="&amp;Startyear,$B$12:$B$67,"&lt;="&amp;Endyear)</f>
        <v>8547.4579482269182</v>
      </c>
      <c r="G68" s="51">
        <f ca="1">1-H68/F68</f>
        <v>3.1698813978936702E-2</v>
      </c>
      <c r="H68" s="54">
        <f ca="1">SUMIFS(H$12:H$67, $B$12:$B$67,"&gt;="&amp;Startyear,$B$12:$B$67,"&lt;="&amp;2050)</f>
        <v>8276.5136687332888</v>
      </c>
      <c r="I68" s="50"/>
      <c r="J68" s="55">
        <f ca="1">K68/H68</f>
        <v>2</v>
      </c>
      <c r="K68" s="78">
        <f ca="1">SUMIFS(K$12:K$67, $B$12:$B$67,"&gt;="&amp;Startyear,$B$12:$B$67,"&lt;="&amp;2050)</f>
        <v>16553.027337466578</v>
      </c>
      <c r="L68" s="73"/>
      <c r="M68" s="50"/>
      <c r="N68" s="54">
        <f ca="1">SUMIFS(N$12:N$67, $B$12:$B$67,"&gt;="&amp;Startyear,$B$12:$B$67,"&lt;="&amp;2050)</f>
        <v>17769.054108245218</v>
      </c>
      <c r="O68" s="54">
        <f ca="1">SUMIFS(O$12:O$67, $B$12:$B$67,"&gt;="&amp;Startyear,$B$12:$B$67,"&lt;="&amp;2050)</f>
        <v>8884.5270541226091</v>
      </c>
      <c r="P68" s="52"/>
      <c r="Q68" s="54">
        <f ca="1">S68/O68</f>
        <v>313255.3358891111</v>
      </c>
      <c r="R68" s="51">
        <f ca="1">(VLOOKUP(2050,$B$12:$Q$67,COLUMN(P1),0)/VLOOKUP(Startyear,$B$12:$Q$67,COLUMN(P1),0))^(1/(2050-Startyear))-1</f>
        <v>2.5369711511338489E-2</v>
      </c>
      <c r="S68" s="58">
        <f ca="1">SUMIFS(S$12:S$67, $B$12:$B$67,"&gt;="&amp;Startyear,$B$12:$B$67,"&lt;="&amp;2050)</f>
        <v>2783125506.5550728</v>
      </c>
      <c r="T68" s="60"/>
      <c r="U68" s="319"/>
    </row>
    <row r="69" spans="2:21" s="44" customFormat="1" ht="13.5" thickBot="1" x14ac:dyDescent="0.35">
      <c r="B69" s="15" t="s">
        <v>30</v>
      </c>
      <c r="C69" s="61">
        <f ca="1">SUMPRODUCT(C$12:C$57,$T$12:$T$57)/C68</f>
        <v>8.0152032269703195</v>
      </c>
      <c r="D69" s="64"/>
      <c r="E69" s="65"/>
      <c r="F69" s="61">
        <f ca="1">SUMPRODUCT(F$12:F$67,$T$12:$T$67)/F68</f>
        <v>8.5184155022329602</v>
      </c>
      <c r="G69" s="126"/>
      <c r="H69" s="61">
        <f ca="1">SUMPRODUCT(H$12:H$57,$T$12:$T$57)/H68</f>
        <v>7.8216553999635074</v>
      </c>
      <c r="I69" s="61"/>
      <c r="J69" s="61"/>
      <c r="K69" s="61">
        <f ca="1">SUMPRODUCT(K$12:K$57,$T$12:$T$57)/K68</f>
        <v>7.8216553999635074</v>
      </c>
      <c r="L69" s="74"/>
      <c r="M69" s="61"/>
      <c r="N69" s="61">
        <f ca="1">SUMPRODUCT(N$12:N$57,$T$12:$T$57)/N68</f>
        <v>7.8216553999635083</v>
      </c>
      <c r="O69" s="61">
        <f ca="1">SUMPRODUCT(O$12:O$57,$T$12:$T$57)/O68</f>
        <v>7.8216553999635083</v>
      </c>
      <c r="P69" s="61"/>
      <c r="Q69" s="62"/>
      <c r="R69" s="63"/>
      <c r="S69" s="61">
        <f ca="1">SUMPRODUCT(S$12:S$57,$T$12:$T$57)/S68</f>
        <v>8.8504758661295568</v>
      </c>
      <c r="T69" s="66"/>
      <c r="U69" s="319"/>
    </row>
    <row r="70" spans="2:21" s="44" customFormat="1" ht="13.5" thickBot="1" x14ac:dyDescent="0.35">
      <c r="B70" s="15" t="str">
        <f>Startyear&amp;" to "&amp;Endyear</f>
        <v>2025 to 2060</v>
      </c>
      <c r="C70" s="54">
        <f ca="1">IF(C58=0,"N/A",SUMIFS(C$12:C$67, $B$12:$B$67,"&gt;="&amp;Startyear))</f>
        <v>17728.27393904412</v>
      </c>
      <c r="D70" s="71"/>
      <c r="E70" s="77">
        <f ca="1">IF(C58=0,"N/A",F70/C70)</f>
        <v>0.48213706408283213</v>
      </c>
      <c r="F70" s="54">
        <f ca="1">SUMIFS(F$12:F$67, $B$12:$B$67,"&gt;="&amp;Startyear)</f>
        <v>8547.4579482269182</v>
      </c>
      <c r="G70" s="51">
        <f ca="1">1-H70/F70</f>
        <v>0</v>
      </c>
      <c r="H70" s="54">
        <f ca="1">IF(C58=0,"N/A",SUMIFS(H$12:H$67, $B$12:$B$67,"&gt;="&amp;Startyear))</f>
        <v>8547.4579482269182</v>
      </c>
      <c r="I70" s="50"/>
      <c r="J70" s="55">
        <f ca="1">IF(C58=0,"N/A",K70/H70)</f>
        <v>2</v>
      </c>
      <c r="K70" s="78">
        <f ca="1">IF(C58=0,"N/A",SUMIFS(K$12:K$67, $B$12:$B$67,"&gt;="&amp;Startyear))</f>
        <v>17094.915896453836</v>
      </c>
      <c r="L70" s="73"/>
      <c r="M70" s="50"/>
      <c r="N70" s="54">
        <f ca="1">IF(C58=0,"N/A",SUMIFS(N$12:N$67, $B$12:$B$67,"&gt;="&amp;Startyear))</f>
        <v>18350.751155497077</v>
      </c>
      <c r="O70" s="54">
        <f ca="1">IF(C58=0,"N/A",SUMIFS(O$12:O$67, $B$12:$B$67,"&gt;="&amp;Startyear))</f>
        <v>9175.3755777485385</v>
      </c>
      <c r="P70" s="52"/>
      <c r="Q70" s="54">
        <f ca="1">IF(OR(Q58="",Q58=0),"N/A",S70/O70)</f>
        <v>320844.63003060012</v>
      </c>
      <c r="R70" s="51">
        <f ca="1">IF(OR(Q58="",Q58=0),"N/A",(VLOOKUP($B$67,$B$12:$Q$67,COLUMN(P3),0)/VLOOKUP(Startyear,$B$12:$Q$67,COLUMN(P3),0))^(1/($B$67-Startyear))-1)</f>
        <v>2.6673150523038203E-2</v>
      </c>
      <c r="S70" s="58">
        <f ca="1">IF(OR(Q58="",Q58=0),"N/A",SUMIFS(S$12:S$67, $B$12:$B$67,"&gt;="&amp;Startyear))</f>
        <v>2943869982.6345334</v>
      </c>
      <c r="T70" s="60"/>
      <c r="U70" s="319"/>
    </row>
    <row r="71" spans="2:21" ht="13.5" thickBot="1" x14ac:dyDescent="0.35">
      <c r="B71" s="15" t="s">
        <v>30</v>
      </c>
      <c r="C71" s="61">
        <f ca="1">IF(C58=0,"N/A",SUMPRODUCT(C$12:C$67,$T$12:$T$67)/C70)</f>
        <v>8.7631218209998245</v>
      </c>
      <c r="D71" s="64"/>
      <c r="E71" s="65"/>
      <c r="F71" s="61">
        <f ca="1">SUMPRODUCT(F$12:F$67,$T$12:$T$67)/F70</f>
        <v>8.5184155022329602</v>
      </c>
      <c r="G71" s="126"/>
      <c r="H71" s="61">
        <f ca="1">IF(C58=0,"N/A",SUMPRODUCT(H$12:H$67,$T$12:$T$67)/H70)</f>
        <v>8.5184155022329602</v>
      </c>
      <c r="I71" s="61"/>
      <c r="J71" s="61"/>
      <c r="K71" s="66">
        <f ca="1">IF(C58=0,"N/A",SUMPRODUCT(K$12:K$67,$T$12:$T$67)/K70)</f>
        <v>8.5184155022329602</v>
      </c>
      <c r="L71" s="74"/>
      <c r="M71" s="61"/>
      <c r="N71" s="61">
        <f ca="1">IF(C58=0,"N/A",SUMPRODUCT(N$12:N$67,$T$12:$T$67)/N70)</f>
        <v>8.518415502232962</v>
      </c>
      <c r="O71" s="61">
        <f ca="1">IF(C58=0,"N/A",SUMPRODUCT(O$12:O$67,$T$12:$T$67)/O70)</f>
        <v>8.518415502232962</v>
      </c>
      <c r="P71" s="61"/>
      <c r="Q71" s="62"/>
      <c r="R71" s="63"/>
      <c r="S71" s="64">
        <f ca="1">IF(OR(Q58="",Q58=0),"N/A",SUMPRODUCT(S$12:S$67,$T$12:$T$67)/S70)</f>
        <v>10.006581150232286</v>
      </c>
      <c r="T71" s="66"/>
      <c r="U71" s="319"/>
    </row>
    <row r="72" spans="2:21" ht="13" hidden="1" x14ac:dyDescent="0.3">
      <c r="F72" s="26"/>
      <c r="H72" s="26"/>
      <c r="I72" s="26"/>
      <c r="J72" s="26"/>
      <c r="S72" s="17"/>
    </row>
    <row r="73" spans="2:21" ht="12.5" hidden="1" x14ac:dyDescent="0.25">
      <c r="S73" s="26"/>
    </row>
    <row r="74" spans="2:21" ht="12.5" hidden="1" x14ac:dyDescent="0.25">
      <c r="S74" s="18"/>
    </row>
    <row r="76" spans="2:21" ht="13" hidden="1" x14ac:dyDescent="0.3">
      <c r="S76" s="17"/>
    </row>
    <row r="78" spans="2:21" ht="13" hidden="1" x14ac:dyDescent="0.3">
      <c r="S78" s="16"/>
    </row>
    <row r="80" spans="2:21" ht="12.5" x14ac:dyDescent="0.25"/>
    <row r="81" ht="12.5" x14ac:dyDescent="0.25"/>
    <row r="82" ht="12.5" x14ac:dyDescent="0.25"/>
    <row r="83" ht="12.5" x14ac:dyDescent="0.25"/>
    <row r="84" ht="12.5" x14ac:dyDescent="0.25"/>
    <row r="85" ht="12.5" x14ac:dyDescent="0.25"/>
    <row r="86" ht="12.5" x14ac:dyDescent="0.25"/>
    <row r="87" ht="12.5" x14ac:dyDescent="0.25"/>
    <row r="88" ht="12.5" x14ac:dyDescent="0.25"/>
    <row r="89" ht="12.5" x14ac:dyDescent="0.25"/>
  </sheetData>
  <pageMargins left="0.75" right="0.75" top="1" bottom="1" header="0.5" footer="0.5"/>
  <pageSetup paperSize="9" scale="46"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D17A9-0B0A-4D97-809D-6901E4952310}">
  <sheetPr>
    <tabColor rgb="FF0070C0"/>
    <pageSetUpPr fitToPage="1"/>
  </sheetPr>
  <dimension ref="A1:WWD89"/>
  <sheetViews>
    <sheetView showGridLines="0" zoomScale="90" zoomScaleNormal="90" workbookViewId="0">
      <pane xSplit="4" ySplit="11" topLeftCell="E12" activePane="bottomRight" state="frozen"/>
      <selection activeCell="E12" sqref="E12"/>
      <selection pane="topRight" activeCell="E12" sqref="E12"/>
      <selection pane="bottomLeft" activeCell="E12" sqref="E12"/>
      <selection pane="bottomRight" activeCell="H9" sqref="H9"/>
    </sheetView>
  </sheetViews>
  <sheetFormatPr defaultColWidth="0" defaultRowHeight="0" customHeight="1" zeroHeight="1" x14ac:dyDescent="0.25"/>
  <cols>
    <col min="1" max="1" width="1.33203125" style="2" customWidth="1"/>
    <col min="2" max="2" width="16.58203125" style="2" customWidth="1"/>
    <col min="3" max="6" width="11.25" style="2" customWidth="1"/>
    <col min="7" max="7" width="11.25" style="122" customWidth="1"/>
    <col min="8" max="13" width="11.25" style="2" customWidth="1"/>
    <col min="14" max="14" width="12.58203125" style="2" customWidth="1"/>
    <col min="15" max="15" width="12.25" style="2" customWidth="1"/>
    <col min="16" max="16" width="1.5" style="2" customWidth="1"/>
    <col min="17" max="17" width="11.58203125" style="2" customWidth="1"/>
    <col min="18" max="18" width="10.5" style="2" bestFit="1" customWidth="1"/>
    <col min="19" max="19" width="14" style="2" bestFit="1" customWidth="1"/>
    <col min="20" max="20" width="7.83203125" style="37" customWidth="1"/>
    <col min="21" max="21" width="9.83203125" style="2" bestFit="1" customWidth="1"/>
    <col min="22" max="259" width="9" style="2" hidden="1"/>
    <col min="260" max="260" width="24.58203125" style="2" hidden="1"/>
    <col min="261" max="261" width="9.5" style="2" hidden="1"/>
    <col min="262" max="262" width="11.25" style="2" hidden="1"/>
    <col min="263" max="263" width="14.5" style="2" hidden="1"/>
    <col min="264" max="264" width="13" style="2" hidden="1"/>
    <col min="265" max="265" width="14.33203125" style="2" hidden="1"/>
    <col min="266" max="266" width="14.83203125" style="2" hidden="1"/>
    <col min="267" max="267" width="12.5" style="2" hidden="1"/>
    <col min="268" max="268" width="8.75" style="2" hidden="1"/>
    <col min="269" max="269" width="2.83203125" style="2" hidden="1"/>
    <col min="270" max="270" width="12" style="2" hidden="1"/>
    <col min="271" max="271" width="8.08203125" style="2" hidden="1"/>
    <col min="272" max="272" width="9" style="2" hidden="1"/>
    <col min="273" max="274" width="15.08203125" style="2" hidden="1"/>
    <col min="275" max="275" width="9" style="2" hidden="1"/>
    <col min="276" max="276" width="10.83203125" style="2" hidden="1"/>
    <col min="277" max="277" width="9.83203125" style="2" hidden="1"/>
    <col min="278" max="515" width="9" style="2" hidden="1"/>
    <col min="516" max="516" width="24.58203125" style="2" hidden="1"/>
    <col min="517" max="517" width="9.5" style="2" hidden="1"/>
    <col min="518" max="518" width="11.25" style="2" hidden="1"/>
    <col min="519" max="519" width="14.5" style="2" hidden="1"/>
    <col min="520" max="520" width="13" style="2" hidden="1"/>
    <col min="521" max="521" width="14.33203125" style="2" hidden="1"/>
    <col min="522" max="522" width="14.83203125" style="2" hidden="1"/>
    <col min="523" max="523" width="12.5" style="2" hidden="1"/>
    <col min="524" max="524" width="8.75" style="2" hidden="1"/>
    <col min="525" max="525" width="2.83203125" style="2" hidden="1"/>
    <col min="526" max="526" width="12" style="2" hidden="1"/>
    <col min="527" max="527" width="8.08203125" style="2" hidden="1"/>
    <col min="528" max="528" width="9" style="2" hidden="1"/>
    <col min="529" max="530" width="15.08203125" style="2" hidden="1"/>
    <col min="531" max="531" width="9" style="2" hidden="1"/>
    <col min="532" max="532" width="10.83203125" style="2" hidden="1"/>
    <col min="533" max="533" width="9.83203125" style="2" hidden="1"/>
    <col min="534" max="771" width="9" style="2" hidden="1"/>
    <col min="772" max="772" width="24.58203125" style="2" hidden="1"/>
    <col min="773" max="773" width="9.5" style="2" hidden="1"/>
    <col min="774" max="774" width="11.25" style="2" hidden="1"/>
    <col min="775" max="775" width="14.5" style="2" hidden="1"/>
    <col min="776" max="776" width="13" style="2" hidden="1"/>
    <col min="777" max="777" width="14.33203125" style="2" hidden="1"/>
    <col min="778" max="778" width="14.83203125" style="2" hidden="1"/>
    <col min="779" max="779" width="12.5" style="2" hidden="1"/>
    <col min="780" max="780" width="8.75" style="2" hidden="1"/>
    <col min="781" max="781" width="2.83203125" style="2" hidden="1"/>
    <col min="782" max="782" width="12" style="2" hidden="1"/>
    <col min="783" max="783" width="8.08203125" style="2" hidden="1"/>
    <col min="784" max="784" width="9" style="2" hidden="1"/>
    <col min="785" max="786" width="15.08203125" style="2" hidden="1"/>
    <col min="787" max="787" width="9" style="2" hidden="1"/>
    <col min="788" max="788" width="10.83203125" style="2" hidden="1"/>
    <col min="789" max="789" width="9.83203125" style="2" hidden="1"/>
    <col min="790" max="1027" width="9" style="2" hidden="1"/>
    <col min="1028" max="1028" width="24.58203125" style="2" hidden="1"/>
    <col min="1029" max="1029" width="9.5" style="2" hidden="1"/>
    <col min="1030" max="1030" width="11.25" style="2" hidden="1"/>
    <col min="1031" max="1031" width="14.5" style="2" hidden="1"/>
    <col min="1032" max="1032" width="13" style="2" hidden="1"/>
    <col min="1033" max="1033" width="14.33203125" style="2" hidden="1"/>
    <col min="1034" max="1034" width="14.83203125" style="2" hidden="1"/>
    <col min="1035" max="1035" width="12.5" style="2" hidden="1"/>
    <col min="1036" max="1036" width="8.75" style="2" hidden="1"/>
    <col min="1037" max="1037" width="2.83203125" style="2" hidden="1"/>
    <col min="1038" max="1038" width="12" style="2" hidden="1"/>
    <col min="1039" max="1039" width="8.08203125" style="2" hidden="1"/>
    <col min="1040" max="1040" width="9" style="2" hidden="1"/>
    <col min="1041" max="1042" width="15.08203125" style="2" hidden="1"/>
    <col min="1043" max="1043" width="9" style="2" hidden="1"/>
    <col min="1044" max="1044" width="10.83203125" style="2" hidden="1"/>
    <col min="1045" max="1045" width="9.83203125" style="2" hidden="1"/>
    <col min="1046" max="1283" width="9" style="2" hidden="1"/>
    <col min="1284" max="1284" width="24.58203125" style="2" hidden="1"/>
    <col min="1285" max="1285" width="9.5" style="2" hidden="1"/>
    <col min="1286" max="1286" width="11.25" style="2" hidden="1"/>
    <col min="1287" max="1287" width="14.5" style="2" hidden="1"/>
    <col min="1288" max="1288" width="13" style="2" hidden="1"/>
    <col min="1289" max="1289" width="14.33203125" style="2" hidden="1"/>
    <col min="1290" max="1290" width="14.83203125" style="2" hidden="1"/>
    <col min="1291" max="1291" width="12.5" style="2" hidden="1"/>
    <col min="1292" max="1292" width="8.75" style="2" hidden="1"/>
    <col min="1293" max="1293" width="2.83203125" style="2" hidden="1"/>
    <col min="1294" max="1294" width="12" style="2" hidden="1"/>
    <col min="1295" max="1295" width="8.08203125" style="2" hidden="1"/>
    <col min="1296" max="1296" width="9" style="2" hidden="1"/>
    <col min="1297" max="1298" width="15.08203125" style="2" hidden="1"/>
    <col min="1299" max="1299" width="9" style="2" hidden="1"/>
    <col min="1300" max="1300" width="10.83203125" style="2" hidden="1"/>
    <col min="1301" max="1301" width="9.83203125" style="2" hidden="1"/>
    <col min="1302" max="1539" width="9" style="2" hidden="1"/>
    <col min="1540" max="1540" width="24.58203125" style="2" hidden="1"/>
    <col min="1541" max="1541" width="9.5" style="2" hidden="1"/>
    <col min="1542" max="1542" width="11.25" style="2" hidden="1"/>
    <col min="1543" max="1543" width="14.5" style="2" hidden="1"/>
    <col min="1544" max="1544" width="13" style="2" hidden="1"/>
    <col min="1545" max="1545" width="14.33203125" style="2" hidden="1"/>
    <col min="1546" max="1546" width="14.83203125" style="2" hidden="1"/>
    <col min="1547" max="1547" width="12.5" style="2" hidden="1"/>
    <col min="1548" max="1548" width="8.75" style="2" hidden="1"/>
    <col min="1549" max="1549" width="2.83203125" style="2" hidden="1"/>
    <col min="1550" max="1550" width="12" style="2" hidden="1"/>
    <col min="1551" max="1551" width="8.08203125" style="2" hidden="1"/>
    <col min="1552" max="1552" width="9" style="2" hidden="1"/>
    <col min="1553" max="1554" width="15.08203125" style="2" hidden="1"/>
    <col min="1555" max="1555" width="9" style="2" hidden="1"/>
    <col min="1556" max="1556" width="10.83203125" style="2" hidden="1"/>
    <col min="1557" max="1557" width="9.83203125" style="2" hidden="1"/>
    <col min="1558" max="1795" width="9" style="2" hidden="1"/>
    <col min="1796" max="1796" width="24.58203125" style="2" hidden="1"/>
    <col min="1797" max="1797" width="9.5" style="2" hidden="1"/>
    <col min="1798" max="1798" width="11.25" style="2" hidden="1"/>
    <col min="1799" max="1799" width="14.5" style="2" hidden="1"/>
    <col min="1800" max="1800" width="13" style="2" hidden="1"/>
    <col min="1801" max="1801" width="14.33203125" style="2" hidden="1"/>
    <col min="1802" max="1802" width="14.83203125" style="2" hidden="1"/>
    <col min="1803" max="1803" width="12.5" style="2" hidden="1"/>
    <col min="1804" max="1804" width="8.75" style="2" hidden="1"/>
    <col min="1805" max="1805" width="2.83203125" style="2" hidden="1"/>
    <col min="1806" max="1806" width="12" style="2" hidden="1"/>
    <col min="1807" max="1807" width="8.08203125" style="2" hidden="1"/>
    <col min="1808" max="1808" width="9" style="2" hidden="1"/>
    <col min="1809" max="1810" width="15.08203125" style="2" hidden="1"/>
    <col min="1811" max="1811" width="9" style="2" hidden="1"/>
    <col min="1812" max="1812" width="10.83203125" style="2" hidden="1"/>
    <col min="1813" max="1813" width="9.83203125" style="2" hidden="1"/>
    <col min="1814" max="2051" width="9" style="2" hidden="1"/>
    <col min="2052" max="2052" width="24.58203125" style="2" hidden="1"/>
    <col min="2053" max="2053" width="9.5" style="2" hidden="1"/>
    <col min="2054" max="2054" width="11.25" style="2" hidden="1"/>
    <col min="2055" max="2055" width="14.5" style="2" hidden="1"/>
    <col min="2056" max="2056" width="13" style="2" hidden="1"/>
    <col min="2057" max="2057" width="14.33203125" style="2" hidden="1"/>
    <col min="2058" max="2058" width="14.83203125" style="2" hidden="1"/>
    <col min="2059" max="2059" width="12.5" style="2" hidden="1"/>
    <col min="2060" max="2060" width="8.75" style="2" hidden="1"/>
    <col min="2061" max="2061" width="2.83203125" style="2" hidden="1"/>
    <col min="2062" max="2062" width="12" style="2" hidden="1"/>
    <col min="2063" max="2063" width="8.08203125" style="2" hidden="1"/>
    <col min="2064" max="2064" width="9" style="2" hidden="1"/>
    <col min="2065" max="2066" width="15.08203125" style="2" hidden="1"/>
    <col min="2067" max="2067" width="9" style="2" hidden="1"/>
    <col min="2068" max="2068" width="10.83203125" style="2" hidden="1"/>
    <col min="2069" max="2069" width="9.83203125" style="2" hidden="1"/>
    <col min="2070" max="2307" width="9" style="2" hidden="1"/>
    <col min="2308" max="2308" width="24.58203125" style="2" hidden="1"/>
    <col min="2309" max="2309" width="9.5" style="2" hidden="1"/>
    <col min="2310" max="2310" width="11.25" style="2" hidden="1"/>
    <col min="2311" max="2311" width="14.5" style="2" hidden="1"/>
    <col min="2312" max="2312" width="13" style="2" hidden="1"/>
    <col min="2313" max="2313" width="14.33203125" style="2" hidden="1"/>
    <col min="2314" max="2314" width="14.83203125" style="2" hidden="1"/>
    <col min="2315" max="2315" width="12.5" style="2" hidden="1"/>
    <col min="2316" max="2316" width="8.75" style="2" hidden="1"/>
    <col min="2317" max="2317" width="2.83203125" style="2" hidden="1"/>
    <col min="2318" max="2318" width="12" style="2" hidden="1"/>
    <col min="2319" max="2319" width="8.08203125" style="2" hidden="1"/>
    <col min="2320" max="2320" width="9" style="2" hidden="1"/>
    <col min="2321" max="2322" width="15.08203125" style="2" hidden="1"/>
    <col min="2323" max="2323" width="9" style="2" hidden="1"/>
    <col min="2324" max="2324" width="10.83203125" style="2" hidden="1"/>
    <col min="2325" max="2325" width="9.83203125" style="2" hidden="1"/>
    <col min="2326" max="2563" width="9" style="2" hidden="1"/>
    <col min="2564" max="2564" width="24.58203125" style="2" hidden="1"/>
    <col min="2565" max="2565" width="9.5" style="2" hidden="1"/>
    <col min="2566" max="2566" width="11.25" style="2" hidden="1"/>
    <col min="2567" max="2567" width="14.5" style="2" hidden="1"/>
    <col min="2568" max="2568" width="13" style="2" hidden="1"/>
    <col min="2569" max="2569" width="14.33203125" style="2" hidden="1"/>
    <col min="2570" max="2570" width="14.83203125" style="2" hidden="1"/>
    <col min="2571" max="2571" width="12.5" style="2" hidden="1"/>
    <col min="2572" max="2572" width="8.75" style="2" hidden="1"/>
    <col min="2573" max="2573" width="2.83203125" style="2" hidden="1"/>
    <col min="2574" max="2574" width="12" style="2" hidden="1"/>
    <col min="2575" max="2575" width="8.08203125" style="2" hidden="1"/>
    <col min="2576" max="2576" width="9" style="2" hidden="1"/>
    <col min="2577" max="2578" width="15.08203125" style="2" hidden="1"/>
    <col min="2579" max="2579" width="9" style="2" hidden="1"/>
    <col min="2580" max="2580" width="10.83203125" style="2" hidden="1"/>
    <col min="2581" max="2581" width="9.83203125" style="2" hidden="1"/>
    <col min="2582" max="2819" width="9" style="2" hidden="1"/>
    <col min="2820" max="2820" width="24.58203125" style="2" hidden="1"/>
    <col min="2821" max="2821" width="9.5" style="2" hidden="1"/>
    <col min="2822" max="2822" width="11.25" style="2" hidden="1"/>
    <col min="2823" max="2823" width="14.5" style="2" hidden="1"/>
    <col min="2824" max="2824" width="13" style="2" hidden="1"/>
    <col min="2825" max="2825" width="14.33203125" style="2" hidden="1"/>
    <col min="2826" max="2826" width="14.83203125" style="2" hidden="1"/>
    <col min="2827" max="2827" width="12.5" style="2" hidden="1"/>
    <col min="2828" max="2828" width="8.75" style="2" hidden="1"/>
    <col min="2829" max="2829" width="2.83203125" style="2" hidden="1"/>
    <col min="2830" max="2830" width="12" style="2" hidden="1"/>
    <col min="2831" max="2831" width="8.08203125" style="2" hidden="1"/>
    <col min="2832" max="2832" width="9" style="2" hidden="1"/>
    <col min="2833" max="2834" width="15.08203125" style="2" hidden="1"/>
    <col min="2835" max="2835" width="9" style="2" hidden="1"/>
    <col min="2836" max="2836" width="10.83203125" style="2" hidden="1"/>
    <col min="2837" max="2837" width="9.83203125" style="2" hidden="1"/>
    <col min="2838" max="3075" width="9" style="2" hidden="1"/>
    <col min="3076" max="3076" width="24.58203125" style="2" hidden="1"/>
    <col min="3077" max="3077" width="9.5" style="2" hidden="1"/>
    <col min="3078" max="3078" width="11.25" style="2" hidden="1"/>
    <col min="3079" max="3079" width="14.5" style="2" hidden="1"/>
    <col min="3080" max="3080" width="13" style="2" hidden="1"/>
    <col min="3081" max="3081" width="14.33203125" style="2" hidden="1"/>
    <col min="3082" max="3082" width="14.83203125" style="2" hidden="1"/>
    <col min="3083" max="3083" width="12.5" style="2" hidden="1"/>
    <col min="3084" max="3084" width="8.75" style="2" hidden="1"/>
    <col min="3085" max="3085" width="2.83203125" style="2" hidden="1"/>
    <col min="3086" max="3086" width="12" style="2" hidden="1"/>
    <col min="3087" max="3087" width="8.08203125" style="2" hidden="1"/>
    <col min="3088" max="3088" width="9" style="2" hidden="1"/>
    <col min="3089" max="3090" width="15.08203125" style="2" hidden="1"/>
    <col min="3091" max="3091" width="9" style="2" hidden="1"/>
    <col min="3092" max="3092" width="10.83203125" style="2" hidden="1"/>
    <col min="3093" max="3093" width="9.83203125" style="2" hidden="1"/>
    <col min="3094" max="3331" width="9" style="2" hidden="1"/>
    <col min="3332" max="3332" width="24.58203125" style="2" hidden="1"/>
    <col min="3333" max="3333" width="9.5" style="2" hidden="1"/>
    <col min="3334" max="3334" width="11.25" style="2" hidden="1"/>
    <col min="3335" max="3335" width="14.5" style="2" hidden="1"/>
    <col min="3336" max="3336" width="13" style="2" hidden="1"/>
    <col min="3337" max="3337" width="14.33203125" style="2" hidden="1"/>
    <col min="3338" max="3338" width="14.83203125" style="2" hidden="1"/>
    <col min="3339" max="3339" width="12.5" style="2" hidden="1"/>
    <col min="3340" max="3340" width="8.75" style="2" hidden="1"/>
    <col min="3341" max="3341" width="2.83203125" style="2" hidden="1"/>
    <col min="3342" max="3342" width="12" style="2" hidden="1"/>
    <col min="3343" max="3343" width="8.08203125" style="2" hidden="1"/>
    <col min="3344" max="3344" width="9" style="2" hidden="1"/>
    <col min="3345" max="3346" width="15.08203125" style="2" hidden="1"/>
    <col min="3347" max="3347" width="9" style="2" hidden="1"/>
    <col min="3348" max="3348" width="10.83203125" style="2" hidden="1"/>
    <col min="3349" max="3349" width="9.83203125" style="2" hidden="1"/>
    <col min="3350" max="3587" width="9" style="2" hidden="1"/>
    <col min="3588" max="3588" width="24.58203125" style="2" hidden="1"/>
    <col min="3589" max="3589" width="9.5" style="2" hidden="1"/>
    <col min="3590" max="3590" width="11.25" style="2" hidden="1"/>
    <col min="3591" max="3591" width="14.5" style="2" hidden="1"/>
    <col min="3592" max="3592" width="13" style="2" hidden="1"/>
    <col min="3593" max="3593" width="14.33203125" style="2" hidden="1"/>
    <col min="3594" max="3594" width="14.83203125" style="2" hidden="1"/>
    <col min="3595" max="3595" width="12.5" style="2" hidden="1"/>
    <col min="3596" max="3596" width="8.75" style="2" hidden="1"/>
    <col min="3597" max="3597" width="2.83203125" style="2" hidden="1"/>
    <col min="3598" max="3598" width="12" style="2" hidden="1"/>
    <col min="3599" max="3599" width="8.08203125" style="2" hidden="1"/>
    <col min="3600" max="3600" width="9" style="2" hidden="1"/>
    <col min="3601" max="3602" width="15.08203125" style="2" hidden="1"/>
    <col min="3603" max="3603" width="9" style="2" hidden="1"/>
    <col min="3604" max="3604" width="10.83203125" style="2" hidden="1"/>
    <col min="3605" max="3605" width="9.83203125" style="2" hidden="1"/>
    <col min="3606" max="3843" width="9" style="2" hidden="1"/>
    <col min="3844" max="3844" width="24.58203125" style="2" hidden="1"/>
    <col min="3845" max="3845" width="9.5" style="2" hidden="1"/>
    <col min="3846" max="3846" width="11.25" style="2" hidden="1"/>
    <col min="3847" max="3847" width="14.5" style="2" hidden="1"/>
    <col min="3848" max="3848" width="13" style="2" hidden="1"/>
    <col min="3849" max="3849" width="14.33203125" style="2" hidden="1"/>
    <col min="3850" max="3850" width="14.83203125" style="2" hidden="1"/>
    <col min="3851" max="3851" width="12.5" style="2" hidden="1"/>
    <col min="3852" max="3852" width="8.75" style="2" hidden="1"/>
    <col min="3853" max="3853" width="2.83203125" style="2" hidden="1"/>
    <col min="3854" max="3854" width="12" style="2" hidden="1"/>
    <col min="3855" max="3855" width="8.08203125" style="2" hidden="1"/>
    <col min="3856" max="3856" width="9" style="2" hidden="1"/>
    <col min="3857" max="3858" width="15.08203125" style="2" hidden="1"/>
    <col min="3859" max="3859" width="9" style="2" hidden="1"/>
    <col min="3860" max="3860" width="10.83203125" style="2" hidden="1"/>
    <col min="3861" max="3861" width="9.83203125" style="2" hidden="1"/>
    <col min="3862" max="4099" width="9" style="2" hidden="1"/>
    <col min="4100" max="4100" width="24.58203125" style="2" hidden="1"/>
    <col min="4101" max="4101" width="9.5" style="2" hidden="1"/>
    <col min="4102" max="4102" width="11.25" style="2" hidden="1"/>
    <col min="4103" max="4103" width="14.5" style="2" hidden="1"/>
    <col min="4104" max="4104" width="13" style="2" hidden="1"/>
    <col min="4105" max="4105" width="14.33203125" style="2" hidden="1"/>
    <col min="4106" max="4106" width="14.83203125" style="2" hidden="1"/>
    <col min="4107" max="4107" width="12.5" style="2" hidden="1"/>
    <col min="4108" max="4108" width="8.75" style="2" hidden="1"/>
    <col min="4109" max="4109" width="2.83203125" style="2" hidden="1"/>
    <col min="4110" max="4110" width="12" style="2" hidden="1"/>
    <col min="4111" max="4111" width="8.08203125" style="2" hidden="1"/>
    <col min="4112" max="4112" width="9" style="2" hidden="1"/>
    <col min="4113" max="4114" width="15.08203125" style="2" hidden="1"/>
    <col min="4115" max="4115" width="9" style="2" hidden="1"/>
    <col min="4116" max="4116" width="10.83203125" style="2" hidden="1"/>
    <col min="4117" max="4117" width="9.83203125" style="2" hidden="1"/>
    <col min="4118" max="4355" width="9" style="2" hidden="1"/>
    <col min="4356" max="4356" width="24.58203125" style="2" hidden="1"/>
    <col min="4357" max="4357" width="9.5" style="2" hidden="1"/>
    <col min="4358" max="4358" width="11.25" style="2" hidden="1"/>
    <col min="4359" max="4359" width="14.5" style="2" hidden="1"/>
    <col min="4360" max="4360" width="13" style="2" hidden="1"/>
    <col min="4361" max="4361" width="14.33203125" style="2" hidden="1"/>
    <col min="4362" max="4362" width="14.83203125" style="2" hidden="1"/>
    <col min="4363" max="4363" width="12.5" style="2" hidden="1"/>
    <col min="4364" max="4364" width="8.75" style="2" hidden="1"/>
    <col min="4365" max="4365" width="2.83203125" style="2" hidden="1"/>
    <col min="4366" max="4366" width="12" style="2" hidden="1"/>
    <col min="4367" max="4367" width="8.08203125" style="2" hidden="1"/>
    <col min="4368" max="4368" width="9" style="2" hidden="1"/>
    <col min="4369" max="4370" width="15.08203125" style="2" hidden="1"/>
    <col min="4371" max="4371" width="9" style="2" hidden="1"/>
    <col min="4372" max="4372" width="10.83203125" style="2" hidden="1"/>
    <col min="4373" max="4373" width="9.83203125" style="2" hidden="1"/>
    <col min="4374" max="4611" width="9" style="2" hidden="1"/>
    <col min="4612" max="4612" width="24.58203125" style="2" hidden="1"/>
    <col min="4613" max="4613" width="9.5" style="2" hidden="1"/>
    <col min="4614" max="4614" width="11.25" style="2" hidden="1"/>
    <col min="4615" max="4615" width="14.5" style="2" hidden="1"/>
    <col min="4616" max="4616" width="13" style="2" hidden="1"/>
    <col min="4617" max="4617" width="14.33203125" style="2" hidden="1"/>
    <col min="4618" max="4618" width="14.83203125" style="2" hidden="1"/>
    <col min="4619" max="4619" width="12.5" style="2" hidden="1"/>
    <col min="4620" max="4620" width="8.75" style="2" hidden="1"/>
    <col min="4621" max="4621" width="2.83203125" style="2" hidden="1"/>
    <col min="4622" max="4622" width="12" style="2" hidden="1"/>
    <col min="4623" max="4623" width="8.08203125" style="2" hidden="1"/>
    <col min="4624" max="4624" width="9" style="2" hidden="1"/>
    <col min="4625" max="4626" width="15.08203125" style="2" hidden="1"/>
    <col min="4627" max="4627" width="9" style="2" hidden="1"/>
    <col min="4628" max="4628" width="10.83203125" style="2" hidden="1"/>
    <col min="4629" max="4629" width="9.83203125" style="2" hidden="1"/>
    <col min="4630" max="4867" width="9" style="2" hidden="1"/>
    <col min="4868" max="4868" width="24.58203125" style="2" hidden="1"/>
    <col min="4869" max="4869" width="9.5" style="2" hidden="1"/>
    <col min="4870" max="4870" width="11.25" style="2" hidden="1"/>
    <col min="4871" max="4871" width="14.5" style="2" hidden="1"/>
    <col min="4872" max="4872" width="13" style="2" hidden="1"/>
    <col min="4873" max="4873" width="14.33203125" style="2" hidden="1"/>
    <col min="4874" max="4874" width="14.83203125" style="2" hidden="1"/>
    <col min="4875" max="4875" width="12.5" style="2" hidden="1"/>
    <col min="4876" max="4876" width="8.75" style="2" hidden="1"/>
    <col min="4877" max="4877" width="2.83203125" style="2" hidden="1"/>
    <col min="4878" max="4878" width="12" style="2" hidden="1"/>
    <col min="4879" max="4879" width="8.08203125" style="2" hidden="1"/>
    <col min="4880" max="4880" width="9" style="2" hidden="1"/>
    <col min="4881" max="4882" width="15.08203125" style="2" hidden="1"/>
    <col min="4883" max="4883" width="9" style="2" hidden="1"/>
    <col min="4884" max="4884" width="10.83203125" style="2" hidden="1"/>
    <col min="4885" max="4885" width="9.83203125" style="2" hidden="1"/>
    <col min="4886" max="5123" width="9" style="2" hidden="1"/>
    <col min="5124" max="5124" width="24.58203125" style="2" hidden="1"/>
    <col min="5125" max="5125" width="9.5" style="2" hidden="1"/>
    <col min="5126" max="5126" width="11.25" style="2" hidden="1"/>
    <col min="5127" max="5127" width="14.5" style="2" hidden="1"/>
    <col min="5128" max="5128" width="13" style="2" hidden="1"/>
    <col min="5129" max="5129" width="14.33203125" style="2" hidden="1"/>
    <col min="5130" max="5130" width="14.83203125" style="2" hidden="1"/>
    <col min="5131" max="5131" width="12.5" style="2" hidden="1"/>
    <col min="5132" max="5132" width="8.75" style="2" hidden="1"/>
    <col min="5133" max="5133" width="2.83203125" style="2" hidden="1"/>
    <col min="5134" max="5134" width="12" style="2" hidden="1"/>
    <col min="5135" max="5135" width="8.08203125" style="2" hidden="1"/>
    <col min="5136" max="5136" width="9" style="2" hidden="1"/>
    <col min="5137" max="5138" width="15.08203125" style="2" hidden="1"/>
    <col min="5139" max="5139" width="9" style="2" hidden="1"/>
    <col min="5140" max="5140" width="10.83203125" style="2" hidden="1"/>
    <col min="5141" max="5141" width="9.83203125" style="2" hidden="1"/>
    <col min="5142" max="5379" width="9" style="2" hidden="1"/>
    <col min="5380" max="5380" width="24.58203125" style="2" hidden="1"/>
    <col min="5381" max="5381" width="9.5" style="2" hidden="1"/>
    <col min="5382" max="5382" width="11.25" style="2" hidden="1"/>
    <col min="5383" max="5383" width="14.5" style="2" hidden="1"/>
    <col min="5384" max="5384" width="13" style="2" hidden="1"/>
    <col min="5385" max="5385" width="14.33203125" style="2" hidden="1"/>
    <col min="5386" max="5386" width="14.83203125" style="2" hidden="1"/>
    <col min="5387" max="5387" width="12.5" style="2" hidden="1"/>
    <col min="5388" max="5388" width="8.75" style="2" hidden="1"/>
    <col min="5389" max="5389" width="2.83203125" style="2" hidden="1"/>
    <col min="5390" max="5390" width="12" style="2" hidden="1"/>
    <col min="5391" max="5391" width="8.08203125" style="2" hidden="1"/>
    <col min="5392" max="5392" width="9" style="2" hidden="1"/>
    <col min="5393" max="5394" width="15.08203125" style="2" hidden="1"/>
    <col min="5395" max="5395" width="9" style="2" hidden="1"/>
    <col min="5396" max="5396" width="10.83203125" style="2" hidden="1"/>
    <col min="5397" max="5397" width="9.83203125" style="2" hidden="1"/>
    <col min="5398" max="5635" width="9" style="2" hidden="1"/>
    <col min="5636" max="5636" width="24.58203125" style="2" hidden="1"/>
    <col min="5637" max="5637" width="9.5" style="2" hidden="1"/>
    <col min="5638" max="5638" width="11.25" style="2" hidden="1"/>
    <col min="5639" max="5639" width="14.5" style="2" hidden="1"/>
    <col min="5640" max="5640" width="13" style="2" hidden="1"/>
    <col min="5641" max="5641" width="14.33203125" style="2" hidden="1"/>
    <col min="5642" max="5642" width="14.83203125" style="2" hidden="1"/>
    <col min="5643" max="5643" width="12.5" style="2" hidden="1"/>
    <col min="5644" max="5644" width="8.75" style="2" hidden="1"/>
    <col min="5645" max="5645" width="2.83203125" style="2" hidden="1"/>
    <col min="5646" max="5646" width="12" style="2" hidden="1"/>
    <col min="5647" max="5647" width="8.08203125" style="2" hidden="1"/>
    <col min="5648" max="5648" width="9" style="2" hidden="1"/>
    <col min="5649" max="5650" width="15.08203125" style="2" hidden="1"/>
    <col min="5651" max="5651" width="9" style="2" hidden="1"/>
    <col min="5652" max="5652" width="10.83203125" style="2" hidden="1"/>
    <col min="5653" max="5653" width="9.83203125" style="2" hidden="1"/>
    <col min="5654" max="5891" width="9" style="2" hidden="1"/>
    <col min="5892" max="5892" width="24.58203125" style="2" hidden="1"/>
    <col min="5893" max="5893" width="9.5" style="2" hidden="1"/>
    <col min="5894" max="5894" width="11.25" style="2" hidden="1"/>
    <col min="5895" max="5895" width="14.5" style="2" hidden="1"/>
    <col min="5896" max="5896" width="13" style="2" hidden="1"/>
    <col min="5897" max="5897" width="14.33203125" style="2" hidden="1"/>
    <col min="5898" max="5898" width="14.83203125" style="2" hidden="1"/>
    <col min="5899" max="5899" width="12.5" style="2" hidden="1"/>
    <col min="5900" max="5900" width="8.75" style="2" hidden="1"/>
    <col min="5901" max="5901" width="2.83203125" style="2" hidden="1"/>
    <col min="5902" max="5902" width="12" style="2" hidden="1"/>
    <col min="5903" max="5903" width="8.08203125" style="2" hidden="1"/>
    <col min="5904" max="5904" width="9" style="2" hidden="1"/>
    <col min="5905" max="5906" width="15.08203125" style="2" hidden="1"/>
    <col min="5907" max="5907" width="9" style="2" hidden="1"/>
    <col min="5908" max="5908" width="10.83203125" style="2" hidden="1"/>
    <col min="5909" max="5909" width="9.83203125" style="2" hidden="1"/>
    <col min="5910" max="6147" width="9" style="2" hidden="1"/>
    <col min="6148" max="6148" width="24.58203125" style="2" hidden="1"/>
    <col min="6149" max="6149" width="9.5" style="2" hidden="1"/>
    <col min="6150" max="6150" width="11.25" style="2" hidden="1"/>
    <col min="6151" max="6151" width="14.5" style="2" hidden="1"/>
    <col min="6152" max="6152" width="13" style="2" hidden="1"/>
    <col min="6153" max="6153" width="14.33203125" style="2" hidden="1"/>
    <col min="6154" max="6154" width="14.83203125" style="2" hidden="1"/>
    <col min="6155" max="6155" width="12.5" style="2" hidden="1"/>
    <col min="6156" max="6156" width="8.75" style="2" hidden="1"/>
    <col min="6157" max="6157" width="2.83203125" style="2" hidden="1"/>
    <col min="6158" max="6158" width="12" style="2" hidden="1"/>
    <col min="6159" max="6159" width="8.08203125" style="2" hidden="1"/>
    <col min="6160" max="6160" width="9" style="2" hidden="1"/>
    <col min="6161" max="6162" width="15.08203125" style="2" hidden="1"/>
    <col min="6163" max="6163" width="9" style="2" hidden="1"/>
    <col min="6164" max="6164" width="10.83203125" style="2" hidden="1"/>
    <col min="6165" max="6165" width="9.83203125" style="2" hidden="1"/>
    <col min="6166" max="6403" width="9" style="2" hidden="1"/>
    <col min="6404" max="6404" width="24.58203125" style="2" hidden="1"/>
    <col min="6405" max="6405" width="9.5" style="2" hidden="1"/>
    <col min="6406" max="6406" width="11.25" style="2" hidden="1"/>
    <col min="6407" max="6407" width="14.5" style="2" hidden="1"/>
    <col min="6408" max="6408" width="13" style="2" hidden="1"/>
    <col min="6409" max="6409" width="14.33203125" style="2" hidden="1"/>
    <col min="6410" max="6410" width="14.83203125" style="2" hidden="1"/>
    <col min="6411" max="6411" width="12.5" style="2" hidden="1"/>
    <col min="6412" max="6412" width="8.75" style="2" hidden="1"/>
    <col min="6413" max="6413" width="2.83203125" style="2" hidden="1"/>
    <col min="6414" max="6414" width="12" style="2" hidden="1"/>
    <col min="6415" max="6415" width="8.08203125" style="2" hidden="1"/>
    <col min="6416" max="6416" width="9" style="2" hidden="1"/>
    <col min="6417" max="6418" width="15.08203125" style="2" hidden="1"/>
    <col min="6419" max="6419" width="9" style="2" hidden="1"/>
    <col min="6420" max="6420" width="10.83203125" style="2" hidden="1"/>
    <col min="6421" max="6421" width="9.83203125" style="2" hidden="1"/>
    <col min="6422" max="6659" width="9" style="2" hidden="1"/>
    <col min="6660" max="6660" width="24.58203125" style="2" hidden="1"/>
    <col min="6661" max="6661" width="9.5" style="2" hidden="1"/>
    <col min="6662" max="6662" width="11.25" style="2" hidden="1"/>
    <col min="6663" max="6663" width="14.5" style="2" hidden="1"/>
    <col min="6664" max="6664" width="13" style="2" hidden="1"/>
    <col min="6665" max="6665" width="14.33203125" style="2" hidden="1"/>
    <col min="6666" max="6666" width="14.83203125" style="2" hidden="1"/>
    <col min="6667" max="6667" width="12.5" style="2" hidden="1"/>
    <col min="6668" max="6668" width="8.75" style="2" hidden="1"/>
    <col min="6669" max="6669" width="2.83203125" style="2" hidden="1"/>
    <col min="6670" max="6670" width="12" style="2" hidden="1"/>
    <col min="6671" max="6671" width="8.08203125" style="2" hidden="1"/>
    <col min="6672" max="6672" width="9" style="2" hidden="1"/>
    <col min="6673" max="6674" width="15.08203125" style="2" hidden="1"/>
    <col min="6675" max="6675" width="9" style="2" hidden="1"/>
    <col min="6676" max="6676" width="10.83203125" style="2" hidden="1"/>
    <col min="6677" max="6677" width="9.83203125" style="2" hidden="1"/>
    <col min="6678" max="6915" width="9" style="2" hidden="1"/>
    <col min="6916" max="6916" width="24.58203125" style="2" hidden="1"/>
    <col min="6917" max="6917" width="9.5" style="2" hidden="1"/>
    <col min="6918" max="6918" width="11.25" style="2" hidden="1"/>
    <col min="6919" max="6919" width="14.5" style="2" hidden="1"/>
    <col min="6920" max="6920" width="13" style="2" hidden="1"/>
    <col min="6921" max="6921" width="14.33203125" style="2" hidden="1"/>
    <col min="6922" max="6922" width="14.83203125" style="2" hidden="1"/>
    <col min="6923" max="6923" width="12.5" style="2" hidden="1"/>
    <col min="6924" max="6924" width="8.75" style="2" hidden="1"/>
    <col min="6925" max="6925" width="2.83203125" style="2" hidden="1"/>
    <col min="6926" max="6926" width="12" style="2" hidden="1"/>
    <col min="6927" max="6927" width="8.08203125" style="2" hidden="1"/>
    <col min="6928" max="6928" width="9" style="2" hidden="1"/>
    <col min="6929" max="6930" width="15.08203125" style="2" hidden="1"/>
    <col min="6931" max="6931" width="9" style="2" hidden="1"/>
    <col min="6932" max="6932" width="10.83203125" style="2" hidden="1"/>
    <col min="6933" max="6933" width="9.83203125" style="2" hidden="1"/>
    <col min="6934" max="7171" width="9" style="2" hidden="1"/>
    <col min="7172" max="7172" width="24.58203125" style="2" hidden="1"/>
    <col min="7173" max="7173" width="9.5" style="2" hidden="1"/>
    <col min="7174" max="7174" width="11.25" style="2" hidden="1"/>
    <col min="7175" max="7175" width="14.5" style="2" hidden="1"/>
    <col min="7176" max="7176" width="13" style="2" hidden="1"/>
    <col min="7177" max="7177" width="14.33203125" style="2" hidden="1"/>
    <col min="7178" max="7178" width="14.83203125" style="2" hidden="1"/>
    <col min="7179" max="7179" width="12.5" style="2" hidden="1"/>
    <col min="7180" max="7180" width="8.75" style="2" hidden="1"/>
    <col min="7181" max="7181" width="2.83203125" style="2" hidden="1"/>
    <col min="7182" max="7182" width="12" style="2" hidden="1"/>
    <col min="7183" max="7183" width="8.08203125" style="2" hidden="1"/>
    <col min="7184" max="7184" width="9" style="2" hidden="1"/>
    <col min="7185" max="7186" width="15.08203125" style="2" hidden="1"/>
    <col min="7187" max="7187" width="9" style="2" hidden="1"/>
    <col min="7188" max="7188" width="10.83203125" style="2" hidden="1"/>
    <col min="7189" max="7189" width="9.83203125" style="2" hidden="1"/>
    <col min="7190" max="7427" width="9" style="2" hidden="1"/>
    <col min="7428" max="7428" width="24.58203125" style="2" hidden="1"/>
    <col min="7429" max="7429" width="9.5" style="2" hidden="1"/>
    <col min="7430" max="7430" width="11.25" style="2" hidden="1"/>
    <col min="7431" max="7431" width="14.5" style="2" hidden="1"/>
    <col min="7432" max="7432" width="13" style="2" hidden="1"/>
    <col min="7433" max="7433" width="14.33203125" style="2" hidden="1"/>
    <col min="7434" max="7434" width="14.83203125" style="2" hidden="1"/>
    <col min="7435" max="7435" width="12.5" style="2" hidden="1"/>
    <col min="7436" max="7436" width="8.75" style="2" hidden="1"/>
    <col min="7437" max="7437" width="2.83203125" style="2" hidden="1"/>
    <col min="7438" max="7438" width="12" style="2" hidden="1"/>
    <col min="7439" max="7439" width="8.08203125" style="2" hidden="1"/>
    <col min="7440" max="7440" width="9" style="2" hidden="1"/>
    <col min="7441" max="7442" width="15.08203125" style="2" hidden="1"/>
    <col min="7443" max="7443" width="9" style="2" hidden="1"/>
    <col min="7444" max="7444" width="10.83203125" style="2" hidden="1"/>
    <col min="7445" max="7445" width="9.83203125" style="2" hidden="1"/>
    <col min="7446" max="7683" width="9" style="2" hidden="1"/>
    <col min="7684" max="7684" width="24.58203125" style="2" hidden="1"/>
    <col min="7685" max="7685" width="9.5" style="2" hidden="1"/>
    <col min="7686" max="7686" width="11.25" style="2" hidden="1"/>
    <col min="7687" max="7687" width="14.5" style="2" hidden="1"/>
    <col min="7688" max="7688" width="13" style="2" hidden="1"/>
    <col min="7689" max="7689" width="14.33203125" style="2" hidden="1"/>
    <col min="7690" max="7690" width="14.83203125" style="2" hidden="1"/>
    <col min="7691" max="7691" width="12.5" style="2" hidden="1"/>
    <col min="7692" max="7692" width="8.75" style="2" hidden="1"/>
    <col min="7693" max="7693" width="2.83203125" style="2" hidden="1"/>
    <col min="7694" max="7694" width="12" style="2" hidden="1"/>
    <col min="7695" max="7695" width="8.08203125" style="2" hidden="1"/>
    <col min="7696" max="7696" width="9" style="2" hidden="1"/>
    <col min="7697" max="7698" width="15.08203125" style="2" hidden="1"/>
    <col min="7699" max="7699" width="9" style="2" hidden="1"/>
    <col min="7700" max="7700" width="10.83203125" style="2" hidden="1"/>
    <col min="7701" max="7701" width="9.83203125" style="2" hidden="1"/>
    <col min="7702" max="7939" width="9" style="2" hidden="1"/>
    <col min="7940" max="7940" width="24.58203125" style="2" hidden="1"/>
    <col min="7941" max="7941" width="9.5" style="2" hidden="1"/>
    <col min="7942" max="7942" width="11.25" style="2" hidden="1"/>
    <col min="7943" max="7943" width="14.5" style="2" hidden="1"/>
    <col min="7944" max="7944" width="13" style="2" hidden="1"/>
    <col min="7945" max="7945" width="14.33203125" style="2" hidden="1"/>
    <col min="7946" max="7946" width="14.83203125" style="2" hidden="1"/>
    <col min="7947" max="7947" width="12.5" style="2" hidden="1"/>
    <col min="7948" max="7948" width="8.75" style="2" hidden="1"/>
    <col min="7949" max="7949" width="2.83203125" style="2" hidden="1"/>
    <col min="7950" max="7950" width="12" style="2" hidden="1"/>
    <col min="7951" max="7951" width="8.08203125" style="2" hidden="1"/>
    <col min="7952" max="7952" width="9" style="2" hidden="1"/>
    <col min="7953" max="7954" width="15.08203125" style="2" hidden="1"/>
    <col min="7955" max="7955" width="9" style="2" hidden="1"/>
    <col min="7956" max="7956" width="10.83203125" style="2" hidden="1"/>
    <col min="7957" max="7957" width="9.83203125" style="2" hidden="1"/>
    <col min="7958" max="8195" width="9" style="2" hidden="1"/>
    <col min="8196" max="8196" width="24.58203125" style="2" hidden="1"/>
    <col min="8197" max="8197" width="9.5" style="2" hidden="1"/>
    <col min="8198" max="8198" width="11.25" style="2" hidden="1"/>
    <col min="8199" max="8199" width="14.5" style="2" hidden="1"/>
    <col min="8200" max="8200" width="13" style="2" hidden="1"/>
    <col min="8201" max="8201" width="14.33203125" style="2" hidden="1"/>
    <col min="8202" max="8202" width="14.83203125" style="2" hidden="1"/>
    <col min="8203" max="8203" width="12.5" style="2" hidden="1"/>
    <col min="8204" max="8204" width="8.75" style="2" hidden="1"/>
    <col min="8205" max="8205" width="2.83203125" style="2" hidden="1"/>
    <col min="8206" max="8206" width="12" style="2" hidden="1"/>
    <col min="8207" max="8207" width="8.08203125" style="2" hidden="1"/>
    <col min="8208" max="8208" width="9" style="2" hidden="1"/>
    <col min="8209" max="8210" width="15.08203125" style="2" hidden="1"/>
    <col min="8211" max="8211" width="9" style="2" hidden="1"/>
    <col min="8212" max="8212" width="10.83203125" style="2" hidden="1"/>
    <col min="8213" max="8213" width="9.83203125" style="2" hidden="1"/>
    <col min="8214" max="8451" width="9" style="2" hidden="1"/>
    <col min="8452" max="8452" width="24.58203125" style="2" hidden="1"/>
    <col min="8453" max="8453" width="9.5" style="2" hidden="1"/>
    <col min="8454" max="8454" width="11.25" style="2" hidden="1"/>
    <col min="8455" max="8455" width="14.5" style="2" hidden="1"/>
    <col min="8456" max="8456" width="13" style="2" hidden="1"/>
    <col min="8457" max="8457" width="14.33203125" style="2" hidden="1"/>
    <col min="8458" max="8458" width="14.83203125" style="2" hidden="1"/>
    <col min="8459" max="8459" width="12.5" style="2" hidden="1"/>
    <col min="8460" max="8460" width="8.75" style="2" hidden="1"/>
    <col min="8461" max="8461" width="2.83203125" style="2" hidden="1"/>
    <col min="8462" max="8462" width="12" style="2" hidden="1"/>
    <col min="8463" max="8463" width="8.08203125" style="2" hidden="1"/>
    <col min="8464" max="8464" width="9" style="2" hidden="1"/>
    <col min="8465" max="8466" width="15.08203125" style="2" hidden="1"/>
    <col min="8467" max="8467" width="9" style="2" hidden="1"/>
    <col min="8468" max="8468" width="10.83203125" style="2" hidden="1"/>
    <col min="8469" max="8469" width="9.83203125" style="2" hidden="1"/>
    <col min="8470" max="8707" width="9" style="2" hidden="1"/>
    <col min="8708" max="8708" width="24.58203125" style="2" hidden="1"/>
    <col min="8709" max="8709" width="9.5" style="2" hidden="1"/>
    <col min="8710" max="8710" width="11.25" style="2" hidden="1"/>
    <col min="8711" max="8711" width="14.5" style="2" hidden="1"/>
    <col min="8712" max="8712" width="13" style="2" hidden="1"/>
    <col min="8713" max="8713" width="14.33203125" style="2" hidden="1"/>
    <col min="8714" max="8714" width="14.83203125" style="2" hidden="1"/>
    <col min="8715" max="8715" width="12.5" style="2" hidden="1"/>
    <col min="8716" max="8716" width="8.75" style="2" hidden="1"/>
    <col min="8717" max="8717" width="2.83203125" style="2" hidden="1"/>
    <col min="8718" max="8718" width="12" style="2" hidden="1"/>
    <col min="8719" max="8719" width="8.08203125" style="2" hidden="1"/>
    <col min="8720" max="8720" width="9" style="2" hidden="1"/>
    <col min="8721" max="8722" width="15.08203125" style="2" hidden="1"/>
    <col min="8723" max="8723" width="9" style="2" hidden="1"/>
    <col min="8724" max="8724" width="10.83203125" style="2" hidden="1"/>
    <col min="8725" max="8725" width="9.83203125" style="2" hidden="1"/>
    <col min="8726" max="8963" width="9" style="2" hidden="1"/>
    <col min="8964" max="8964" width="24.58203125" style="2" hidden="1"/>
    <col min="8965" max="8965" width="9.5" style="2" hidden="1"/>
    <col min="8966" max="8966" width="11.25" style="2" hidden="1"/>
    <col min="8967" max="8967" width="14.5" style="2" hidden="1"/>
    <col min="8968" max="8968" width="13" style="2" hidden="1"/>
    <col min="8969" max="8969" width="14.33203125" style="2" hidden="1"/>
    <col min="8970" max="8970" width="14.83203125" style="2" hidden="1"/>
    <col min="8971" max="8971" width="12.5" style="2" hidden="1"/>
    <col min="8972" max="8972" width="8.75" style="2" hidden="1"/>
    <col min="8973" max="8973" width="2.83203125" style="2" hidden="1"/>
    <col min="8974" max="8974" width="12" style="2" hidden="1"/>
    <col min="8975" max="8975" width="8.08203125" style="2" hidden="1"/>
    <col min="8976" max="8976" width="9" style="2" hidden="1"/>
    <col min="8977" max="8978" width="15.08203125" style="2" hidden="1"/>
    <col min="8979" max="8979" width="9" style="2" hidden="1"/>
    <col min="8980" max="8980" width="10.83203125" style="2" hidden="1"/>
    <col min="8981" max="8981" width="9.83203125" style="2" hidden="1"/>
    <col min="8982" max="9219" width="9" style="2" hidden="1"/>
    <col min="9220" max="9220" width="24.58203125" style="2" hidden="1"/>
    <col min="9221" max="9221" width="9.5" style="2" hidden="1"/>
    <col min="9222" max="9222" width="11.25" style="2" hidden="1"/>
    <col min="9223" max="9223" width="14.5" style="2" hidden="1"/>
    <col min="9224" max="9224" width="13" style="2" hidden="1"/>
    <col min="9225" max="9225" width="14.33203125" style="2" hidden="1"/>
    <col min="9226" max="9226" width="14.83203125" style="2" hidden="1"/>
    <col min="9227" max="9227" width="12.5" style="2" hidden="1"/>
    <col min="9228" max="9228" width="8.75" style="2" hidden="1"/>
    <col min="9229" max="9229" width="2.83203125" style="2" hidden="1"/>
    <col min="9230" max="9230" width="12" style="2" hidden="1"/>
    <col min="9231" max="9231" width="8.08203125" style="2" hidden="1"/>
    <col min="9232" max="9232" width="9" style="2" hidden="1"/>
    <col min="9233" max="9234" width="15.08203125" style="2" hidden="1"/>
    <col min="9235" max="9235" width="9" style="2" hidden="1"/>
    <col min="9236" max="9236" width="10.83203125" style="2" hidden="1"/>
    <col min="9237" max="9237" width="9.83203125" style="2" hidden="1"/>
    <col min="9238" max="9475" width="9" style="2" hidden="1"/>
    <col min="9476" max="9476" width="24.58203125" style="2" hidden="1"/>
    <col min="9477" max="9477" width="9.5" style="2" hidden="1"/>
    <col min="9478" max="9478" width="11.25" style="2" hidden="1"/>
    <col min="9479" max="9479" width="14.5" style="2" hidden="1"/>
    <col min="9480" max="9480" width="13" style="2" hidden="1"/>
    <col min="9481" max="9481" width="14.33203125" style="2" hidden="1"/>
    <col min="9482" max="9482" width="14.83203125" style="2" hidden="1"/>
    <col min="9483" max="9483" width="12.5" style="2" hidden="1"/>
    <col min="9484" max="9484" width="8.75" style="2" hidden="1"/>
    <col min="9485" max="9485" width="2.83203125" style="2" hidden="1"/>
    <col min="9486" max="9486" width="12" style="2" hidden="1"/>
    <col min="9487" max="9487" width="8.08203125" style="2" hidden="1"/>
    <col min="9488" max="9488" width="9" style="2" hidden="1"/>
    <col min="9489" max="9490" width="15.08203125" style="2" hidden="1"/>
    <col min="9491" max="9491" width="9" style="2" hidden="1"/>
    <col min="9492" max="9492" width="10.83203125" style="2" hidden="1"/>
    <col min="9493" max="9493" width="9.83203125" style="2" hidden="1"/>
    <col min="9494" max="9731" width="9" style="2" hidden="1"/>
    <col min="9732" max="9732" width="24.58203125" style="2" hidden="1"/>
    <col min="9733" max="9733" width="9.5" style="2" hidden="1"/>
    <col min="9734" max="9734" width="11.25" style="2" hidden="1"/>
    <col min="9735" max="9735" width="14.5" style="2" hidden="1"/>
    <col min="9736" max="9736" width="13" style="2" hidden="1"/>
    <col min="9737" max="9737" width="14.33203125" style="2" hidden="1"/>
    <col min="9738" max="9738" width="14.83203125" style="2" hidden="1"/>
    <col min="9739" max="9739" width="12.5" style="2" hidden="1"/>
    <col min="9740" max="9740" width="8.75" style="2" hidden="1"/>
    <col min="9741" max="9741" width="2.83203125" style="2" hidden="1"/>
    <col min="9742" max="9742" width="12" style="2" hidden="1"/>
    <col min="9743" max="9743" width="8.08203125" style="2" hidden="1"/>
    <col min="9744" max="9744" width="9" style="2" hidden="1"/>
    <col min="9745" max="9746" width="15.08203125" style="2" hidden="1"/>
    <col min="9747" max="9747" width="9" style="2" hidden="1"/>
    <col min="9748" max="9748" width="10.83203125" style="2" hidden="1"/>
    <col min="9749" max="9749" width="9.83203125" style="2" hidden="1"/>
    <col min="9750" max="9987" width="9" style="2" hidden="1"/>
    <col min="9988" max="9988" width="24.58203125" style="2" hidden="1"/>
    <col min="9989" max="9989" width="9.5" style="2" hidden="1"/>
    <col min="9990" max="9990" width="11.25" style="2" hidden="1"/>
    <col min="9991" max="9991" width="14.5" style="2" hidden="1"/>
    <col min="9992" max="9992" width="13" style="2" hidden="1"/>
    <col min="9993" max="9993" width="14.33203125" style="2" hidden="1"/>
    <col min="9994" max="9994" width="14.83203125" style="2" hidden="1"/>
    <col min="9995" max="9995" width="12.5" style="2" hidden="1"/>
    <col min="9996" max="9996" width="8.75" style="2" hidden="1"/>
    <col min="9997" max="9997" width="2.83203125" style="2" hidden="1"/>
    <col min="9998" max="9998" width="12" style="2" hidden="1"/>
    <col min="9999" max="9999" width="8.08203125" style="2" hidden="1"/>
    <col min="10000" max="10000" width="9" style="2" hidden="1"/>
    <col min="10001" max="10002" width="15.08203125" style="2" hidden="1"/>
    <col min="10003" max="10003" width="9" style="2" hidden="1"/>
    <col min="10004" max="10004" width="10.83203125" style="2" hidden="1"/>
    <col min="10005" max="10005" width="9.83203125" style="2" hidden="1"/>
    <col min="10006" max="10243" width="9" style="2" hidden="1"/>
    <col min="10244" max="10244" width="24.58203125" style="2" hidden="1"/>
    <col min="10245" max="10245" width="9.5" style="2" hidden="1"/>
    <col min="10246" max="10246" width="11.25" style="2" hidden="1"/>
    <col min="10247" max="10247" width="14.5" style="2" hidden="1"/>
    <col min="10248" max="10248" width="13" style="2" hidden="1"/>
    <col min="10249" max="10249" width="14.33203125" style="2" hidden="1"/>
    <col min="10250" max="10250" width="14.83203125" style="2" hidden="1"/>
    <col min="10251" max="10251" width="12.5" style="2" hidden="1"/>
    <col min="10252" max="10252" width="8.75" style="2" hidden="1"/>
    <col min="10253" max="10253" width="2.83203125" style="2" hidden="1"/>
    <col min="10254" max="10254" width="12" style="2" hidden="1"/>
    <col min="10255" max="10255" width="8.08203125" style="2" hidden="1"/>
    <col min="10256" max="10256" width="9" style="2" hidden="1"/>
    <col min="10257" max="10258" width="15.08203125" style="2" hidden="1"/>
    <col min="10259" max="10259" width="9" style="2" hidden="1"/>
    <col min="10260" max="10260" width="10.83203125" style="2" hidden="1"/>
    <col min="10261" max="10261" width="9.83203125" style="2" hidden="1"/>
    <col min="10262" max="10499" width="9" style="2" hidden="1"/>
    <col min="10500" max="10500" width="24.58203125" style="2" hidden="1"/>
    <col min="10501" max="10501" width="9.5" style="2" hidden="1"/>
    <col min="10502" max="10502" width="11.25" style="2" hidden="1"/>
    <col min="10503" max="10503" width="14.5" style="2" hidden="1"/>
    <col min="10504" max="10504" width="13" style="2" hidden="1"/>
    <col min="10505" max="10505" width="14.33203125" style="2" hidden="1"/>
    <col min="10506" max="10506" width="14.83203125" style="2" hidden="1"/>
    <col min="10507" max="10507" width="12.5" style="2" hidden="1"/>
    <col min="10508" max="10508" width="8.75" style="2" hidden="1"/>
    <col min="10509" max="10509" width="2.83203125" style="2" hidden="1"/>
    <col min="10510" max="10510" width="12" style="2" hidden="1"/>
    <col min="10511" max="10511" width="8.08203125" style="2" hidden="1"/>
    <col min="10512" max="10512" width="9" style="2" hidden="1"/>
    <col min="10513" max="10514" width="15.08203125" style="2" hidden="1"/>
    <col min="10515" max="10515" width="9" style="2" hidden="1"/>
    <col min="10516" max="10516" width="10.83203125" style="2" hidden="1"/>
    <col min="10517" max="10517" width="9.83203125" style="2" hidden="1"/>
    <col min="10518" max="10755" width="9" style="2" hidden="1"/>
    <col min="10756" max="10756" width="24.58203125" style="2" hidden="1"/>
    <col min="10757" max="10757" width="9.5" style="2" hidden="1"/>
    <col min="10758" max="10758" width="11.25" style="2" hidden="1"/>
    <col min="10759" max="10759" width="14.5" style="2" hidden="1"/>
    <col min="10760" max="10760" width="13" style="2" hidden="1"/>
    <col min="10761" max="10761" width="14.33203125" style="2" hidden="1"/>
    <col min="10762" max="10762" width="14.83203125" style="2" hidden="1"/>
    <col min="10763" max="10763" width="12.5" style="2" hidden="1"/>
    <col min="10764" max="10764" width="8.75" style="2" hidden="1"/>
    <col min="10765" max="10765" width="2.83203125" style="2" hidden="1"/>
    <col min="10766" max="10766" width="12" style="2" hidden="1"/>
    <col min="10767" max="10767" width="8.08203125" style="2" hidden="1"/>
    <col min="10768" max="10768" width="9" style="2" hidden="1"/>
    <col min="10769" max="10770" width="15.08203125" style="2" hidden="1"/>
    <col min="10771" max="10771" width="9" style="2" hidden="1"/>
    <col min="10772" max="10772" width="10.83203125" style="2" hidden="1"/>
    <col min="10773" max="10773" width="9.83203125" style="2" hidden="1"/>
    <col min="10774" max="11011" width="9" style="2" hidden="1"/>
    <col min="11012" max="11012" width="24.58203125" style="2" hidden="1"/>
    <col min="11013" max="11013" width="9.5" style="2" hidden="1"/>
    <col min="11014" max="11014" width="11.25" style="2" hidden="1"/>
    <col min="11015" max="11015" width="14.5" style="2" hidden="1"/>
    <col min="11016" max="11016" width="13" style="2" hidden="1"/>
    <col min="11017" max="11017" width="14.33203125" style="2" hidden="1"/>
    <col min="11018" max="11018" width="14.83203125" style="2" hidden="1"/>
    <col min="11019" max="11019" width="12.5" style="2" hidden="1"/>
    <col min="11020" max="11020" width="8.75" style="2" hidden="1"/>
    <col min="11021" max="11021" width="2.83203125" style="2" hidden="1"/>
    <col min="11022" max="11022" width="12" style="2" hidden="1"/>
    <col min="11023" max="11023" width="8.08203125" style="2" hidden="1"/>
    <col min="11024" max="11024" width="9" style="2" hidden="1"/>
    <col min="11025" max="11026" width="15.08203125" style="2" hidden="1"/>
    <col min="11027" max="11027" width="9" style="2" hidden="1"/>
    <col min="11028" max="11028" width="10.83203125" style="2" hidden="1"/>
    <col min="11029" max="11029" width="9.83203125" style="2" hidden="1"/>
    <col min="11030" max="11267" width="9" style="2" hidden="1"/>
    <col min="11268" max="11268" width="24.58203125" style="2" hidden="1"/>
    <col min="11269" max="11269" width="9.5" style="2" hidden="1"/>
    <col min="11270" max="11270" width="11.25" style="2" hidden="1"/>
    <col min="11271" max="11271" width="14.5" style="2" hidden="1"/>
    <col min="11272" max="11272" width="13" style="2" hidden="1"/>
    <col min="11273" max="11273" width="14.33203125" style="2" hidden="1"/>
    <col min="11274" max="11274" width="14.83203125" style="2" hidden="1"/>
    <col min="11275" max="11275" width="12.5" style="2" hidden="1"/>
    <col min="11276" max="11276" width="8.75" style="2" hidden="1"/>
    <col min="11277" max="11277" width="2.83203125" style="2" hidden="1"/>
    <col min="11278" max="11278" width="12" style="2" hidden="1"/>
    <col min="11279" max="11279" width="8.08203125" style="2" hidden="1"/>
    <col min="11280" max="11280" width="9" style="2" hidden="1"/>
    <col min="11281" max="11282" width="15.08203125" style="2" hidden="1"/>
    <col min="11283" max="11283" width="9" style="2" hidden="1"/>
    <col min="11284" max="11284" width="10.83203125" style="2" hidden="1"/>
    <col min="11285" max="11285" width="9.83203125" style="2" hidden="1"/>
    <col min="11286" max="11523" width="9" style="2" hidden="1"/>
    <col min="11524" max="11524" width="24.58203125" style="2" hidden="1"/>
    <col min="11525" max="11525" width="9.5" style="2" hidden="1"/>
    <col min="11526" max="11526" width="11.25" style="2" hidden="1"/>
    <col min="11527" max="11527" width="14.5" style="2" hidden="1"/>
    <col min="11528" max="11528" width="13" style="2" hidden="1"/>
    <col min="11529" max="11529" width="14.33203125" style="2" hidden="1"/>
    <col min="11530" max="11530" width="14.83203125" style="2" hidden="1"/>
    <col min="11531" max="11531" width="12.5" style="2" hidden="1"/>
    <col min="11532" max="11532" width="8.75" style="2" hidden="1"/>
    <col min="11533" max="11533" width="2.83203125" style="2" hidden="1"/>
    <col min="11534" max="11534" width="12" style="2" hidden="1"/>
    <col min="11535" max="11535" width="8.08203125" style="2" hidden="1"/>
    <col min="11536" max="11536" width="9" style="2" hidden="1"/>
    <col min="11537" max="11538" width="15.08203125" style="2" hidden="1"/>
    <col min="11539" max="11539" width="9" style="2" hidden="1"/>
    <col min="11540" max="11540" width="10.83203125" style="2" hidden="1"/>
    <col min="11541" max="11541" width="9.83203125" style="2" hidden="1"/>
    <col min="11542" max="11779" width="9" style="2" hidden="1"/>
    <col min="11780" max="11780" width="24.58203125" style="2" hidden="1"/>
    <col min="11781" max="11781" width="9.5" style="2" hidden="1"/>
    <col min="11782" max="11782" width="11.25" style="2" hidden="1"/>
    <col min="11783" max="11783" width="14.5" style="2" hidden="1"/>
    <col min="11784" max="11784" width="13" style="2" hidden="1"/>
    <col min="11785" max="11785" width="14.33203125" style="2" hidden="1"/>
    <col min="11786" max="11786" width="14.83203125" style="2" hidden="1"/>
    <col min="11787" max="11787" width="12.5" style="2" hidden="1"/>
    <col min="11788" max="11788" width="8.75" style="2" hidden="1"/>
    <col min="11789" max="11789" width="2.83203125" style="2" hidden="1"/>
    <col min="11790" max="11790" width="12" style="2" hidden="1"/>
    <col min="11791" max="11791" width="8.08203125" style="2" hidden="1"/>
    <col min="11792" max="11792" width="9" style="2" hidden="1"/>
    <col min="11793" max="11794" width="15.08203125" style="2" hidden="1"/>
    <col min="11795" max="11795" width="9" style="2" hidden="1"/>
    <col min="11796" max="11796" width="10.83203125" style="2" hidden="1"/>
    <col min="11797" max="11797" width="9.83203125" style="2" hidden="1"/>
    <col min="11798" max="12035" width="9" style="2" hidden="1"/>
    <col min="12036" max="12036" width="24.58203125" style="2" hidden="1"/>
    <col min="12037" max="12037" width="9.5" style="2" hidden="1"/>
    <col min="12038" max="12038" width="11.25" style="2" hidden="1"/>
    <col min="12039" max="12039" width="14.5" style="2" hidden="1"/>
    <col min="12040" max="12040" width="13" style="2" hidden="1"/>
    <col min="12041" max="12041" width="14.33203125" style="2" hidden="1"/>
    <col min="12042" max="12042" width="14.83203125" style="2" hidden="1"/>
    <col min="12043" max="12043" width="12.5" style="2" hidden="1"/>
    <col min="12044" max="12044" width="8.75" style="2" hidden="1"/>
    <col min="12045" max="12045" width="2.83203125" style="2" hidden="1"/>
    <col min="12046" max="12046" width="12" style="2" hidden="1"/>
    <col min="12047" max="12047" width="8.08203125" style="2" hidden="1"/>
    <col min="12048" max="12048" width="9" style="2" hidden="1"/>
    <col min="12049" max="12050" width="15.08203125" style="2" hidden="1"/>
    <col min="12051" max="12051" width="9" style="2" hidden="1"/>
    <col min="12052" max="12052" width="10.83203125" style="2" hidden="1"/>
    <col min="12053" max="12053" width="9.83203125" style="2" hidden="1"/>
    <col min="12054" max="12291" width="9" style="2" hidden="1"/>
    <col min="12292" max="12292" width="24.58203125" style="2" hidden="1"/>
    <col min="12293" max="12293" width="9.5" style="2" hidden="1"/>
    <col min="12294" max="12294" width="11.25" style="2" hidden="1"/>
    <col min="12295" max="12295" width="14.5" style="2" hidden="1"/>
    <col min="12296" max="12296" width="13" style="2" hidden="1"/>
    <col min="12297" max="12297" width="14.33203125" style="2" hidden="1"/>
    <col min="12298" max="12298" width="14.83203125" style="2" hidden="1"/>
    <col min="12299" max="12299" width="12.5" style="2" hidden="1"/>
    <col min="12300" max="12300" width="8.75" style="2" hidden="1"/>
    <col min="12301" max="12301" width="2.83203125" style="2" hidden="1"/>
    <col min="12302" max="12302" width="12" style="2" hidden="1"/>
    <col min="12303" max="12303" width="8.08203125" style="2" hidden="1"/>
    <col min="12304" max="12304" width="9" style="2" hidden="1"/>
    <col min="12305" max="12306" width="15.08203125" style="2" hidden="1"/>
    <col min="12307" max="12307" width="9" style="2" hidden="1"/>
    <col min="12308" max="12308" width="10.83203125" style="2" hidden="1"/>
    <col min="12309" max="12309" width="9.83203125" style="2" hidden="1"/>
    <col min="12310" max="12547" width="9" style="2" hidden="1"/>
    <col min="12548" max="12548" width="24.58203125" style="2" hidden="1"/>
    <col min="12549" max="12549" width="9.5" style="2" hidden="1"/>
    <col min="12550" max="12550" width="11.25" style="2" hidden="1"/>
    <col min="12551" max="12551" width="14.5" style="2" hidden="1"/>
    <col min="12552" max="12552" width="13" style="2" hidden="1"/>
    <col min="12553" max="12553" width="14.33203125" style="2" hidden="1"/>
    <col min="12554" max="12554" width="14.83203125" style="2" hidden="1"/>
    <col min="12555" max="12555" width="12.5" style="2" hidden="1"/>
    <col min="12556" max="12556" width="8.75" style="2" hidden="1"/>
    <col min="12557" max="12557" width="2.83203125" style="2" hidden="1"/>
    <col min="12558" max="12558" width="12" style="2" hidden="1"/>
    <col min="12559" max="12559" width="8.08203125" style="2" hidden="1"/>
    <col min="12560" max="12560" width="9" style="2" hidden="1"/>
    <col min="12561" max="12562" width="15.08203125" style="2" hidden="1"/>
    <col min="12563" max="12563" width="9" style="2" hidden="1"/>
    <col min="12564" max="12564" width="10.83203125" style="2" hidden="1"/>
    <col min="12565" max="12565" width="9.83203125" style="2" hidden="1"/>
    <col min="12566" max="12803" width="9" style="2" hidden="1"/>
    <col min="12804" max="12804" width="24.58203125" style="2" hidden="1"/>
    <col min="12805" max="12805" width="9.5" style="2" hidden="1"/>
    <col min="12806" max="12806" width="11.25" style="2" hidden="1"/>
    <col min="12807" max="12807" width="14.5" style="2" hidden="1"/>
    <col min="12808" max="12808" width="13" style="2" hidden="1"/>
    <col min="12809" max="12809" width="14.33203125" style="2" hidden="1"/>
    <col min="12810" max="12810" width="14.83203125" style="2" hidden="1"/>
    <col min="12811" max="12811" width="12.5" style="2" hidden="1"/>
    <col min="12812" max="12812" width="8.75" style="2" hidden="1"/>
    <col min="12813" max="12813" width="2.83203125" style="2" hidden="1"/>
    <col min="12814" max="12814" width="12" style="2" hidden="1"/>
    <col min="12815" max="12815" width="8.08203125" style="2" hidden="1"/>
    <col min="12816" max="12816" width="9" style="2" hidden="1"/>
    <col min="12817" max="12818" width="15.08203125" style="2" hidden="1"/>
    <col min="12819" max="12819" width="9" style="2" hidden="1"/>
    <col min="12820" max="12820" width="10.83203125" style="2" hidden="1"/>
    <col min="12821" max="12821" width="9.83203125" style="2" hidden="1"/>
    <col min="12822" max="13059" width="9" style="2" hidden="1"/>
    <col min="13060" max="13060" width="24.58203125" style="2" hidden="1"/>
    <col min="13061" max="13061" width="9.5" style="2" hidden="1"/>
    <col min="13062" max="13062" width="11.25" style="2" hidden="1"/>
    <col min="13063" max="13063" width="14.5" style="2" hidden="1"/>
    <col min="13064" max="13064" width="13" style="2" hidden="1"/>
    <col min="13065" max="13065" width="14.33203125" style="2" hidden="1"/>
    <col min="13066" max="13066" width="14.83203125" style="2" hidden="1"/>
    <col min="13067" max="13067" width="12.5" style="2" hidden="1"/>
    <col min="13068" max="13068" width="8.75" style="2" hidden="1"/>
    <col min="13069" max="13069" width="2.83203125" style="2" hidden="1"/>
    <col min="13070" max="13070" width="12" style="2" hidden="1"/>
    <col min="13071" max="13071" width="8.08203125" style="2" hidden="1"/>
    <col min="13072" max="13072" width="9" style="2" hidden="1"/>
    <col min="13073" max="13074" width="15.08203125" style="2" hidden="1"/>
    <col min="13075" max="13075" width="9" style="2" hidden="1"/>
    <col min="13076" max="13076" width="10.83203125" style="2" hidden="1"/>
    <col min="13077" max="13077" width="9.83203125" style="2" hidden="1"/>
    <col min="13078" max="13315" width="9" style="2" hidden="1"/>
    <col min="13316" max="13316" width="24.58203125" style="2" hidden="1"/>
    <col min="13317" max="13317" width="9.5" style="2" hidden="1"/>
    <col min="13318" max="13318" width="11.25" style="2" hidden="1"/>
    <col min="13319" max="13319" width="14.5" style="2" hidden="1"/>
    <col min="13320" max="13320" width="13" style="2" hidden="1"/>
    <col min="13321" max="13321" width="14.33203125" style="2" hidden="1"/>
    <col min="13322" max="13322" width="14.83203125" style="2" hidden="1"/>
    <col min="13323" max="13323" width="12.5" style="2" hidden="1"/>
    <col min="13324" max="13324" width="8.75" style="2" hidden="1"/>
    <col min="13325" max="13325" width="2.83203125" style="2" hidden="1"/>
    <col min="13326" max="13326" width="12" style="2" hidden="1"/>
    <col min="13327" max="13327" width="8.08203125" style="2" hidden="1"/>
    <col min="13328" max="13328" width="9" style="2" hidden="1"/>
    <col min="13329" max="13330" width="15.08203125" style="2" hidden="1"/>
    <col min="13331" max="13331" width="9" style="2" hidden="1"/>
    <col min="13332" max="13332" width="10.83203125" style="2" hidden="1"/>
    <col min="13333" max="13333" width="9.83203125" style="2" hidden="1"/>
    <col min="13334" max="13571" width="9" style="2" hidden="1"/>
    <col min="13572" max="13572" width="24.58203125" style="2" hidden="1"/>
    <col min="13573" max="13573" width="9.5" style="2" hidden="1"/>
    <col min="13574" max="13574" width="11.25" style="2" hidden="1"/>
    <col min="13575" max="13575" width="14.5" style="2" hidden="1"/>
    <col min="13576" max="13576" width="13" style="2" hidden="1"/>
    <col min="13577" max="13577" width="14.33203125" style="2" hidden="1"/>
    <col min="13578" max="13578" width="14.83203125" style="2" hidden="1"/>
    <col min="13579" max="13579" width="12.5" style="2" hidden="1"/>
    <col min="13580" max="13580" width="8.75" style="2" hidden="1"/>
    <col min="13581" max="13581" width="2.83203125" style="2" hidden="1"/>
    <col min="13582" max="13582" width="12" style="2" hidden="1"/>
    <col min="13583" max="13583" width="8.08203125" style="2" hidden="1"/>
    <col min="13584" max="13584" width="9" style="2" hidden="1"/>
    <col min="13585" max="13586" width="15.08203125" style="2" hidden="1"/>
    <col min="13587" max="13587" width="9" style="2" hidden="1"/>
    <col min="13588" max="13588" width="10.83203125" style="2" hidden="1"/>
    <col min="13589" max="13589" width="9.83203125" style="2" hidden="1"/>
    <col min="13590" max="13827" width="9" style="2" hidden="1"/>
    <col min="13828" max="13828" width="24.58203125" style="2" hidden="1"/>
    <col min="13829" max="13829" width="9.5" style="2" hidden="1"/>
    <col min="13830" max="13830" width="11.25" style="2" hidden="1"/>
    <col min="13831" max="13831" width="14.5" style="2" hidden="1"/>
    <col min="13832" max="13832" width="13" style="2" hidden="1"/>
    <col min="13833" max="13833" width="14.33203125" style="2" hidden="1"/>
    <col min="13834" max="13834" width="14.83203125" style="2" hidden="1"/>
    <col min="13835" max="13835" width="12.5" style="2" hidden="1"/>
    <col min="13836" max="13836" width="8.75" style="2" hidden="1"/>
    <col min="13837" max="13837" width="2.83203125" style="2" hidden="1"/>
    <col min="13838" max="13838" width="12" style="2" hidden="1"/>
    <col min="13839" max="13839" width="8.08203125" style="2" hidden="1"/>
    <col min="13840" max="13840" width="9" style="2" hidden="1"/>
    <col min="13841" max="13842" width="15.08203125" style="2" hidden="1"/>
    <col min="13843" max="13843" width="9" style="2" hidden="1"/>
    <col min="13844" max="13844" width="10.83203125" style="2" hidden="1"/>
    <col min="13845" max="13845" width="9.83203125" style="2" hidden="1"/>
    <col min="13846" max="14083" width="9" style="2" hidden="1"/>
    <col min="14084" max="14084" width="24.58203125" style="2" hidden="1"/>
    <col min="14085" max="14085" width="9.5" style="2" hidden="1"/>
    <col min="14086" max="14086" width="11.25" style="2" hidden="1"/>
    <col min="14087" max="14087" width="14.5" style="2" hidden="1"/>
    <col min="14088" max="14088" width="13" style="2" hidden="1"/>
    <col min="14089" max="14089" width="14.33203125" style="2" hidden="1"/>
    <col min="14090" max="14090" width="14.83203125" style="2" hidden="1"/>
    <col min="14091" max="14091" width="12.5" style="2" hidden="1"/>
    <col min="14092" max="14092" width="8.75" style="2" hidden="1"/>
    <col min="14093" max="14093" width="2.83203125" style="2" hidden="1"/>
    <col min="14094" max="14094" width="12" style="2" hidden="1"/>
    <col min="14095" max="14095" width="8.08203125" style="2" hidden="1"/>
    <col min="14096" max="14096" width="9" style="2" hidden="1"/>
    <col min="14097" max="14098" width="15.08203125" style="2" hidden="1"/>
    <col min="14099" max="14099" width="9" style="2" hidden="1"/>
    <col min="14100" max="14100" width="10.83203125" style="2" hidden="1"/>
    <col min="14101" max="14101" width="9.83203125" style="2" hidden="1"/>
    <col min="14102" max="14339" width="9" style="2" hidden="1"/>
    <col min="14340" max="14340" width="24.58203125" style="2" hidden="1"/>
    <col min="14341" max="14341" width="9.5" style="2" hidden="1"/>
    <col min="14342" max="14342" width="11.25" style="2" hidden="1"/>
    <col min="14343" max="14343" width="14.5" style="2" hidden="1"/>
    <col min="14344" max="14344" width="13" style="2" hidden="1"/>
    <col min="14345" max="14345" width="14.33203125" style="2" hidden="1"/>
    <col min="14346" max="14346" width="14.83203125" style="2" hidden="1"/>
    <col min="14347" max="14347" width="12.5" style="2" hidden="1"/>
    <col min="14348" max="14348" width="8.75" style="2" hidden="1"/>
    <col min="14349" max="14349" width="2.83203125" style="2" hidden="1"/>
    <col min="14350" max="14350" width="12" style="2" hidden="1"/>
    <col min="14351" max="14351" width="8.08203125" style="2" hidden="1"/>
    <col min="14352" max="14352" width="9" style="2" hidden="1"/>
    <col min="14353" max="14354" width="15.08203125" style="2" hidden="1"/>
    <col min="14355" max="14355" width="9" style="2" hidden="1"/>
    <col min="14356" max="14356" width="10.83203125" style="2" hidden="1"/>
    <col min="14357" max="14357" width="9.83203125" style="2" hidden="1"/>
    <col min="14358" max="14595" width="9" style="2" hidden="1"/>
    <col min="14596" max="14596" width="24.58203125" style="2" hidden="1"/>
    <col min="14597" max="14597" width="9.5" style="2" hidden="1"/>
    <col min="14598" max="14598" width="11.25" style="2" hidden="1"/>
    <col min="14599" max="14599" width="14.5" style="2" hidden="1"/>
    <col min="14600" max="14600" width="13" style="2" hidden="1"/>
    <col min="14601" max="14601" width="14.33203125" style="2" hidden="1"/>
    <col min="14602" max="14602" width="14.83203125" style="2" hidden="1"/>
    <col min="14603" max="14603" width="12.5" style="2" hidden="1"/>
    <col min="14604" max="14604" width="8.75" style="2" hidden="1"/>
    <col min="14605" max="14605" width="2.83203125" style="2" hidden="1"/>
    <col min="14606" max="14606" width="12" style="2" hidden="1"/>
    <col min="14607" max="14607" width="8.08203125" style="2" hidden="1"/>
    <col min="14608" max="14608" width="9" style="2" hidden="1"/>
    <col min="14609" max="14610" width="15.08203125" style="2" hidden="1"/>
    <col min="14611" max="14611" width="9" style="2" hidden="1"/>
    <col min="14612" max="14612" width="10.83203125" style="2" hidden="1"/>
    <col min="14613" max="14613" width="9.83203125" style="2" hidden="1"/>
    <col min="14614" max="14851" width="9" style="2" hidden="1"/>
    <col min="14852" max="14852" width="24.58203125" style="2" hidden="1"/>
    <col min="14853" max="14853" width="9.5" style="2" hidden="1"/>
    <col min="14854" max="14854" width="11.25" style="2" hidden="1"/>
    <col min="14855" max="14855" width="14.5" style="2" hidden="1"/>
    <col min="14856" max="14856" width="13" style="2" hidden="1"/>
    <col min="14857" max="14857" width="14.33203125" style="2" hidden="1"/>
    <col min="14858" max="14858" width="14.83203125" style="2" hidden="1"/>
    <col min="14859" max="14859" width="12.5" style="2" hidden="1"/>
    <col min="14860" max="14860" width="8.75" style="2" hidden="1"/>
    <col min="14861" max="14861" width="2.83203125" style="2" hidden="1"/>
    <col min="14862" max="14862" width="12" style="2" hidden="1"/>
    <col min="14863" max="14863" width="8.08203125" style="2" hidden="1"/>
    <col min="14864" max="14864" width="9" style="2" hidden="1"/>
    <col min="14865" max="14866" width="15.08203125" style="2" hidden="1"/>
    <col min="14867" max="14867" width="9" style="2" hidden="1"/>
    <col min="14868" max="14868" width="10.83203125" style="2" hidden="1"/>
    <col min="14869" max="14869" width="9.83203125" style="2" hidden="1"/>
    <col min="14870" max="15107" width="9" style="2" hidden="1"/>
    <col min="15108" max="15108" width="24.58203125" style="2" hidden="1"/>
    <col min="15109" max="15109" width="9.5" style="2" hidden="1"/>
    <col min="15110" max="15110" width="11.25" style="2" hidden="1"/>
    <col min="15111" max="15111" width="14.5" style="2" hidden="1"/>
    <col min="15112" max="15112" width="13" style="2" hidden="1"/>
    <col min="15113" max="15113" width="14.33203125" style="2" hidden="1"/>
    <col min="15114" max="15114" width="14.83203125" style="2" hidden="1"/>
    <col min="15115" max="15115" width="12.5" style="2" hidden="1"/>
    <col min="15116" max="15116" width="8.75" style="2" hidden="1"/>
    <col min="15117" max="15117" width="2.83203125" style="2" hidden="1"/>
    <col min="15118" max="15118" width="12" style="2" hidden="1"/>
    <col min="15119" max="15119" width="8.08203125" style="2" hidden="1"/>
    <col min="15120" max="15120" width="9" style="2" hidden="1"/>
    <col min="15121" max="15122" width="15.08203125" style="2" hidden="1"/>
    <col min="15123" max="15123" width="9" style="2" hidden="1"/>
    <col min="15124" max="15124" width="10.83203125" style="2" hidden="1"/>
    <col min="15125" max="15125" width="9.83203125" style="2" hidden="1"/>
    <col min="15126" max="15363" width="9" style="2" hidden="1"/>
    <col min="15364" max="15364" width="24.58203125" style="2" hidden="1"/>
    <col min="15365" max="15365" width="9.5" style="2" hidden="1"/>
    <col min="15366" max="15366" width="11.25" style="2" hidden="1"/>
    <col min="15367" max="15367" width="14.5" style="2" hidden="1"/>
    <col min="15368" max="15368" width="13" style="2" hidden="1"/>
    <col min="15369" max="15369" width="14.33203125" style="2" hidden="1"/>
    <col min="15370" max="15370" width="14.83203125" style="2" hidden="1"/>
    <col min="15371" max="15371" width="12.5" style="2" hidden="1"/>
    <col min="15372" max="15372" width="8.75" style="2" hidden="1"/>
    <col min="15373" max="15373" width="2.83203125" style="2" hidden="1"/>
    <col min="15374" max="15374" width="12" style="2" hidden="1"/>
    <col min="15375" max="15375" width="8.08203125" style="2" hidden="1"/>
    <col min="15376" max="15376" width="9" style="2" hidden="1"/>
    <col min="15377" max="15378" width="15.08203125" style="2" hidden="1"/>
    <col min="15379" max="15379" width="9" style="2" hidden="1"/>
    <col min="15380" max="15380" width="10.83203125" style="2" hidden="1"/>
    <col min="15381" max="15381" width="9.83203125" style="2" hidden="1"/>
    <col min="15382" max="15619" width="9" style="2" hidden="1"/>
    <col min="15620" max="15620" width="24.58203125" style="2" hidden="1"/>
    <col min="15621" max="15621" width="9.5" style="2" hidden="1"/>
    <col min="15622" max="15622" width="11.25" style="2" hidden="1"/>
    <col min="15623" max="15623" width="14.5" style="2" hidden="1"/>
    <col min="15624" max="15624" width="13" style="2" hidden="1"/>
    <col min="15625" max="15625" width="14.33203125" style="2" hidden="1"/>
    <col min="15626" max="15626" width="14.83203125" style="2" hidden="1"/>
    <col min="15627" max="15627" width="12.5" style="2" hidden="1"/>
    <col min="15628" max="15628" width="8.75" style="2" hidden="1"/>
    <col min="15629" max="15629" width="2.83203125" style="2" hidden="1"/>
    <col min="15630" max="15630" width="12" style="2" hidden="1"/>
    <col min="15631" max="15631" width="8.08203125" style="2" hidden="1"/>
    <col min="15632" max="15632" width="9" style="2" hidden="1"/>
    <col min="15633" max="15634" width="15.08203125" style="2" hidden="1"/>
    <col min="15635" max="15635" width="9" style="2" hidden="1"/>
    <col min="15636" max="15636" width="10.83203125" style="2" hidden="1"/>
    <col min="15637" max="15637" width="9.83203125" style="2" hidden="1"/>
    <col min="15638" max="15875" width="9" style="2" hidden="1"/>
    <col min="15876" max="15876" width="24.58203125" style="2" hidden="1"/>
    <col min="15877" max="15877" width="9.5" style="2" hidden="1"/>
    <col min="15878" max="15878" width="11.25" style="2" hidden="1"/>
    <col min="15879" max="15879" width="14.5" style="2" hidden="1"/>
    <col min="15880" max="15880" width="13" style="2" hidden="1"/>
    <col min="15881" max="15881" width="14.33203125" style="2" hidden="1"/>
    <col min="15882" max="15882" width="14.83203125" style="2" hidden="1"/>
    <col min="15883" max="15883" width="12.5" style="2" hidden="1"/>
    <col min="15884" max="15884" width="8.75" style="2" hidden="1"/>
    <col min="15885" max="15885" width="2.83203125" style="2" hidden="1"/>
    <col min="15886" max="15886" width="12" style="2" hidden="1"/>
    <col min="15887" max="15887" width="8.08203125" style="2" hidden="1"/>
    <col min="15888" max="15888" width="9" style="2" hidden="1"/>
    <col min="15889" max="15890" width="15.08203125" style="2" hidden="1"/>
    <col min="15891" max="15891" width="9" style="2" hidden="1"/>
    <col min="15892" max="15892" width="10.83203125" style="2" hidden="1"/>
    <col min="15893" max="15893" width="9.83203125" style="2" hidden="1"/>
    <col min="15894" max="16131" width="9" style="2" hidden="1"/>
    <col min="16132" max="16132" width="24.58203125" style="2" hidden="1"/>
    <col min="16133" max="16133" width="9.5" style="2" hidden="1"/>
    <col min="16134" max="16134" width="11.25" style="2" hidden="1"/>
    <col min="16135" max="16135" width="14.5" style="2" hidden="1"/>
    <col min="16136" max="16136" width="13" style="2" hidden="1"/>
    <col min="16137" max="16137" width="14.33203125" style="2" hidden="1"/>
    <col min="16138" max="16138" width="14.83203125" style="2" hidden="1"/>
    <col min="16139" max="16139" width="12.5" style="2" hidden="1"/>
    <col min="16140" max="16140" width="8.75" style="2" hidden="1"/>
    <col min="16141" max="16141" width="2.83203125" style="2" hidden="1"/>
    <col min="16142" max="16142" width="12" style="2" hidden="1"/>
    <col min="16143" max="16143" width="8.08203125" style="2" hidden="1"/>
    <col min="16144" max="16144" width="9" style="2" hidden="1"/>
    <col min="16145" max="16146" width="15.08203125" style="2" hidden="1"/>
    <col min="16147" max="16147" width="9" style="2" hidden="1"/>
    <col min="16148" max="16148" width="10.83203125" style="2" hidden="1"/>
    <col min="16149" max="16150" width="9.83203125" style="2" hidden="1"/>
    <col min="16151" max="16384" width="9" style="2" hidden="1"/>
  </cols>
  <sheetData>
    <row r="1" spans="1:21" ht="20" x14ac:dyDescent="0.4">
      <c r="A1" s="1" t="s">
        <v>163</v>
      </c>
      <c r="B1" s="27"/>
      <c r="Q1" s="29"/>
    </row>
    <row r="2" spans="1:21" ht="13" x14ac:dyDescent="0.3">
      <c r="B2" s="12" t="s">
        <v>21</v>
      </c>
      <c r="C2" s="12"/>
      <c r="D2" s="13" t="str">
        <f ca="1">MID(CELL("filename",A1),FIND("]",CELL("filename",A1))+1,255)</f>
        <v>2025_B</v>
      </c>
      <c r="Q2" s="29"/>
    </row>
    <row r="3" spans="1:21" ht="5.5" customHeight="1" x14ac:dyDescent="0.25">
      <c r="B3" s="80"/>
      <c r="C3" s="79"/>
      <c r="D3" s="79"/>
    </row>
    <row r="4" spans="1:21" ht="12.5" x14ac:dyDescent="0.25">
      <c r="B4" s="80" t="s">
        <v>4</v>
      </c>
      <c r="C4" s="79"/>
      <c r="D4" s="79"/>
      <c r="H4" s="80" t="s">
        <v>22</v>
      </c>
      <c r="J4" s="80" t="s">
        <v>138</v>
      </c>
    </row>
    <row r="5" spans="1:21" s="79" customFormat="1" ht="10.5" x14ac:dyDescent="0.25">
      <c r="B5" s="79" t="s">
        <v>89</v>
      </c>
      <c r="C5" s="79" t="str">
        <f ca="1">VLOOKUP(D2,Results!$B$6:$F$73,5,0)</f>
        <v>95+</v>
      </c>
      <c r="G5" s="123"/>
      <c r="H5" s="79" t="str">
        <f ca="1">VLOOKUP($C$5,ResultsByYr!$BS$6:$BT$7,2,0)</f>
        <v>BZ</v>
      </c>
      <c r="J5" s="79" t="s">
        <v>136</v>
      </c>
      <c r="L5" s="331">
        <f ca="1">VLOOKUP($D$2,Results!$B$6:$H$73,6,0)</f>
        <v>0.9</v>
      </c>
      <c r="T5" s="81"/>
    </row>
    <row r="6" spans="1:21" s="79" customFormat="1" ht="10" x14ac:dyDescent="0.2">
      <c r="B6" s="82" t="s">
        <v>19</v>
      </c>
      <c r="C6" s="79" t="str">
        <f ca="1">VLOOKUP($D$2,Results!$B$6:$E$73,2,0)</f>
        <v>Deaths - AWP2025 (ONS 2022MORT)</v>
      </c>
      <c r="G6" s="83"/>
      <c r="H6" s="79" t="str">
        <f ca="1">VLOOKUP(C6,Information!$B$57:$C$67,2,0)</f>
        <v>Deaths - AWP2025 (ONS 2022MORT)</v>
      </c>
      <c r="J6" s="79" t="s">
        <v>137</v>
      </c>
      <c r="L6" s="331">
        <f ca="1">VLOOKUP($D$2,Results!$B$6:$H$73,7,0)</f>
        <v>1</v>
      </c>
      <c r="Q6" s="83"/>
      <c r="T6" s="81"/>
    </row>
    <row r="7" spans="1:21" s="79" customFormat="1" ht="10" x14ac:dyDescent="0.2">
      <c r="B7" s="82" t="s">
        <v>5</v>
      </c>
      <c r="C7" s="79" t="str">
        <f ca="1">VLOOKUP($D$2,Results!$B$6:$E$73,3,0)</f>
        <v>PTC - Central</v>
      </c>
      <c r="G7" s="83"/>
      <c r="H7" s="79" t="str">
        <f ca="1">VLOOKUP(C7,Information!$B$78:$C$82,2,0)</f>
        <v>PtC - Central</v>
      </c>
      <c r="Q7" s="84"/>
      <c r="T7" s="81"/>
    </row>
    <row r="8" spans="1:21" s="79" customFormat="1" ht="10" x14ac:dyDescent="0.2">
      <c r="B8" s="82" t="s">
        <v>18</v>
      </c>
      <c r="C8" s="79" t="str">
        <f ca="1">VLOOKUP($D$2,Results!$B$6:$E$73,4,0)</f>
        <v>ACPC - Central</v>
      </c>
      <c r="D8" s="85"/>
      <c r="G8" s="83"/>
      <c r="H8" s="79" t="str">
        <f ca="1">VLOOKUP(C8,Information!$B$70:$C$75,2,0)</f>
        <v>ACPC - Central</v>
      </c>
      <c r="I8" s="84"/>
      <c r="T8" s="81"/>
    </row>
    <row r="9" spans="1:21" ht="5.5" customHeight="1" thickBot="1" x14ac:dyDescent="0.35">
      <c r="B9" s="12"/>
      <c r="C9" s="12"/>
      <c r="D9" s="13"/>
    </row>
    <row r="10" spans="1:21" ht="13.5" thickBot="1" x14ac:dyDescent="0.35">
      <c r="B10" s="39" t="s">
        <v>6</v>
      </c>
      <c r="C10" s="40"/>
      <c r="D10" s="40"/>
      <c r="E10" s="40"/>
      <c r="F10" s="41"/>
      <c r="G10" s="124"/>
      <c r="H10" s="41"/>
      <c r="I10" s="41"/>
      <c r="J10" s="41"/>
      <c r="K10" s="40"/>
      <c r="L10" s="40"/>
      <c r="M10" s="40"/>
      <c r="N10" s="40"/>
      <c r="O10" s="40"/>
      <c r="P10" s="40"/>
      <c r="Q10" s="40"/>
      <c r="R10" s="40"/>
      <c r="S10" s="40"/>
      <c r="T10" s="42"/>
    </row>
    <row r="11" spans="1:21" s="43" customFormat="1" ht="64.5" customHeight="1" thickBot="1" x14ac:dyDescent="0.35">
      <c r="B11" s="21" t="s">
        <v>7</v>
      </c>
      <c r="C11" s="22" t="s">
        <v>12</v>
      </c>
      <c r="D11" s="56" t="s">
        <v>13</v>
      </c>
      <c r="E11" s="21" t="s">
        <v>127</v>
      </c>
      <c r="F11" s="22" t="s">
        <v>50</v>
      </c>
      <c r="G11" s="125" t="s">
        <v>51</v>
      </c>
      <c r="H11" s="22" t="s">
        <v>15</v>
      </c>
      <c r="I11" s="22" t="s">
        <v>14</v>
      </c>
      <c r="J11" s="22" t="s">
        <v>75</v>
      </c>
      <c r="K11" s="23" t="s">
        <v>16</v>
      </c>
      <c r="L11" s="72" t="s">
        <v>26</v>
      </c>
      <c r="M11" s="31" t="s">
        <v>27</v>
      </c>
      <c r="N11" s="22" t="s">
        <v>8</v>
      </c>
      <c r="O11" s="22" t="s">
        <v>17</v>
      </c>
      <c r="P11" s="22"/>
      <c r="Q11" s="22" t="s">
        <v>9</v>
      </c>
      <c r="R11" s="22" t="s">
        <v>3</v>
      </c>
      <c r="S11" s="56" t="s">
        <v>32</v>
      </c>
      <c r="T11" s="38" t="s">
        <v>31</v>
      </c>
    </row>
    <row r="12" spans="1:21" s="44" customFormat="1" ht="13" x14ac:dyDescent="0.3">
      <c r="B12" s="14">
        <v>2005</v>
      </c>
      <c r="C12" s="53">
        <f t="shared" ref="C12:C43" ca="1" si="0">SUM(INDIRECT("'"&amp;$H$6&amp;"'!C"&amp;SUM(ROW(A12))&amp;":"&amp;$H$5&amp;ROW(B12)))</f>
        <v>1705.5139151336643</v>
      </c>
      <c r="D12" s="70">
        <f t="shared" ref="D12:D43" ca="1" si="1">SUMPRODUCT(INDIRECT("'"&amp;$H$6&amp;"'!C"&amp;SUM(ROW(A12))&amp;":"&amp;$H$5&amp;SUM(ROW(B12))),INDIRECT("'"&amp;$H$6&amp;"'!C11:"&amp;$H$5&amp;"11"))/C12</f>
        <v>71.17450691912174</v>
      </c>
      <c r="E12" s="75">
        <f ca="1">IFERROR(F12/C12,"")</f>
        <v>0.42048961422051623</v>
      </c>
      <c r="F12" s="53" cm="1">
        <f t="array" aca="1" ref="F12" ca="1">SUMPRODUCT(INDIRECT("'"&amp;$H$6&amp;"'!$C"&amp;SUM(ROW(A12))&amp;":"&amp;$H$5&amp;SUM(ROW(A12))),
INDIRECT("'"&amp;$H$7&amp;"'!$C"&amp;SUM(ROW(A12))&amp;":"&amp;$H$5&amp;SUM(ROW(A12)))*$L$6)</f>
        <v>717.15088822227676</v>
      </c>
      <c r="G12" s="163">
        <f ca="1">INDEX('Other Inputs'!$C$80:$AH$145,MATCH(B12,'Other Inputs'!$B$80:$B$145,0), MATCH($D$2,'Other Inputs'!$C$79:$AH$79,0))</f>
        <v>0</v>
      </c>
      <c r="H12" s="53">
        <f ca="1">F12*(1-G12)</f>
        <v>717.15088822227676</v>
      </c>
      <c r="I12" s="70" cm="1">
        <f t="array" aca="1" ref="I12" ca="1">IFERROR(SUMPRODUCT(INDIRECT("'"&amp;$H$6&amp;"'!$C"&amp;SUM(ROW(P12))&amp;":"&amp;$H$5&amp;SUM(ROW(P12))),
INDIRECT("'"&amp;$H$7&amp;"'!$C"&amp;SUM(ROW(P12))&amp;":"&amp;$H$5&amp;SUM(ROW(P12)))*$L$6,
INDIRECT("'"&amp;$H$7&amp;"'!$C10:"&amp;$H$5&amp;10)*$L$6)/
(SUMPRODUCT(INDIRECT("'"&amp;$H$6&amp;"'!$C"&amp;SUM(ROW(P12))&amp;":"&amp;$H$5&amp;SUM(ROW(P12))),
INDIRECT("'"&amp;$H$7&amp;"'!$C"&amp;SUM(ROW(P12))&amp;":"&amp;$H$5&amp;SUM(ROW(P12)))*$L$6)),"")</f>
        <v>67.396590993592767</v>
      </c>
      <c r="J12" s="345">
        <f ca="1">INDEX('Other Inputs'!$C$11:$AH$76,MATCH($B12,'Other Inputs'!$B$80:$B$145,0), MATCH($D$2,'Other Inputs'!$C$79:$AH$79,0))</f>
        <v>2</v>
      </c>
      <c r="K12" s="76">
        <f ca="1">H12*J12</f>
        <v>1434.3017764445535</v>
      </c>
      <c r="L12" s="163">
        <f ca="1">INDEX('Other Inputs'!$C$149:$AH$214,MATCH($B12,'Other Inputs'!$B$80:$B$145,0), MATCH($D$2,'Other Inputs'!$C$79:$AH$79,0))</f>
        <v>5.5E-2</v>
      </c>
      <c r="M12" s="163">
        <f ca="1">INDEX('Other Inputs'!$C$218:$AH$283,MATCH($B12,'Other Inputs'!$B$80:$B$145,0), MATCH($D$2,'Other Inputs'!$C$79:$AH$79,0))</f>
        <v>1.9521717911176184E-2</v>
      </c>
      <c r="N12" s="53">
        <f ca="1">(K12*(1+L12))*(1+M12)</f>
        <v>1542.7284107356122</v>
      </c>
      <c r="O12" s="53">
        <f ca="1">N12/J12</f>
        <v>771.36420536780611</v>
      </c>
      <c r="P12" s="46"/>
      <c r="Q12" s="53" cm="1">
        <f t="array" aca="1" ref="Q12" ca="1">IFERROR(SUMPRODUCT(INDIRECT("'"&amp;$H$6&amp;"'!$C"&amp;SUM(ROW(P12))&amp;":"&amp;$H$5&amp;SUM(ROW(P12))),
INDIRECT("'"&amp;$H$7&amp;"'!$C"&amp;SUM(ROW(P12))&amp;":"&amp;$H$5&amp;SUM(ROW(P12)))*$L$6,
INDIRECT("'"&amp;$H$8&amp;"'!$C"&amp;SUM(ROW(P12))&amp;":"&amp;$H$5&amp;SUM(ROW(P12)))*$L$5)/
(SUMPRODUCT(INDIRECT("'"&amp;$H$6&amp;"'!$C"&amp;SUM(ROW(P12))&amp;":"&amp;$H$5&amp;SUM(ROW(P12))),
INDIRECT("'"&amp;$H$7&amp;"'!$C"&amp;SUM(ROW(P12))&amp;":"&amp;$H$5&amp;SUM(ROW(P12)))*$L$6)),"")</f>
        <v>179874.05931354463</v>
      </c>
      <c r="R12" s="47"/>
      <c r="S12" s="57">
        <f ca="1">IFERROR(O12*Q12,0)</f>
        <v>138748410.82867396</v>
      </c>
      <c r="T12" s="59">
        <f t="shared" ref="T12:T67" si="2">IF(B12&gt;Endyear,0,IF(B12&gt;=Startyear,IF(B12=Startyear,0.5,T11+1),0))</f>
        <v>0</v>
      </c>
    </row>
    <row r="13" spans="1:21" s="44" customFormat="1" ht="13" x14ac:dyDescent="0.3">
      <c r="B13" s="14">
        <f>B12+1</f>
        <v>2006</v>
      </c>
      <c r="C13" s="53">
        <f t="shared" ca="1" si="0"/>
        <v>1762.293777730421</v>
      </c>
      <c r="D13" s="70">
        <f t="shared" ca="1" si="1"/>
        <v>71.679070929238847</v>
      </c>
      <c r="E13" s="75">
        <f t="shared" ref="E13:E67" ca="1" si="3">IFERROR(F13/C13,"")</f>
        <v>0.47314599499345389</v>
      </c>
      <c r="F13" s="53" cm="1">
        <f t="array" aca="1" ref="F13" ca="1">SUMPRODUCT(INDIRECT("'"&amp;$H$6&amp;"'!$C"&amp;SUM(ROW(A13))&amp;":"&amp;$H$5&amp;SUM(ROW(A13))),
INDIRECT("'"&amp;$H$7&amp;"'!$C"&amp;SUM(ROW(A13))&amp;":"&amp;$H$5&amp;SUM(ROW(A13)))*$L$6)</f>
        <v>833.8222429350327</v>
      </c>
      <c r="G13" s="163">
        <f ca="1">INDEX('Other Inputs'!$C$80:$AH$145,MATCH(B13,'Other Inputs'!$B$80:$B$145,0), MATCH($D$2,'Other Inputs'!$C$79:$AH$79,0))</f>
        <v>0</v>
      </c>
      <c r="H13" s="53">
        <f t="shared" ref="H13:H67" ca="1" si="4">F13*(1-G13)</f>
        <v>833.8222429350327</v>
      </c>
      <c r="I13" s="70" cm="1">
        <f t="array" aca="1" ref="I13" ca="1">IFERROR(SUMPRODUCT(INDIRECT("'"&amp;$H$6&amp;"'!$C"&amp;SUM(ROW(P13))&amp;":"&amp;$H$5&amp;SUM(ROW(P13))),
INDIRECT("'"&amp;$H$7&amp;"'!$C"&amp;SUM(ROW(P13))&amp;":"&amp;$H$5&amp;SUM(ROW(P13)))*$L$6,
INDIRECT("'"&amp;$H$7&amp;"'!$C10:"&amp;$H$5&amp;10)*$L$6)/
(SUMPRODUCT(INDIRECT("'"&amp;$H$6&amp;"'!$C"&amp;SUM(ROW(P13))&amp;":"&amp;$H$5&amp;SUM(ROW(P13))),
INDIRECT("'"&amp;$H$7&amp;"'!$C"&amp;SUM(ROW(P13))&amp;":"&amp;$H$5&amp;SUM(ROW(P13)))*$L$6)),"")</f>
        <v>68.629672540899378</v>
      </c>
      <c r="J13" s="345">
        <f ca="1">INDEX('Other Inputs'!$C$11:$AH$76,MATCH($B13,'Other Inputs'!$B$80:$B$145,0), MATCH($D$2,'Other Inputs'!$C$79:$AH$79,0))</f>
        <v>2</v>
      </c>
      <c r="K13" s="76">
        <f t="shared" ref="K13:K67" ca="1" si="5">H13*J13</f>
        <v>1667.6444858700654</v>
      </c>
      <c r="L13" s="163">
        <f ca="1">INDEX('Other Inputs'!$C$149:$AH$214,MATCH($B13,'Other Inputs'!$B$80:$B$145,0), MATCH($D$2,'Other Inputs'!$C$79:$AH$79,0))</f>
        <v>5.5E-2</v>
      </c>
      <c r="M13" s="45">
        <f ca="1">INDEX('Other Inputs'!$C$218:$AH$283,MATCH($B13,'Other Inputs'!$B$80:$B$145,0), MATCH($D$2,'Other Inputs'!$C$79:$AH$79,0))</f>
        <v>2.4271844660194174E-2</v>
      </c>
      <c r="N13" s="53">
        <f t="shared" ref="N13:N67" ca="1" si="6">(K13*(1+L13))*(1+M13)</f>
        <v>1802.0679649374072</v>
      </c>
      <c r="O13" s="53">
        <f t="shared" ref="O13:O67" ca="1" si="7">N13/J13</f>
        <v>901.03398246870358</v>
      </c>
      <c r="P13" s="46"/>
      <c r="Q13" s="53" cm="1">
        <f t="array" aca="1" ref="Q13" ca="1">IFERROR(SUMPRODUCT(INDIRECT("'"&amp;$H$6&amp;"'!$C"&amp;SUM(ROW(P13))&amp;":"&amp;$H$5&amp;SUM(ROW(P13))),
INDIRECT("'"&amp;$H$7&amp;"'!$C"&amp;SUM(ROW(P13))&amp;":"&amp;$H$5&amp;SUM(ROW(P13)))*$L$6,
INDIRECT("'"&amp;$H$8&amp;"'!$C"&amp;SUM(ROW(P13))&amp;":"&amp;$H$5&amp;SUM(ROW(P13)))*$L$5)/
(SUMPRODUCT(INDIRECT("'"&amp;$H$6&amp;"'!$C"&amp;SUM(ROW(P13))&amp;":"&amp;$H$5&amp;SUM(ROW(P13))),
INDIRECT("'"&amp;$H$7&amp;"'!$C"&amp;SUM(ROW(P13))&amp;":"&amp;$H$5&amp;SUM(ROW(P13)))*$L$6)),"")</f>
        <v>175268.88125108753</v>
      </c>
      <c r="R13" s="47">
        <f ca="1">IF(Q13=0,"",IFERROR(Q13/Q12-1,""))</f>
        <v>-2.5602235697753661E-2</v>
      </c>
      <c r="S13" s="57">
        <f t="shared" ref="S13:S67" ca="1" si="8">IFERROR(O13*Q13,0)</f>
        <v>157923218.0765017</v>
      </c>
      <c r="T13" s="59">
        <f t="shared" si="2"/>
        <v>0</v>
      </c>
      <c r="U13" s="48"/>
    </row>
    <row r="14" spans="1:21" s="44" customFormat="1" ht="13" x14ac:dyDescent="0.3">
      <c r="B14" s="14">
        <f t="shared" ref="B14:B67" si="9">B13+1</f>
        <v>2007</v>
      </c>
      <c r="C14" s="53">
        <f t="shared" ca="1" si="0"/>
        <v>1817.3193403428234</v>
      </c>
      <c r="D14" s="70">
        <f t="shared" ca="1" si="1"/>
        <v>72.195963725765111</v>
      </c>
      <c r="E14" s="75">
        <f t="shared" ca="1" si="3"/>
        <v>0.52633608923620179</v>
      </c>
      <c r="F14" s="53" cm="1">
        <f t="array" aca="1" ref="F14" ca="1">SUMPRODUCT(INDIRECT("'"&amp;$H$6&amp;"'!$C"&amp;SUM(ROW(A14))&amp;":"&amp;$H$5&amp;SUM(ROW(A14))),
INDIRECT("'"&amp;$H$7&amp;"'!$C"&amp;SUM(ROW(A14))&amp;":"&amp;$H$5&amp;SUM(ROW(A14)))*$L$6)</f>
        <v>956.52075448935568</v>
      </c>
      <c r="G14" s="163">
        <f ca="1">INDEX('Other Inputs'!$C$80:$AH$145,MATCH(B14,'Other Inputs'!$B$80:$B$145,0), MATCH($D$2,'Other Inputs'!$C$79:$AH$79,0))</f>
        <v>0</v>
      </c>
      <c r="H14" s="53">
        <f t="shared" ca="1" si="4"/>
        <v>956.52075448935568</v>
      </c>
      <c r="I14" s="70" cm="1">
        <f t="array" aca="1" ref="I14" ca="1">IFERROR(SUMPRODUCT(INDIRECT("'"&amp;$H$6&amp;"'!$C"&amp;SUM(ROW(P14))&amp;":"&amp;$H$5&amp;SUM(ROW(P14))),
INDIRECT("'"&amp;$H$7&amp;"'!$C"&amp;SUM(ROW(P14))&amp;":"&amp;$H$5&amp;SUM(ROW(P14)))*$L$6,
INDIRECT("'"&amp;$H$7&amp;"'!$C10:"&amp;$H$5&amp;10)*$L$6)/
(SUMPRODUCT(INDIRECT("'"&amp;$H$6&amp;"'!$C"&amp;SUM(ROW(P14))&amp;":"&amp;$H$5&amp;SUM(ROW(P14))),
INDIRECT("'"&amp;$H$7&amp;"'!$C"&amp;SUM(ROW(P14))&amp;":"&amp;$H$5&amp;SUM(ROW(P14)))*$L$6)),"")</f>
        <v>69.702770285472809</v>
      </c>
      <c r="J14" s="345">
        <f ca="1">INDEX('Other Inputs'!$C$11:$AH$76,MATCH($B14,'Other Inputs'!$B$80:$B$145,0), MATCH($D$2,'Other Inputs'!$C$79:$AH$79,0))</f>
        <v>2</v>
      </c>
      <c r="K14" s="76">
        <f t="shared" ca="1" si="5"/>
        <v>1913.0415089787114</v>
      </c>
      <c r="L14" s="163">
        <f ca="1">INDEX('Other Inputs'!$C$149:$AH$214,MATCH($B14,'Other Inputs'!$B$80:$B$145,0), MATCH($D$2,'Other Inputs'!$C$79:$AH$79,0))</f>
        <v>5.5E-2</v>
      </c>
      <c r="M14" s="45">
        <f ca="1">INDEX('Other Inputs'!$C$218:$AH$283,MATCH($B14,'Other Inputs'!$B$80:$B$145,0), MATCH($D$2,'Other Inputs'!$C$79:$AH$79,0))</f>
        <v>1.6544117647058824E-2</v>
      </c>
      <c r="N14" s="53">
        <f t="shared" ca="1" si="6"/>
        <v>2051.6491028691448</v>
      </c>
      <c r="O14" s="53">
        <f t="shared" ca="1" si="7"/>
        <v>1025.8245514345724</v>
      </c>
      <c r="P14" s="46"/>
      <c r="Q14" s="53" cm="1">
        <f t="array" aca="1" ref="Q14" ca="1">IFERROR(SUMPRODUCT(INDIRECT("'"&amp;$H$6&amp;"'!$C"&amp;SUM(ROW(P14))&amp;":"&amp;$H$5&amp;SUM(ROW(P14))),
INDIRECT("'"&amp;$H$7&amp;"'!$C"&amp;SUM(ROW(P14))&amp;":"&amp;$H$5&amp;SUM(ROW(P14)))*$L$6,
INDIRECT("'"&amp;$H$8&amp;"'!$C"&amp;SUM(ROW(P14))&amp;":"&amp;$H$5&amp;SUM(ROW(P14)))*$L$5)/
(SUMPRODUCT(INDIRECT("'"&amp;$H$6&amp;"'!$C"&amp;SUM(ROW(P14))&amp;":"&amp;$H$5&amp;SUM(ROW(P14))),
INDIRECT("'"&amp;$H$7&amp;"'!$C"&amp;SUM(ROW(P14))&amp;":"&amp;$H$5&amp;SUM(ROW(P14)))*$L$6)),"")</f>
        <v>171285.95741595596</v>
      </c>
      <c r="R14" s="47">
        <f t="shared" ref="R14:R67" ca="1" si="10">IF(Q14=0,"",IFERROR(Q14/Q13-1,""))</f>
        <v>-2.2724649160199117E-2</v>
      </c>
      <c r="S14" s="57">
        <f t="shared" ca="1" si="8"/>
        <v>175709340.43326429</v>
      </c>
      <c r="T14" s="59">
        <f t="shared" si="2"/>
        <v>0</v>
      </c>
      <c r="U14" s="49"/>
    </row>
    <row r="15" spans="1:21" s="44" customFormat="1" ht="13" x14ac:dyDescent="0.3">
      <c r="B15" s="14">
        <f t="shared" si="9"/>
        <v>2008</v>
      </c>
      <c r="C15" s="53">
        <f t="shared" ca="1" si="0"/>
        <v>1872.7278401048691</v>
      </c>
      <c r="D15" s="70">
        <f t="shared" ca="1" si="1"/>
        <v>72.71455430480998</v>
      </c>
      <c r="E15" s="75">
        <f t="shared" ca="1" si="3"/>
        <v>0.58150521218914342</v>
      </c>
      <c r="F15" s="53" cm="1">
        <f t="array" aca="1" ref="F15" ca="1">SUMPRODUCT(INDIRECT("'"&amp;$H$6&amp;"'!$C"&amp;SUM(ROW(A15))&amp;":"&amp;$H$5&amp;SUM(ROW(A15))),
INDIRECT("'"&amp;$H$7&amp;"'!$C"&amp;SUM(ROW(A15))&amp;":"&amp;$H$5&amp;SUM(ROW(A15)))*$L$6)</f>
        <v>1089.0010000326981</v>
      </c>
      <c r="G15" s="163">
        <f ca="1">INDEX('Other Inputs'!$C$80:$AH$145,MATCH(B15,'Other Inputs'!$B$80:$B$145,0), MATCH($D$2,'Other Inputs'!$C$79:$AH$79,0))</f>
        <v>0</v>
      </c>
      <c r="H15" s="53">
        <f t="shared" ca="1" si="4"/>
        <v>1089.0010000326981</v>
      </c>
      <c r="I15" s="70" cm="1">
        <f t="array" aca="1" ref="I15" ca="1">IFERROR(SUMPRODUCT(INDIRECT("'"&amp;$H$6&amp;"'!$C"&amp;SUM(ROW(P15))&amp;":"&amp;$H$5&amp;SUM(ROW(P15))),
INDIRECT("'"&amp;$H$7&amp;"'!$C"&amp;SUM(ROW(P15))&amp;":"&amp;$H$5&amp;SUM(ROW(P15)))*$L$6,
INDIRECT("'"&amp;$H$7&amp;"'!$C10:"&amp;$H$5&amp;10)*$L$6)/
(SUMPRODUCT(INDIRECT("'"&amp;$H$6&amp;"'!$C"&amp;SUM(ROW(P15))&amp;":"&amp;$H$5&amp;SUM(ROW(P15))),
INDIRECT("'"&amp;$H$7&amp;"'!$C"&amp;SUM(ROW(P15))&amp;":"&amp;$H$5&amp;SUM(ROW(P15)))*$L$6)),"")</f>
        <v>70.623742224232231</v>
      </c>
      <c r="J15" s="345">
        <f ca="1">INDEX('Other Inputs'!$C$11:$AH$76,MATCH($B15,'Other Inputs'!$B$80:$B$145,0), MATCH($D$2,'Other Inputs'!$C$79:$AH$79,0))</f>
        <v>2</v>
      </c>
      <c r="K15" s="76">
        <f t="shared" ca="1" si="5"/>
        <v>2178.0020000653963</v>
      </c>
      <c r="L15" s="163">
        <f ca="1">INDEX('Other Inputs'!$C$149:$AH$214,MATCH($B15,'Other Inputs'!$B$80:$B$145,0), MATCH($D$2,'Other Inputs'!$C$79:$AH$79,0))</f>
        <v>5.5E-2</v>
      </c>
      <c r="M15" s="45">
        <f ca="1">INDEX('Other Inputs'!$C$218:$AH$283,MATCH($B15,'Other Inputs'!$B$80:$B$145,0), MATCH($D$2,'Other Inputs'!$C$79:$AH$79,0))</f>
        <v>1.7660044150110375E-2</v>
      </c>
      <c r="N15" s="53">
        <f t="shared" ca="1" si="6"/>
        <v>2338.3712201805865</v>
      </c>
      <c r="O15" s="53">
        <f t="shared" ca="1" si="7"/>
        <v>1169.1856100902933</v>
      </c>
      <c r="P15" s="46"/>
      <c r="Q15" s="53" cm="1">
        <f t="array" aca="1" ref="Q15" ca="1">IFERROR(SUMPRODUCT(INDIRECT("'"&amp;$H$6&amp;"'!$C"&amp;SUM(ROW(P15))&amp;":"&amp;$H$5&amp;SUM(ROW(P15))),
INDIRECT("'"&amp;$H$7&amp;"'!$C"&amp;SUM(ROW(P15))&amp;":"&amp;$H$5&amp;SUM(ROW(P15)))*$L$6,
INDIRECT("'"&amp;$H$8&amp;"'!$C"&amp;SUM(ROW(P15))&amp;":"&amp;$H$5&amp;SUM(ROW(P15)))*$L$5)/
(SUMPRODUCT(INDIRECT("'"&amp;$H$6&amp;"'!$C"&amp;SUM(ROW(P15))&amp;":"&amp;$H$5&amp;SUM(ROW(P15))),
INDIRECT("'"&amp;$H$7&amp;"'!$C"&amp;SUM(ROW(P15))&amp;":"&amp;$H$5&amp;SUM(ROW(P15)))*$L$6)),"")</f>
        <v>175802.8373477814</v>
      </c>
      <c r="R15" s="47">
        <f t="shared" ca="1" si="10"/>
        <v>2.6370404205737108E-2</v>
      </c>
      <c r="S15" s="57">
        <f t="shared" ca="1" si="8"/>
        <v>205546147.64007038</v>
      </c>
      <c r="T15" s="59">
        <f t="shared" si="2"/>
        <v>0</v>
      </c>
      <c r="U15" s="49"/>
    </row>
    <row r="16" spans="1:21" s="44" customFormat="1" ht="13" x14ac:dyDescent="0.3">
      <c r="B16" s="14">
        <f t="shared" si="9"/>
        <v>2009</v>
      </c>
      <c r="C16" s="53">
        <f t="shared" ca="1" si="0"/>
        <v>1919.5920536281137</v>
      </c>
      <c r="D16" s="70">
        <f t="shared" ca="1" si="1"/>
        <v>73.190747076389258</v>
      </c>
      <c r="E16" s="75">
        <f t="shared" ca="1" si="3"/>
        <v>0.60654944032493074</v>
      </c>
      <c r="F16" s="53" cm="1">
        <f t="array" aca="1" ref="F16" ca="1">SUMPRODUCT(INDIRECT("'"&amp;$H$6&amp;"'!$C"&amp;SUM(ROW(A16))&amp;":"&amp;$H$5&amp;SUM(ROW(A16))),
INDIRECT("'"&amp;$H$7&amp;"'!$C"&amp;SUM(ROW(A16))&amp;":"&amp;$H$5&amp;SUM(ROW(A16)))*$L$6)</f>
        <v>1164.3274857803169</v>
      </c>
      <c r="G16" s="163">
        <f ca="1">INDEX('Other Inputs'!$C$80:$AH$145,MATCH(B16,'Other Inputs'!$B$80:$B$145,0), MATCH($D$2,'Other Inputs'!$C$79:$AH$79,0))</f>
        <v>0</v>
      </c>
      <c r="H16" s="53">
        <f t="shared" ca="1" si="4"/>
        <v>1164.3274857803169</v>
      </c>
      <c r="I16" s="70" cm="1">
        <f t="array" aca="1" ref="I16" ca="1">IFERROR(SUMPRODUCT(INDIRECT("'"&amp;$H$6&amp;"'!$C"&amp;SUM(ROW(P16))&amp;":"&amp;$H$5&amp;SUM(ROW(P16))),
INDIRECT("'"&amp;$H$7&amp;"'!$C"&amp;SUM(ROW(P16))&amp;":"&amp;$H$5&amp;SUM(ROW(P16)))*$L$6,
INDIRECT("'"&amp;$H$7&amp;"'!$C10:"&amp;$H$5&amp;10)*$L$6)/
(SUMPRODUCT(INDIRECT("'"&amp;$H$6&amp;"'!$C"&amp;SUM(ROW(P16))&amp;":"&amp;$H$5&amp;SUM(ROW(P16))),
INDIRECT("'"&amp;$H$7&amp;"'!$C"&amp;SUM(ROW(P16))&amp;":"&amp;$H$5&amp;SUM(ROW(P16)))*$L$6)),"")</f>
        <v>71.26664471332748</v>
      </c>
      <c r="J16" s="345">
        <f ca="1">INDEX('Other Inputs'!$C$11:$AH$76,MATCH($B16,'Other Inputs'!$B$80:$B$145,0), MATCH($D$2,'Other Inputs'!$C$79:$AH$79,0))</f>
        <v>2</v>
      </c>
      <c r="K16" s="76">
        <f t="shared" ca="1" si="5"/>
        <v>2328.6549715606338</v>
      </c>
      <c r="L16" s="163">
        <f ca="1">INDEX('Other Inputs'!$C$149:$AH$214,MATCH($B16,'Other Inputs'!$B$80:$B$145,0), MATCH($D$2,'Other Inputs'!$C$79:$AH$79,0))</f>
        <v>5.5E-2</v>
      </c>
      <c r="M16" s="45">
        <f ca="1">INDEX('Other Inputs'!$C$218:$AH$283,MATCH($B16,'Other Inputs'!$B$80:$B$145,0), MATCH($D$2,'Other Inputs'!$C$79:$AH$79,0))</f>
        <v>1.797945205479452E-2</v>
      </c>
      <c r="N16" s="53">
        <f t="shared" ca="1" si="6"/>
        <v>2500.9016721325352</v>
      </c>
      <c r="O16" s="53">
        <f t="shared" ca="1" si="7"/>
        <v>1250.4508360662676</v>
      </c>
      <c r="P16" s="46"/>
      <c r="Q16" s="53" cm="1">
        <f t="array" aca="1" ref="Q16" ca="1">IFERROR(SUMPRODUCT(INDIRECT("'"&amp;$H$6&amp;"'!$C"&amp;SUM(ROW(P16))&amp;":"&amp;$H$5&amp;SUM(ROW(P16))),
INDIRECT("'"&amp;$H$7&amp;"'!$C"&amp;SUM(ROW(P16))&amp;":"&amp;$H$5&amp;SUM(ROW(P16)))*$L$6,
INDIRECT("'"&amp;$H$8&amp;"'!$C"&amp;SUM(ROW(P16))&amp;":"&amp;$H$5&amp;SUM(ROW(P16)))*$L$5)/
(SUMPRODUCT(INDIRECT("'"&amp;$H$6&amp;"'!$C"&amp;SUM(ROW(P16))&amp;":"&amp;$H$5&amp;SUM(ROW(P16))),
INDIRECT("'"&amp;$H$7&amp;"'!$C"&amp;SUM(ROW(P16))&amp;":"&amp;$H$5&amp;SUM(ROW(P16)))*$L$6)),"")</f>
        <v>181927.97896963567</v>
      </c>
      <c r="R16" s="47">
        <f t="shared" ca="1" si="10"/>
        <v>3.484097136462716E-2</v>
      </c>
      <c r="S16" s="57">
        <f t="shared" ca="1" si="8"/>
        <v>227491993.40642726</v>
      </c>
      <c r="T16" s="59">
        <f t="shared" si="2"/>
        <v>0</v>
      </c>
    </row>
    <row r="17" spans="2:20" s="44" customFormat="1" ht="13" x14ac:dyDescent="0.3">
      <c r="B17" s="14">
        <f t="shared" si="9"/>
        <v>2010</v>
      </c>
      <c r="C17" s="53">
        <f t="shared" ca="1" si="0"/>
        <v>1964.1248694769401</v>
      </c>
      <c r="D17" s="70">
        <f t="shared" ca="1" si="1"/>
        <v>73.66440992041602</v>
      </c>
      <c r="E17" s="75">
        <f t="shared" ca="1" si="3"/>
        <v>0.61594671871120676</v>
      </c>
      <c r="F17" s="53" cm="1">
        <f t="array" aca="1" ref="F17" ca="1">SUMPRODUCT(INDIRECT("'"&amp;$H$6&amp;"'!$C"&amp;SUM(ROW(A17))&amp;":"&amp;$H$5&amp;SUM(ROW(A17))),
INDIRECT("'"&amp;$H$7&amp;"'!$C"&amp;SUM(ROW(A17))&amp;":"&amp;$H$5&amp;SUM(ROW(A17)))*$L$6)</f>
        <v>1209.7962684933987</v>
      </c>
      <c r="G17" s="163">
        <f ca="1">INDEX('Other Inputs'!$C$80:$AH$145,MATCH(B17,'Other Inputs'!$B$80:$B$145,0), MATCH($D$2,'Other Inputs'!$C$79:$AH$79,0))</f>
        <v>0</v>
      </c>
      <c r="H17" s="53">
        <f t="shared" ca="1" si="4"/>
        <v>1209.7962684933987</v>
      </c>
      <c r="I17" s="70" cm="1">
        <f t="array" aca="1" ref="I17" ca="1">IFERROR(SUMPRODUCT(INDIRECT("'"&amp;$H$6&amp;"'!$C"&amp;SUM(ROW(P17))&amp;":"&amp;$H$5&amp;SUM(ROW(P17))),
INDIRECT("'"&amp;$H$7&amp;"'!$C"&amp;SUM(ROW(P17))&amp;":"&amp;$H$5&amp;SUM(ROW(P17)))*$L$6,
INDIRECT("'"&amp;$H$7&amp;"'!$C10:"&amp;$H$5&amp;10)*$L$6)/
(SUMPRODUCT(INDIRECT("'"&amp;$H$6&amp;"'!$C"&amp;SUM(ROW(P17))&amp;":"&amp;$H$5&amp;SUM(ROW(P17))),
INDIRECT("'"&amp;$H$7&amp;"'!$C"&amp;SUM(ROW(P17))&amp;":"&amp;$H$5&amp;SUM(ROW(P17)))*$L$6)),"")</f>
        <v>71.817063385667751</v>
      </c>
      <c r="J17" s="345">
        <f ca="1">INDEX('Other Inputs'!$C$11:$AH$76,MATCH($B17,'Other Inputs'!$B$80:$B$145,0), MATCH($D$2,'Other Inputs'!$C$79:$AH$79,0))</f>
        <v>2</v>
      </c>
      <c r="K17" s="76">
        <f t="shared" ca="1" si="5"/>
        <v>2419.5925369867973</v>
      </c>
      <c r="L17" s="163">
        <f ca="1">INDEX('Other Inputs'!$C$149:$AH$214,MATCH($B17,'Other Inputs'!$B$80:$B$145,0), MATCH($D$2,'Other Inputs'!$C$79:$AH$79,0))</f>
        <v>5.5E-2</v>
      </c>
      <c r="M17" s="45">
        <f ca="1">INDEX('Other Inputs'!$C$218:$AH$283,MATCH($B17,'Other Inputs'!$B$80:$B$145,0), MATCH($D$2,'Other Inputs'!$C$79:$AH$79,0))</f>
        <v>1.4830508474576272E-2</v>
      </c>
      <c r="N17" s="53">
        <f t="shared" ca="1" si="6"/>
        <v>2590.5275224652396</v>
      </c>
      <c r="O17" s="53">
        <f t="shared" ca="1" si="7"/>
        <v>1295.2637612326198</v>
      </c>
      <c r="P17" s="46"/>
      <c r="Q17" s="53" cm="1">
        <f t="array" aca="1" ref="Q17" ca="1">IFERROR(SUMPRODUCT(INDIRECT("'"&amp;$H$6&amp;"'!$C"&amp;SUM(ROW(P17))&amp;":"&amp;$H$5&amp;SUM(ROW(P17))),
INDIRECT("'"&amp;$H$7&amp;"'!$C"&amp;SUM(ROW(P17))&amp;":"&amp;$H$5&amp;SUM(ROW(P17)))*$L$6,
INDIRECT("'"&amp;$H$8&amp;"'!$C"&amp;SUM(ROW(P17))&amp;":"&amp;$H$5&amp;SUM(ROW(P17)))*$L$5)/
(SUMPRODUCT(INDIRECT("'"&amp;$H$6&amp;"'!$C"&amp;SUM(ROW(P17))&amp;":"&amp;$H$5&amp;SUM(ROW(P17))),
INDIRECT("'"&amp;$H$7&amp;"'!$C"&amp;SUM(ROW(P17))&amp;":"&amp;$H$5&amp;SUM(ROW(P17)))*$L$6)),"")</f>
        <v>188938.38650333905</v>
      </c>
      <c r="R17" s="47">
        <f t="shared" ca="1" si="10"/>
        <v>3.8533971373767795E-2</v>
      </c>
      <c r="S17" s="57">
        <f t="shared" ca="1" si="8"/>
        <v>244725045.14353737</v>
      </c>
      <c r="T17" s="59">
        <f t="shared" si="2"/>
        <v>0</v>
      </c>
    </row>
    <row r="18" spans="2:20" s="44" customFormat="1" ht="13" x14ac:dyDescent="0.3">
      <c r="B18" s="14">
        <f t="shared" si="9"/>
        <v>2011</v>
      </c>
      <c r="C18" s="53">
        <f t="shared" ca="1" si="0"/>
        <v>2001.8732283815323</v>
      </c>
      <c r="D18" s="70">
        <f t="shared" ca="1" si="1"/>
        <v>74.136969759469935</v>
      </c>
      <c r="E18" s="75">
        <f t="shared" ca="1" si="3"/>
        <v>0.62553084424609151</v>
      </c>
      <c r="F18" s="53" cm="1">
        <f t="array" aca="1" ref="F18" ca="1">SUMPRODUCT(INDIRECT("'"&amp;$H$6&amp;"'!$C"&amp;SUM(ROW(A18))&amp;":"&amp;$H$5&amp;SUM(ROW(A18))),
INDIRECT("'"&amp;$H$7&amp;"'!$C"&amp;SUM(ROW(A18))&amp;":"&amp;$H$5&amp;SUM(ROW(A18)))*$L$6)</f>
        <v>1252.2334506231487</v>
      </c>
      <c r="G18" s="163">
        <f ca="1">INDEX('Other Inputs'!$C$80:$AH$145,MATCH(B18,'Other Inputs'!$B$80:$B$145,0), MATCH($D$2,'Other Inputs'!$C$79:$AH$79,0))</f>
        <v>0</v>
      </c>
      <c r="H18" s="53">
        <f t="shared" ca="1" si="4"/>
        <v>1252.2334506231487</v>
      </c>
      <c r="I18" s="70" cm="1">
        <f t="array" aca="1" ref="I18" ca="1">IFERROR(SUMPRODUCT(INDIRECT("'"&amp;$H$6&amp;"'!$C"&amp;SUM(ROW(P18))&amp;":"&amp;$H$5&amp;SUM(ROW(P18))),
INDIRECT("'"&amp;$H$7&amp;"'!$C"&amp;SUM(ROW(P18))&amp;":"&amp;$H$5&amp;SUM(ROW(P18)))*$L$6,
INDIRECT("'"&amp;$H$7&amp;"'!$C10:"&amp;$H$5&amp;10)*$L$6)/
(SUMPRODUCT(INDIRECT("'"&amp;$H$6&amp;"'!$C"&amp;SUM(ROW(P18))&amp;":"&amp;$H$5&amp;SUM(ROW(P18))),
INDIRECT("'"&amp;$H$7&amp;"'!$C"&amp;SUM(ROW(P18))&amp;":"&amp;$H$5&amp;SUM(ROW(P18)))*$L$6)),"")</f>
        <v>72.360712640537898</v>
      </c>
      <c r="J18" s="345">
        <f ca="1">INDEX('Other Inputs'!$C$11:$AH$76,MATCH($B18,'Other Inputs'!$B$80:$B$145,0), MATCH($D$2,'Other Inputs'!$C$79:$AH$79,0))</f>
        <v>2</v>
      </c>
      <c r="K18" s="76">
        <f t="shared" ca="1" si="5"/>
        <v>2504.4669012462973</v>
      </c>
      <c r="L18" s="163">
        <f ca="1">INDEX('Other Inputs'!$C$149:$AH$214,MATCH($B18,'Other Inputs'!$B$80:$B$145,0), MATCH($D$2,'Other Inputs'!$C$79:$AH$79,0))</f>
        <v>5.5E-2</v>
      </c>
      <c r="M18" s="45">
        <f ca="1">INDEX('Other Inputs'!$C$218:$AH$283,MATCH($B18,'Other Inputs'!$B$80:$B$145,0), MATCH($D$2,'Other Inputs'!$C$79:$AH$79,0))</f>
        <v>2.2491349480968859E-2</v>
      </c>
      <c r="N18" s="53">
        <f t="shared" ca="1" si="6"/>
        <v>2701.6395073729627</v>
      </c>
      <c r="O18" s="53">
        <f t="shared" ca="1" si="7"/>
        <v>1350.8197536864814</v>
      </c>
      <c r="P18" s="46"/>
      <c r="Q18" s="53" cm="1">
        <f t="array" aca="1" ref="Q18" ca="1">IFERROR(SUMPRODUCT(INDIRECT("'"&amp;$H$6&amp;"'!$C"&amp;SUM(ROW(P18))&amp;":"&amp;$H$5&amp;SUM(ROW(P18))),
INDIRECT("'"&amp;$H$7&amp;"'!$C"&amp;SUM(ROW(P18))&amp;":"&amp;$H$5&amp;SUM(ROW(P18)))*$L$6,
INDIRECT("'"&amp;$H$8&amp;"'!$C"&amp;SUM(ROW(P18))&amp;":"&amp;$H$5&amp;SUM(ROW(P18)))*$L$5)/
(SUMPRODUCT(INDIRECT("'"&amp;$H$6&amp;"'!$C"&amp;SUM(ROW(P18))&amp;":"&amp;$H$5&amp;SUM(ROW(P18))),
INDIRECT("'"&amp;$H$7&amp;"'!$C"&amp;SUM(ROW(P18))&amp;":"&amp;$H$5&amp;SUM(ROW(P18)))*$L$6)),"")</f>
        <v>194991.49390362031</v>
      </c>
      <c r="R18" s="47">
        <f t="shared" ca="1" si="10"/>
        <v>3.2037467410966247E-2</v>
      </c>
      <c r="S18" s="57">
        <f t="shared" ca="1" si="8"/>
        <v>263398361.76584741</v>
      </c>
      <c r="T18" s="59">
        <f t="shared" si="2"/>
        <v>0</v>
      </c>
    </row>
    <row r="19" spans="2:20" s="44" customFormat="1" ht="13" x14ac:dyDescent="0.3">
      <c r="B19" s="14">
        <f t="shared" si="9"/>
        <v>2012</v>
      </c>
      <c r="C19" s="53">
        <f t="shared" ca="1" si="0"/>
        <v>2031.9225355995734</v>
      </c>
      <c r="D19" s="70">
        <f t="shared" ca="1" si="1"/>
        <v>74.597725538583433</v>
      </c>
      <c r="E19" s="75">
        <f t="shared" ca="1" si="3"/>
        <v>0.60902982772049263</v>
      </c>
      <c r="F19" s="53" cm="1">
        <f t="array" aca="1" ref="F19" ca="1">SUMPRODUCT(INDIRECT("'"&amp;$H$6&amp;"'!$C"&amp;SUM(ROW(A19))&amp;":"&amp;$H$5&amp;SUM(ROW(A19))),
INDIRECT("'"&amp;$H$7&amp;"'!$C"&amp;SUM(ROW(A19))&amp;":"&amp;$H$5&amp;SUM(ROW(A19)))*$L$6)</f>
        <v>1237.5014317975947</v>
      </c>
      <c r="G19" s="163">
        <f ca="1">INDEX('Other Inputs'!$C$80:$AH$145,MATCH(B19,'Other Inputs'!$B$80:$B$145,0), MATCH($D$2,'Other Inputs'!$C$79:$AH$79,0))</f>
        <v>0</v>
      </c>
      <c r="H19" s="53">
        <f t="shared" ca="1" si="4"/>
        <v>1237.5014317975947</v>
      </c>
      <c r="I19" s="70" cm="1">
        <f t="array" aca="1" ref="I19" ca="1">IFERROR(SUMPRODUCT(INDIRECT("'"&amp;$H$6&amp;"'!$C"&amp;SUM(ROW(P19))&amp;":"&amp;$H$5&amp;SUM(ROW(P19))),
INDIRECT("'"&amp;$H$7&amp;"'!$C"&amp;SUM(ROW(P19))&amp;":"&amp;$H$5&amp;SUM(ROW(P19)))*$L$6,
INDIRECT("'"&amp;$H$7&amp;"'!$C10:"&amp;$H$5&amp;10)*$L$6)/
(SUMPRODUCT(INDIRECT("'"&amp;$H$6&amp;"'!$C"&amp;SUM(ROW(P19))&amp;":"&amp;$H$5&amp;SUM(ROW(P19))),
INDIRECT("'"&amp;$H$7&amp;"'!$C"&amp;SUM(ROW(P19))&amp;":"&amp;$H$5&amp;SUM(ROW(P19)))*$L$6)),"")</f>
        <v>72.80045755068916</v>
      </c>
      <c r="J19" s="345">
        <f ca="1">INDEX('Other Inputs'!$C$11:$AH$76,MATCH($B19,'Other Inputs'!$B$80:$B$145,0), MATCH($D$2,'Other Inputs'!$C$79:$AH$79,0))</f>
        <v>2</v>
      </c>
      <c r="K19" s="76">
        <f t="shared" ca="1" si="5"/>
        <v>2475.0028635951894</v>
      </c>
      <c r="L19" s="163">
        <f ca="1">INDEX('Other Inputs'!$C$149:$AH$214,MATCH($B19,'Other Inputs'!$B$80:$B$145,0), MATCH($D$2,'Other Inputs'!$C$79:$AH$79,0))</f>
        <v>5.5E-2</v>
      </c>
      <c r="M19" s="45">
        <f ca="1">INDEX('Other Inputs'!$C$218:$AH$283,MATCH($B19,'Other Inputs'!$B$80:$B$145,0), MATCH($D$2,'Other Inputs'!$C$79:$AH$79,0))</f>
        <v>1.9223224794036878E-2</v>
      </c>
      <c r="N19" s="53">
        <f t="shared" ca="1" si="6"/>
        <v>2661.3223220084028</v>
      </c>
      <c r="O19" s="53">
        <f t="shared" ca="1" si="7"/>
        <v>1330.6611610042014</v>
      </c>
      <c r="P19" s="46"/>
      <c r="Q19" s="53" cm="1">
        <f t="array" aca="1" ref="Q19" ca="1">IFERROR(SUMPRODUCT(INDIRECT("'"&amp;$H$6&amp;"'!$C"&amp;SUM(ROW(P19))&amp;":"&amp;$H$5&amp;SUM(ROW(P19))),
INDIRECT("'"&amp;$H$7&amp;"'!$C"&amp;SUM(ROW(P19))&amp;":"&amp;$H$5&amp;SUM(ROW(P19)))*$L$6,
INDIRECT("'"&amp;$H$8&amp;"'!$C"&amp;SUM(ROW(P19))&amp;":"&amp;$H$5&amp;SUM(ROW(P19)))*$L$5)/
(SUMPRODUCT(INDIRECT("'"&amp;$H$6&amp;"'!$C"&amp;SUM(ROW(P19))&amp;":"&amp;$H$5&amp;SUM(ROW(P19))),
INDIRECT("'"&amp;$H$7&amp;"'!$C"&amp;SUM(ROW(P19))&amp;":"&amp;$H$5&amp;SUM(ROW(P19)))*$L$6)),"")</f>
        <v>199326.34381454645</v>
      </c>
      <c r="R19" s="47">
        <f t="shared" ca="1" si="10"/>
        <v>2.2230969280479185E-2</v>
      </c>
      <c r="S19" s="57">
        <f t="shared" ca="1" si="8"/>
        <v>265235824.078987</v>
      </c>
      <c r="T19" s="59">
        <f t="shared" si="2"/>
        <v>0</v>
      </c>
    </row>
    <row r="20" spans="2:20" s="44" customFormat="1" ht="13" x14ac:dyDescent="0.3">
      <c r="B20" s="14">
        <f t="shared" si="9"/>
        <v>2013</v>
      </c>
      <c r="C20" s="53">
        <f t="shared" ca="1" si="0"/>
        <v>2052.7379109248182</v>
      </c>
      <c r="D20" s="70">
        <f t="shared" ca="1" si="1"/>
        <v>75.048875331434445</v>
      </c>
      <c r="E20" s="75">
        <f t="shared" ca="1" si="3"/>
        <v>0.59262107077655679</v>
      </c>
      <c r="F20" s="53" cm="1">
        <f t="array" aca="1" ref="F20" ca="1">SUMPRODUCT(INDIRECT("'"&amp;$H$6&amp;"'!$C"&amp;SUM(ROW(A20))&amp;":"&amp;$H$5&amp;SUM(ROW(A20))),
INDIRECT("'"&amp;$H$7&amp;"'!$C"&amp;SUM(ROW(A20))&amp;":"&amp;$H$5&amp;SUM(ROW(A20)))*$L$6)</f>
        <v>1216.495738795898</v>
      </c>
      <c r="G20" s="163">
        <f ca="1">INDEX('Other Inputs'!$C$80:$AH$145,MATCH(B20,'Other Inputs'!$B$80:$B$145,0), MATCH($D$2,'Other Inputs'!$C$79:$AH$79,0))</f>
        <v>0</v>
      </c>
      <c r="H20" s="53">
        <f t="shared" ca="1" si="4"/>
        <v>1216.495738795898</v>
      </c>
      <c r="I20" s="70" cm="1">
        <f t="array" aca="1" ref="I20" ca="1">IFERROR(SUMPRODUCT(INDIRECT("'"&amp;$H$6&amp;"'!$C"&amp;SUM(ROW(P20))&amp;":"&amp;$H$5&amp;SUM(ROW(P20))),
INDIRECT("'"&amp;$H$7&amp;"'!$C"&amp;SUM(ROW(P20))&amp;":"&amp;$H$5&amp;SUM(ROW(P20)))*$L$6,
INDIRECT("'"&amp;$H$7&amp;"'!$C10:"&amp;$H$5&amp;10)*$L$6)/
(SUMPRODUCT(INDIRECT("'"&amp;$H$6&amp;"'!$C"&amp;SUM(ROW(P20))&amp;":"&amp;$H$5&amp;SUM(ROW(P20))),
INDIRECT("'"&amp;$H$7&amp;"'!$C"&amp;SUM(ROW(P20))&amp;":"&amp;$H$5&amp;SUM(ROW(P20)))*$L$6)),"")</f>
        <v>73.230640534242099</v>
      </c>
      <c r="J20" s="345">
        <f ca="1">INDEX('Other Inputs'!$C$11:$AH$76,MATCH($B20,'Other Inputs'!$B$80:$B$145,0), MATCH($D$2,'Other Inputs'!$C$79:$AH$79,0))</f>
        <v>2</v>
      </c>
      <c r="K20" s="76">
        <f t="shared" ca="1" si="5"/>
        <v>2432.991477591796</v>
      </c>
      <c r="L20" s="163">
        <f ca="1">INDEX('Other Inputs'!$C$149:$AH$214,MATCH($B20,'Other Inputs'!$B$80:$B$145,0), MATCH($D$2,'Other Inputs'!$C$79:$AH$79,0))</f>
        <v>5.5E-2</v>
      </c>
      <c r="M20" s="45">
        <f ca="1">INDEX('Other Inputs'!$C$218:$AH$283,MATCH($B20,'Other Inputs'!$B$80:$B$145,0), MATCH($D$2,'Other Inputs'!$C$79:$AH$79,0))</f>
        <v>1.6406250000000001E-2</v>
      </c>
      <c r="N20" s="53">
        <f t="shared" ca="1" si="6"/>
        <v>2608.9176699421932</v>
      </c>
      <c r="O20" s="53">
        <f t="shared" ca="1" si="7"/>
        <v>1304.4588349710966</v>
      </c>
      <c r="P20" s="46"/>
      <c r="Q20" s="53" cm="1">
        <f t="array" aca="1" ref="Q20" ca="1">IFERROR(SUMPRODUCT(INDIRECT("'"&amp;$H$6&amp;"'!$C"&amp;SUM(ROW(P20))&amp;":"&amp;$H$5&amp;SUM(ROW(P20))),
INDIRECT("'"&amp;$H$7&amp;"'!$C"&amp;SUM(ROW(P20))&amp;":"&amp;$H$5&amp;SUM(ROW(P20)))*$L$6,
INDIRECT("'"&amp;$H$8&amp;"'!$C"&amp;SUM(ROW(P20))&amp;":"&amp;$H$5&amp;SUM(ROW(P20)))*$L$5)/
(SUMPRODUCT(INDIRECT("'"&amp;$H$6&amp;"'!$C"&amp;SUM(ROW(P20))&amp;":"&amp;$H$5&amp;SUM(ROW(P20))),
INDIRECT("'"&amp;$H$7&amp;"'!$C"&amp;SUM(ROW(P20))&amp;":"&amp;$H$5&amp;SUM(ROW(P20)))*$L$6)),"")</f>
        <v>203860.36049982772</v>
      </c>
      <c r="R20" s="47">
        <f t="shared" ca="1" si="10"/>
        <v>2.2746700704547651E-2</v>
      </c>
      <c r="S20" s="57">
        <f t="shared" ca="1" si="8"/>
        <v>265927448.35439304</v>
      </c>
      <c r="T20" s="59">
        <f t="shared" si="2"/>
        <v>0</v>
      </c>
    </row>
    <row r="21" spans="2:20" s="44" customFormat="1" ht="13" x14ac:dyDescent="0.3">
      <c r="B21" s="14">
        <f t="shared" si="9"/>
        <v>2014</v>
      </c>
      <c r="C21" s="53">
        <f t="shared" ca="1" si="0"/>
        <v>2069.9084502831333</v>
      </c>
      <c r="D21" s="70">
        <f t="shared" ca="1" si="1"/>
        <v>75.508055734450764</v>
      </c>
      <c r="E21" s="75">
        <f t="shared" ca="1" si="3"/>
        <v>0.57605635056867344</v>
      </c>
      <c r="F21" s="53" cm="1">
        <f t="array" aca="1" ref="F21" ca="1">SUMPRODUCT(INDIRECT("'"&amp;$H$6&amp;"'!$C"&amp;SUM(ROW(A21))&amp;":"&amp;$H$5&amp;SUM(ROW(A21))),
INDIRECT("'"&amp;$H$7&amp;"'!$C"&amp;SUM(ROW(A21))&amp;":"&amp;$H$5&amp;SUM(ROW(A21)))*$L$6)</f>
        <v>1192.3839078813603</v>
      </c>
      <c r="G21" s="163">
        <f ca="1">INDEX('Other Inputs'!$C$80:$AH$145,MATCH(B21,'Other Inputs'!$B$80:$B$145,0), MATCH($D$2,'Other Inputs'!$C$79:$AH$79,0))</f>
        <v>0</v>
      </c>
      <c r="H21" s="53">
        <f t="shared" ca="1" si="4"/>
        <v>1192.3839078813603</v>
      </c>
      <c r="I21" s="70" cm="1">
        <f t="array" aca="1" ref="I21" ca="1">IFERROR(SUMPRODUCT(INDIRECT("'"&amp;$H$6&amp;"'!$C"&amp;SUM(ROW(P21))&amp;":"&amp;$H$5&amp;SUM(ROW(P21))),
INDIRECT("'"&amp;$H$7&amp;"'!$C"&amp;SUM(ROW(P21))&amp;":"&amp;$H$5&amp;SUM(ROW(P21)))*$L$6,
INDIRECT("'"&amp;$H$7&amp;"'!$C10:"&amp;$H$5&amp;10)*$L$6)/
(SUMPRODUCT(INDIRECT("'"&amp;$H$6&amp;"'!$C"&amp;SUM(ROW(P21))&amp;":"&amp;$H$5&amp;SUM(ROW(P21))),
INDIRECT("'"&amp;$H$7&amp;"'!$C"&amp;SUM(ROW(P21))&amp;":"&amp;$H$5&amp;SUM(ROW(P21)))*$L$6)),"")</f>
        <v>73.668247047077571</v>
      </c>
      <c r="J21" s="345">
        <f ca="1">INDEX('Other Inputs'!$C$11:$AH$76,MATCH($B21,'Other Inputs'!$B$80:$B$145,0), MATCH($D$2,'Other Inputs'!$C$79:$AH$79,0))</f>
        <v>2</v>
      </c>
      <c r="K21" s="76">
        <f t="shared" ca="1" si="5"/>
        <v>2384.7678157627206</v>
      </c>
      <c r="L21" s="163">
        <f ca="1">INDEX('Other Inputs'!$C$149:$AH$214,MATCH($B21,'Other Inputs'!$B$80:$B$145,0), MATCH($D$2,'Other Inputs'!$C$79:$AH$79,0))</f>
        <v>5.5E-2</v>
      </c>
      <c r="M21" s="45">
        <f ca="1">INDEX('Other Inputs'!$C$218:$AH$283,MATCH($B21,'Other Inputs'!$B$80:$B$145,0), MATCH($D$2,'Other Inputs'!$C$79:$AH$79,0))</f>
        <v>1.627630011909488E-2</v>
      </c>
      <c r="N21" s="53">
        <f t="shared" ca="1" si="6"/>
        <v>2556.8800781309865</v>
      </c>
      <c r="O21" s="53">
        <f t="shared" ca="1" si="7"/>
        <v>1278.4400390654932</v>
      </c>
      <c r="P21" s="46"/>
      <c r="Q21" s="53" cm="1">
        <f t="array" aca="1" ref="Q21" ca="1">IFERROR(SUMPRODUCT(INDIRECT("'"&amp;$H$6&amp;"'!$C"&amp;SUM(ROW(P21))&amp;":"&amp;$H$5&amp;SUM(ROW(P21))),
INDIRECT("'"&amp;$H$7&amp;"'!$C"&amp;SUM(ROW(P21))&amp;":"&amp;$H$5&amp;SUM(ROW(P21)))*$L$6,
INDIRECT("'"&amp;$H$8&amp;"'!$C"&amp;SUM(ROW(P21))&amp;":"&amp;$H$5&amp;SUM(ROW(P21)))*$L$5)/
(SUMPRODUCT(INDIRECT("'"&amp;$H$6&amp;"'!$C"&amp;SUM(ROW(P21))&amp;":"&amp;$H$5&amp;SUM(ROW(P21))),
INDIRECT("'"&amp;$H$7&amp;"'!$C"&amp;SUM(ROW(P21))&amp;":"&amp;$H$5&amp;SUM(ROW(P21)))*$L$6)),"")</f>
        <v>209698.28545116217</v>
      </c>
      <c r="R21" s="47">
        <f t="shared" ca="1" si="10"/>
        <v>2.8636881329067387E-2</v>
      </c>
      <c r="S21" s="57">
        <f t="shared" ca="1" si="8"/>
        <v>268086684.24415073</v>
      </c>
      <c r="T21" s="59">
        <f t="shared" si="2"/>
        <v>0</v>
      </c>
    </row>
    <row r="22" spans="2:20" s="44" customFormat="1" ht="13" x14ac:dyDescent="0.3">
      <c r="B22" s="14">
        <f t="shared" si="9"/>
        <v>2015</v>
      </c>
      <c r="C22" s="53">
        <f t="shared" ca="1" si="0"/>
        <v>2069.4960406364576</v>
      </c>
      <c r="D22" s="70">
        <f t="shared" ca="1" si="1"/>
        <v>75.929833180905618</v>
      </c>
      <c r="E22" s="75">
        <f t="shared" ca="1" si="3"/>
        <v>0.56001046646085884</v>
      </c>
      <c r="F22" s="53" cm="1">
        <f t="array" aca="1" ref="F22" ca="1">SUMPRODUCT(INDIRECT("'"&amp;$H$6&amp;"'!$C"&amp;SUM(ROW(A22))&amp;":"&amp;$H$5&amp;SUM(ROW(A22))),
INDIRECT("'"&amp;$H$7&amp;"'!$C"&amp;SUM(ROW(A22))&amp;":"&amp;$H$5&amp;SUM(ROW(A22)))*$L$6)</f>
        <v>1158.9394430557231</v>
      </c>
      <c r="G22" s="163">
        <f ca="1">INDEX('Other Inputs'!$C$80:$AH$145,MATCH(B22,'Other Inputs'!$B$80:$B$145,0), MATCH($D$2,'Other Inputs'!$C$79:$AH$79,0))</f>
        <v>0</v>
      </c>
      <c r="H22" s="53">
        <f t="shared" ca="1" si="4"/>
        <v>1158.9394430557231</v>
      </c>
      <c r="I22" s="70" cm="1">
        <f t="array" aca="1" ref="I22" ca="1">IFERROR(SUMPRODUCT(INDIRECT("'"&amp;$H$6&amp;"'!$C"&amp;SUM(ROW(P22))&amp;":"&amp;$H$5&amp;SUM(ROW(P22))),
INDIRECT("'"&amp;$H$7&amp;"'!$C"&amp;SUM(ROW(P22))&amp;":"&amp;$H$5&amp;SUM(ROW(P22)))*$L$6,
INDIRECT("'"&amp;$H$7&amp;"'!$C10:"&amp;$H$5&amp;10)*$L$6)/
(SUMPRODUCT(INDIRECT("'"&amp;$H$6&amp;"'!$C"&amp;SUM(ROW(P22))&amp;":"&amp;$H$5&amp;SUM(ROW(P22))),
INDIRECT("'"&amp;$H$7&amp;"'!$C"&amp;SUM(ROW(P22))&amp;":"&amp;$H$5&amp;SUM(ROW(P22)))*$L$6)),"")</f>
        <v>74.071429903994385</v>
      </c>
      <c r="J22" s="345">
        <f ca="1">INDEX('Other Inputs'!$C$11:$AH$76,MATCH($B22,'Other Inputs'!$B$80:$B$145,0), MATCH($D$2,'Other Inputs'!$C$79:$AH$79,0))</f>
        <v>2</v>
      </c>
      <c r="K22" s="76">
        <f t="shared" ca="1" si="5"/>
        <v>2317.8788861114463</v>
      </c>
      <c r="L22" s="163">
        <f ca="1">INDEX('Other Inputs'!$C$149:$AH$214,MATCH($B22,'Other Inputs'!$B$80:$B$145,0), MATCH($D$2,'Other Inputs'!$C$79:$AH$79,0))</f>
        <v>5.5E-2</v>
      </c>
      <c r="M22" s="45">
        <f ca="1">INDEX('Other Inputs'!$C$218:$AH$283,MATCH($B22,'Other Inputs'!$B$80:$B$145,0), MATCH($D$2,'Other Inputs'!$C$79:$AH$79,0))</f>
        <v>1.7309205350118019E-2</v>
      </c>
      <c r="N22" s="53">
        <f t="shared" ca="1" si="6"/>
        <v>2487.6895017528841</v>
      </c>
      <c r="O22" s="53">
        <f t="shared" ca="1" si="7"/>
        <v>1243.844750876442</v>
      </c>
      <c r="P22" s="46"/>
      <c r="Q22" s="53" cm="1">
        <f t="array" aca="1" ref="Q22" ca="1">IFERROR(SUMPRODUCT(INDIRECT("'"&amp;$H$6&amp;"'!$C"&amp;SUM(ROW(P22))&amp;":"&amp;$H$5&amp;SUM(ROW(P22))),
INDIRECT("'"&amp;$H$7&amp;"'!$C"&amp;SUM(ROW(P22))&amp;":"&amp;$H$5&amp;SUM(ROW(P22)))*$L$6,
INDIRECT("'"&amp;$H$8&amp;"'!$C"&amp;SUM(ROW(P22))&amp;":"&amp;$H$5&amp;SUM(ROW(P22)))*$L$5)/
(SUMPRODUCT(INDIRECT("'"&amp;$H$6&amp;"'!$C"&amp;SUM(ROW(P22))&amp;":"&amp;$H$5&amp;SUM(ROW(P22))),
INDIRECT("'"&amp;$H$7&amp;"'!$C"&amp;SUM(ROW(P22))&amp;":"&amp;$H$5&amp;SUM(ROW(P22)))*$L$6)),"")</f>
        <v>217566.86634652066</v>
      </c>
      <c r="R22" s="47">
        <f t="shared" ca="1" si="10"/>
        <v>3.7523343972171164E-2</v>
      </c>
      <c r="S22" s="57">
        <f t="shared" ca="1" si="8"/>
        <v>270619404.66975617</v>
      </c>
      <c r="T22" s="59">
        <f t="shared" si="2"/>
        <v>0</v>
      </c>
    </row>
    <row r="23" spans="2:20" s="44" customFormat="1" ht="13" x14ac:dyDescent="0.3">
      <c r="B23" s="14">
        <f t="shared" si="9"/>
        <v>2016</v>
      </c>
      <c r="C23" s="53">
        <f t="shared" ca="1" si="0"/>
        <v>2061.3354845025892</v>
      </c>
      <c r="D23" s="70">
        <f t="shared" ca="1" si="1"/>
        <v>76.352463282848007</v>
      </c>
      <c r="E23" s="75">
        <f t="shared" ca="1" si="3"/>
        <v>0.5539275728140125</v>
      </c>
      <c r="F23" s="53" cm="1">
        <f t="array" aca="1" ref="F23" ca="1">SUMPRODUCT(INDIRECT("'"&amp;$H$6&amp;"'!$C"&amp;SUM(ROW(A23))&amp;":"&amp;$H$5&amp;SUM(ROW(A23))),
INDIRECT("'"&amp;$H$7&amp;"'!$C"&amp;SUM(ROW(A23))&amp;":"&amp;$H$5&amp;SUM(ROW(A23)))*$L$6)</f>
        <v>1141.8305616859157</v>
      </c>
      <c r="G23" s="163">
        <f ca="1">INDEX('Other Inputs'!$C$80:$AH$145,MATCH(B23,'Other Inputs'!$B$80:$B$145,0), MATCH($D$2,'Other Inputs'!$C$79:$AH$79,0))</f>
        <v>0</v>
      </c>
      <c r="H23" s="53">
        <f t="shared" ca="1" si="4"/>
        <v>1141.8305616859157</v>
      </c>
      <c r="I23" s="70" cm="1">
        <f t="array" aca="1" ref="I23" ca="1">IFERROR(SUMPRODUCT(INDIRECT("'"&amp;$H$6&amp;"'!$C"&amp;SUM(ROW(P23))&amp;":"&amp;$H$5&amp;SUM(ROW(P23))),
INDIRECT("'"&amp;$H$7&amp;"'!$C"&amp;SUM(ROW(P23))&amp;":"&amp;$H$5&amp;SUM(ROW(P23)))*$L$6,
INDIRECT("'"&amp;$H$7&amp;"'!$C10:"&amp;$H$5&amp;10)*$L$6)/
(SUMPRODUCT(INDIRECT("'"&amp;$H$6&amp;"'!$C"&amp;SUM(ROW(P23))&amp;":"&amp;$H$5&amp;SUM(ROW(P23))),
INDIRECT("'"&amp;$H$7&amp;"'!$C"&amp;SUM(ROW(P23))&amp;":"&amp;$H$5&amp;SUM(ROW(P23)))*$L$6)),"")</f>
        <v>74.508376950784296</v>
      </c>
      <c r="J23" s="345">
        <f ca="1">INDEX('Other Inputs'!$C$11:$AH$76,MATCH($B23,'Other Inputs'!$B$80:$B$145,0), MATCH($D$2,'Other Inputs'!$C$79:$AH$79,0))</f>
        <v>2</v>
      </c>
      <c r="K23" s="76">
        <f t="shared" ca="1" si="5"/>
        <v>2283.6611233718313</v>
      </c>
      <c r="L23" s="163">
        <f ca="1">INDEX('Other Inputs'!$C$149:$AH$214,MATCH($B23,'Other Inputs'!$B$80:$B$145,0), MATCH($D$2,'Other Inputs'!$C$79:$AH$79,0))</f>
        <v>5.5E-2</v>
      </c>
      <c r="M23" s="45">
        <f ca="1">INDEX('Other Inputs'!$C$218:$AH$283,MATCH($B23,'Other Inputs'!$B$80:$B$145,0), MATCH($D$2,'Other Inputs'!$C$79:$AH$79,0))</f>
        <v>1.7500000000000002E-2</v>
      </c>
      <c r="N23" s="53">
        <f t="shared" ca="1" si="6"/>
        <v>2451.4245786475344</v>
      </c>
      <c r="O23" s="53">
        <f t="shared" ca="1" si="7"/>
        <v>1225.7122893237672</v>
      </c>
      <c r="P23" s="46"/>
      <c r="Q23" s="53" cm="1">
        <f t="array" aca="1" ref="Q23" ca="1">IFERROR(SUMPRODUCT(INDIRECT("'"&amp;$H$6&amp;"'!$C"&amp;SUM(ROW(P23))&amp;":"&amp;$H$5&amp;SUM(ROW(P23))),
INDIRECT("'"&amp;$H$7&amp;"'!$C"&amp;SUM(ROW(P23))&amp;":"&amp;$H$5&amp;SUM(ROW(P23)))*$L$6,
INDIRECT("'"&amp;$H$8&amp;"'!$C"&amp;SUM(ROW(P23))&amp;":"&amp;$H$5&amp;SUM(ROW(P23)))*$L$5)/
(SUMPRODUCT(INDIRECT("'"&amp;$H$6&amp;"'!$C"&amp;SUM(ROW(P23))&amp;":"&amp;$H$5&amp;SUM(ROW(P23))),
INDIRECT("'"&amp;$H$7&amp;"'!$C"&amp;SUM(ROW(P23))&amp;":"&amp;$H$5&amp;SUM(ROW(P23)))*$L$6)),"")</f>
        <v>225622.51713418885</v>
      </c>
      <c r="R23" s="47">
        <f t="shared" ca="1" si="10"/>
        <v>3.7026091899663882E-2</v>
      </c>
      <c r="S23" s="57">
        <f t="shared" ca="1" si="8"/>
        <v>276548291.99953753</v>
      </c>
      <c r="T23" s="59">
        <f t="shared" si="2"/>
        <v>0</v>
      </c>
    </row>
    <row r="24" spans="2:20" s="44" customFormat="1" ht="13" x14ac:dyDescent="0.3">
      <c r="B24" s="14">
        <f t="shared" si="9"/>
        <v>2017</v>
      </c>
      <c r="C24" s="53">
        <f t="shared" ca="1" si="0"/>
        <v>2041.4842557310997</v>
      </c>
      <c r="D24" s="70">
        <f t="shared" ca="1" si="1"/>
        <v>76.761586587873978</v>
      </c>
      <c r="E24" s="75">
        <f t="shared" ca="1" si="3"/>
        <v>0.54802326876646335</v>
      </c>
      <c r="F24" s="53" cm="1">
        <f t="array" aca="1" ref="F24" ca="1">SUMPRODUCT(INDIRECT("'"&amp;$H$6&amp;"'!$C"&amp;SUM(ROW(A24))&amp;":"&amp;$H$5&amp;SUM(ROW(A24))),
INDIRECT("'"&amp;$H$7&amp;"'!$C"&amp;SUM(ROW(A24))&amp;":"&amp;$H$5&amp;SUM(ROW(A24)))*$L$6)</f>
        <v>1118.7808749610278</v>
      </c>
      <c r="G24" s="163">
        <f ca="1">INDEX('Other Inputs'!$C$80:$AH$145,MATCH(B24,'Other Inputs'!$B$80:$B$145,0), MATCH($D$2,'Other Inputs'!$C$79:$AH$79,0))</f>
        <v>0</v>
      </c>
      <c r="H24" s="53">
        <f t="shared" ca="1" si="4"/>
        <v>1118.7808749610278</v>
      </c>
      <c r="I24" s="70" cm="1">
        <f t="array" aca="1" ref="I24" ca="1">IFERROR(SUMPRODUCT(INDIRECT("'"&amp;$H$6&amp;"'!$C"&amp;SUM(ROW(P24))&amp;":"&amp;$H$5&amp;SUM(ROW(P24))),
INDIRECT("'"&amp;$H$7&amp;"'!$C"&amp;SUM(ROW(P24))&amp;":"&amp;$H$5&amp;SUM(ROW(P24)))*$L$6,
INDIRECT("'"&amp;$H$7&amp;"'!$C10:"&amp;$H$5&amp;10)*$L$6)/
(SUMPRODUCT(INDIRECT("'"&amp;$H$6&amp;"'!$C"&amp;SUM(ROW(P24))&amp;":"&amp;$H$5&amp;SUM(ROW(P24))),
INDIRECT("'"&amp;$H$7&amp;"'!$C"&amp;SUM(ROW(P24))&amp;":"&amp;$H$5&amp;SUM(ROW(P24)))*$L$6)),"")</f>
        <v>74.932830618044079</v>
      </c>
      <c r="J24" s="345">
        <f ca="1">INDEX('Other Inputs'!$C$11:$AH$76,MATCH($B24,'Other Inputs'!$B$80:$B$145,0), MATCH($D$2,'Other Inputs'!$C$79:$AH$79,0))</f>
        <v>2</v>
      </c>
      <c r="K24" s="76">
        <f t="shared" ca="1" si="5"/>
        <v>2237.5617499220557</v>
      </c>
      <c r="L24" s="163">
        <f ca="1">INDEX('Other Inputs'!$C$149:$AH$214,MATCH($B24,'Other Inputs'!$B$80:$B$145,0), MATCH($D$2,'Other Inputs'!$C$79:$AH$79,0))</f>
        <v>5.5E-2</v>
      </c>
      <c r="M24" s="45">
        <f ca="1">INDEX('Other Inputs'!$C$218:$AH$283,MATCH($B24,'Other Inputs'!$B$80:$B$145,0), MATCH($D$2,'Other Inputs'!$C$79:$AH$79,0))</f>
        <v>1.7500000000000002E-2</v>
      </c>
      <c r="N24" s="53">
        <f t="shared" ca="1" si="6"/>
        <v>2401.9386299757048</v>
      </c>
      <c r="O24" s="53">
        <f t="shared" ca="1" si="7"/>
        <v>1200.9693149878524</v>
      </c>
      <c r="P24" s="46"/>
      <c r="Q24" s="53" cm="1">
        <f t="array" aca="1" ref="Q24" ca="1">IFERROR(SUMPRODUCT(INDIRECT("'"&amp;$H$6&amp;"'!$C"&amp;SUM(ROW(P24))&amp;":"&amp;$H$5&amp;SUM(ROW(P24))),
INDIRECT("'"&amp;$H$7&amp;"'!$C"&amp;SUM(ROW(P24))&amp;":"&amp;$H$5&amp;SUM(ROW(P24)))*$L$6,
INDIRECT("'"&amp;$H$8&amp;"'!$C"&amp;SUM(ROW(P24))&amp;":"&amp;$H$5&amp;SUM(ROW(P24)))*$L$5)/
(SUMPRODUCT(INDIRECT("'"&amp;$H$6&amp;"'!$C"&amp;SUM(ROW(P24))&amp;":"&amp;$H$5&amp;SUM(ROW(P24))),
INDIRECT("'"&amp;$H$7&amp;"'!$C"&amp;SUM(ROW(P24))&amp;":"&amp;$H$5&amp;SUM(ROW(P24)))*$L$6)),"")</f>
        <v>230375.30270185517</v>
      </c>
      <c r="R24" s="47">
        <f t="shared" ca="1" si="10"/>
        <v>2.1065209395033868E-2</v>
      </c>
      <c r="S24" s="57">
        <f t="shared" ca="1" si="8"/>
        <v>276673669.47596616</v>
      </c>
      <c r="T24" s="59">
        <f t="shared" si="2"/>
        <v>0</v>
      </c>
    </row>
    <row r="25" spans="2:20" s="44" customFormat="1" ht="13" x14ac:dyDescent="0.3">
      <c r="B25" s="14">
        <f t="shared" si="9"/>
        <v>2018</v>
      </c>
      <c r="C25" s="53">
        <f t="shared" ca="1" si="0"/>
        <v>2009.1150183931907</v>
      </c>
      <c r="D25" s="70">
        <f t="shared" ca="1" si="1"/>
        <v>76.992730257914928</v>
      </c>
      <c r="E25" s="75">
        <f t="shared" ca="1" si="3"/>
        <v>0.54404922254298205</v>
      </c>
      <c r="F25" s="53" cm="1">
        <f t="array" aca="1" ref="F25" ca="1">SUMPRODUCT(INDIRECT("'"&amp;$H$6&amp;"'!$C"&amp;SUM(ROW(A25))&amp;":"&amp;$H$5&amp;SUM(ROW(A25))),
INDIRECT("'"&amp;$H$7&amp;"'!$C"&amp;SUM(ROW(A25))&amp;":"&amp;$H$5&amp;SUM(ROW(A25)))*$L$6)</f>
        <v>1093.0574637562445</v>
      </c>
      <c r="G25" s="163">
        <f ca="1">INDEX('Other Inputs'!$C$80:$AH$145,MATCH(B25,'Other Inputs'!$B$80:$B$145,0), MATCH($D$2,'Other Inputs'!$C$79:$AH$79,0))</f>
        <v>0</v>
      </c>
      <c r="H25" s="53">
        <f t="shared" ca="1" si="4"/>
        <v>1093.0574637562445</v>
      </c>
      <c r="I25" s="70" cm="1">
        <f t="array" aca="1" ref="I25" ca="1">IFERROR(SUMPRODUCT(INDIRECT("'"&amp;$H$6&amp;"'!$C"&amp;SUM(ROW(P25))&amp;":"&amp;$H$5&amp;SUM(ROW(P25))),
INDIRECT("'"&amp;$H$7&amp;"'!$C"&amp;SUM(ROW(P25))&amp;":"&amp;$H$5&amp;SUM(ROW(P25)))*$L$6,
INDIRECT("'"&amp;$H$7&amp;"'!$C10:"&amp;$H$5&amp;10)*$L$6)/
(SUMPRODUCT(INDIRECT("'"&amp;$H$6&amp;"'!$C"&amp;SUM(ROW(P25))&amp;":"&amp;$H$5&amp;SUM(ROW(P25))),
INDIRECT("'"&amp;$H$7&amp;"'!$C"&amp;SUM(ROW(P25))&amp;":"&amp;$H$5&amp;SUM(ROW(P25)))*$L$6)),"")</f>
        <v>75.304953089368226</v>
      </c>
      <c r="J25" s="345">
        <f ca="1">INDEX('Other Inputs'!$C$11:$AH$76,MATCH($B25,'Other Inputs'!$B$80:$B$145,0), MATCH($D$2,'Other Inputs'!$C$79:$AH$79,0))</f>
        <v>2</v>
      </c>
      <c r="K25" s="76">
        <f t="shared" ca="1" si="5"/>
        <v>2186.114927512489</v>
      </c>
      <c r="L25" s="163">
        <f ca="1">INDEX('Other Inputs'!$C$149:$AH$214,MATCH($B25,'Other Inputs'!$B$80:$B$145,0), MATCH($D$2,'Other Inputs'!$C$79:$AH$79,0))</f>
        <v>5.5E-2</v>
      </c>
      <c r="M25" s="45">
        <f ca="1">INDEX('Other Inputs'!$C$218:$AH$283,MATCH($B25,'Other Inputs'!$B$80:$B$145,0), MATCH($D$2,'Other Inputs'!$C$79:$AH$79,0))</f>
        <v>1.7500000000000002E-2</v>
      </c>
      <c r="N25" s="53">
        <f t="shared" ca="1" si="6"/>
        <v>2346.7123953748751</v>
      </c>
      <c r="O25" s="53">
        <f t="shared" ca="1" si="7"/>
        <v>1173.3561976874375</v>
      </c>
      <c r="P25" s="46"/>
      <c r="Q25" s="53" cm="1">
        <f t="array" aca="1" ref="Q25" ca="1">IFERROR(SUMPRODUCT(INDIRECT("'"&amp;$H$6&amp;"'!$C"&amp;SUM(ROW(P25))&amp;":"&amp;$H$5&amp;SUM(ROW(P25))),
INDIRECT("'"&amp;$H$7&amp;"'!$C"&amp;SUM(ROW(P25))&amp;":"&amp;$H$5&amp;SUM(ROW(P25)))*$L$6,
INDIRECT("'"&amp;$H$8&amp;"'!$C"&amp;SUM(ROW(P25))&amp;":"&amp;$H$5&amp;SUM(ROW(P25)))*$L$5)/
(SUMPRODUCT(INDIRECT("'"&amp;$H$6&amp;"'!$C"&amp;SUM(ROW(P25))&amp;":"&amp;$H$5&amp;SUM(ROW(P25))),
INDIRECT("'"&amp;$H$7&amp;"'!$C"&amp;SUM(ROW(P25))&amp;":"&amp;$H$5&amp;SUM(ROW(P25)))*$L$6)),"")</f>
        <v>231840.07678163628</v>
      </c>
      <c r="R25" s="47">
        <f t="shared" ca="1" si="10"/>
        <v>6.3582079441770745E-3</v>
      </c>
      <c r="S25" s="57">
        <f t="shared" ca="1" si="8"/>
        <v>272030990.9640643</v>
      </c>
      <c r="T25" s="59">
        <f t="shared" si="2"/>
        <v>0</v>
      </c>
    </row>
    <row r="26" spans="2:20" s="44" customFormat="1" ht="13" x14ac:dyDescent="0.3">
      <c r="B26" s="14">
        <f t="shared" si="9"/>
        <v>2019</v>
      </c>
      <c r="C26" s="53">
        <f t="shared" ca="1" si="0"/>
        <v>1972.6999873849093</v>
      </c>
      <c r="D26" s="70">
        <f t="shared" ca="1" si="1"/>
        <v>77.384685764548777</v>
      </c>
      <c r="E26" s="75">
        <f t="shared" ca="1" si="3"/>
        <v>0.53832598527474373</v>
      </c>
      <c r="F26" s="53" cm="1">
        <f t="array" aca="1" ref="F26" ca="1">SUMPRODUCT(INDIRECT("'"&amp;$H$6&amp;"'!$C"&amp;SUM(ROW(A26))&amp;":"&amp;$H$5&amp;SUM(ROW(A26))),
INDIRECT("'"&amp;$H$7&amp;"'!$C"&amp;SUM(ROW(A26))&amp;":"&amp;$H$5&amp;SUM(ROW(A26)))*$L$6)</f>
        <v>1061.9556643604558</v>
      </c>
      <c r="G26" s="163">
        <f ca="1">INDEX('Other Inputs'!$C$80:$AH$145,MATCH(B26,'Other Inputs'!$B$80:$B$145,0), MATCH($D$2,'Other Inputs'!$C$79:$AH$79,0))</f>
        <v>0</v>
      </c>
      <c r="H26" s="53">
        <f t="shared" ca="1" si="4"/>
        <v>1061.9556643604558</v>
      </c>
      <c r="I26" s="70" cm="1">
        <f t="array" aca="1" ref="I26" ca="1">IFERROR(SUMPRODUCT(INDIRECT("'"&amp;$H$6&amp;"'!$C"&amp;SUM(ROW(P26))&amp;":"&amp;$H$5&amp;SUM(ROW(P26))),
INDIRECT("'"&amp;$H$7&amp;"'!$C"&amp;SUM(ROW(P26))&amp;":"&amp;$H$5&amp;SUM(ROW(P26)))*$L$6,
INDIRECT("'"&amp;$H$7&amp;"'!$C10:"&amp;$H$5&amp;10)*$L$6)/
(SUMPRODUCT(INDIRECT("'"&amp;$H$6&amp;"'!$C"&amp;SUM(ROW(P26))&amp;":"&amp;$H$5&amp;SUM(ROW(P26))),
INDIRECT("'"&amp;$H$7&amp;"'!$C"&amp;SUM(ROW(P26))&amp;":"&amp;$H$5&amp;SUM(ROW(P26)))*$L$6)),"")</f>
        <v>75.718434590544319</v>
      </c>
      <c r="J26" s="345">
        <f ca="1">INDEX('Other Inputs'!$C$11:$AH$76,MATCH($B26,'Other Inputs'!$B$80:$B$145,0), MATCH($D$2,'Other Inputs'!$C$79:$AH$79,0))</f>
        <v>2</v>
      </c>
      <c r="K26" s="76">
        <f t="shared" ca="1" si="5"/>
        <v>2123.9113287209116</v>
      </c>
      <c r="L26" s="163">
        <f ca="1">INDEX('Other Inputs'!$C$149:$AH$214,MATCH($B26,'Other Inputs'!$B$80:$B$145,0), MATCH($D$2,'Other Inputs'!$C$79:$AH$79,0))</f>
        <v>5.5E-2</v>
      </c>
      <c r="M26" s="45">
        <f ca="1">INDEX('Other Inputs'!$C$218:$AH$283,MATCH($B26,'Other Inputs'!$B$80:$B$145,0), MATCH($D$2,'Other Inputs'!$C$79:$AH$79,0))</f>
        <v>1.7500000000000002E-2</v>
      </c>
      <c r="N26" s="53">
        <f t="shared" ca="1" si="6"/>
        <v>2279.939164707072</v>
      </c>
      <c r="O26" s="53">
        <f t="shared" ca="1" si="7"/>
        <v>1139.969582353536</v>
      </c>
      <c r="P26" s="46"/>
      <c r="Q26" s="53" cm="1">
        <f t="array" aca="1" ref="Q26" ca="1">IFERROR(SUMPRODUCT(INDIRECT("'"&amp;$H$6&amp;"'!$C"&amp;SUM(ROW(P26))&amp;":"&amp;$H$5&amp;SUM(ROW(P26))),
INDIRECT("'"&amp;$H$7&amp;"'!$C"&amp;SUM(ROW(P26))&amp;":"&amp;$H$5&amp;SUM(ROW(P26)))*$L$6,
INDIRECT("'"&amp;$H$8&amp;"'!$C"&amp;SUM(ROW(P26))&amp;":"&amp;$H$5&amp;SUM(ROW(P26)))*$L$5)/
(SUMPRODUCT(INDIRECT("'"&amp;$H$6&amp;"'!$C"&amp;SUM(ROW(P26))&amp;":"&amp;$H$5&amp;SUM(ROW(P26))),
INDIRECT("'"&amp;$H$7&amp;"'!$C"&amp;SUM(ROW(P26))&amp;":"&amp;$H$5&amp;SUM(ROW(P26)))*$L$6)),"")</f>
        <v>233716.06749458538</v>
      </c>
      <c r="R26" s="47">
        <f t="shared" ca="1" si="10"/>
        <v>8.0917447017412325E-3</v>
      </c>
      <c r="S26" s="57">
        <f t="shared" ca="1" si="8"/>
        <v>266429207.85111332</v>
      </c>
      <c r="T26" s="59">
        <f t="shared" si="2"/>
        <v>0</v>
      </c>
    </row>
    <row r="27" spans="2:20" s="44" customFormat="1" ht="13" x14ac:dyDescent="0.3">
      <c r="B27" s="14">
        <f t="shared" si="9"/>
        <v>2020</v>
      </c>
      <c r="C27" s="53">
        <f t="shared" ca="1" si="0"/>
        <v>1912.4329694013463</v>
      </c>
      <c r="D27" s="70">
        <f t="shared" ca="1" si="1"/>
        <v>77.728012635452799</v>
      </c>
      <c r="E27" s="75">
        <f t="shared" ca="1" si="3"/>
        <v>0.53330946012639757</v>
      </c>
      <c r="F27" s="53" cm="1">
        <f t="array" aca="1" ref="F27" ca="1">SUMPRODUCT(INDIRECT("'"&amp;$H$6&amp;"'!$C"&amp;SUM(ROW(A27))&amp;":"&amp;$H$5&amp;SUM(ROW(A27))),
INDIRECT("'"&amp;$H$7&amp;"'!$C"&amp;SUM(ROW(A27))&amp;":"&amp;$H$5&amp;SUM(ROW(A27)))*$L$6)</f>
        <v>1019.9185944393554</v>
      </c>
      <c r="G27" s="163">
        <f ca="1">INDEX('Other Inputs'!$C$80:$AH$145,MATCH(B27,'Other Inputs'!$B$80:$B$145,0), MATCH($D$2,'Other Inputs'!$C$79:$AH$79,0))</f>
        <v>0</v>
      </c>
      <c r="H27" s="53">
        <f t="shared" ca="1" si="4"/>
        <v>1019.9185944393554</v>
      </c>
      <c r="I27" s="70" cm="1">
        <f t="array" aca="1" ref="I27" ca="1">IFERROR(SUMPRODUCT(INDIRECT("'"&amp;$H$6&amp;"'!$C"&amp;SUM(ROW(P27))&amp;":"&amp;$H$5&amp;SUM(ROW(P27))),
INDIRECT("'"&amp;$H$7&amp;"'!$C"&amp;SUM(ROW(P27))&amp;":"&amp;$H$5&amp;SUM(ROW(P27)))*$L$6,
INDIRECT("'"&amp;$H$7&amp;"'!$C10:"&amp;$H$5&amp;10)*$L$6)/
(SUMPRODUCT(INDIRECT("'"&amp;$H$6&amp;"'!$C"&amp;SUM(ROW(P27))&amp;":"&amp;$H$5&amp;SUM(ROW(P27))),
INDIRECT("'"&amp;$H$7&amp;"'!$C"&amp;SUM(ROW(P27))&amp;":"&amp;$H$5&amp;SUM(ROW(P27)))*$L$6)),"")</f>
        <v>76.08517871850367</v>
      </c>
      <c r="J27" s="345">
        <f ca="1">INDEX('Other Inputs'!$C$11:$AH$76,MATCH($B27,'Other Inputs'!$B$80:$B$145,0), MATCH($D$2,'Other Inputs'!$C$79:$AH$79,0))</f>
        <v>2</v>
      </c>
      <c r="K27" s="76">
        <f t="shared" ca="1" si="5"/>
        <v>2039.8371888787108</v>
      </c>
      <c r="L27" s="163">
        <f ca="1">INDEX('Other Inputs'!$C$149:$AH$214,MATCH($B27,'Other Inputs'!$B$80:$B$145,0), MATCH($D$2,'Other Inputs'!$C$79:$AH$79,0))</f>
        <v>5.5E-2</v>
      </c>
      <c r="M27" s="45">
        <f ca="1">INDEX('Other Inputs'!$C$218:$AH$283,MATCH($B27,'Other Inputs'!$B$80:$B$145,0), MATCH($D$2,'Other Inputs'!$C$79:$AH$79,0))</f>
        <v>1.7500000000000002E-2</v>
      </c>
      <c r="N27" s="53">
        <f t="shared" ca="1" si="6"/>
        <v>2189.6887283667133</v>
      </c>
      <c r="O27" s="53">
        <f t="shared" ca="1" si="7"/>
        <v>1094.8443641833567</v>
      </c>
      <c r="P27" s="46"/>
      <c r="Q27" s="53" cm="1">
        <f t="array" aca="1" ref="Q27" ca="1">IFERROR(SUMPRODUCT(INDIRECT("'"&amp;$H$6&amp;"'!$C"&amp;SUM(ROW(P27))&amp;":"&amp;$H$5&amp;SUM(ROW(P27))),
INDIRECT("'"&amp;$H$7&amp;"'!$C"&amp;SUM(ROW(P27))&amp;":"&amp;$H$5&amp;SUM(ROW(P27)))*$L$6,
INDIRECT("'"&amp;$H$8&amp;"'!$C"&amp;SUM(ROW(P27))&amp;":"&amp;$H$5&amp;SUM(ROW(P27)))*$L$5)/
(SUMPRODUCT(INDIRECT("'"&amp;$H$6&amp;"'!$C"&amp;SUM(ROW(P27))&amp;":"&amp;$H$5&amp;SUM(ROW(P27))),
INDIRECT("'"&amp;$H$7&amp;"'!$C"&amp;SUM(ROW(P27))&amp;":"&amp;$H$5&amp;SUM(ROW(P27)))*$L$6)),"")</f>
        <v>237154.53285585734</v>
      </c>
      <c r="R27" s="47">
        <f t="shared" ca="1" si="10"/>
        <v>1.4712147941440268E-2</v>
      </c>
      <c r="S27" s="57">
        <f t="shared" ca="1" si="8"/>
        <v>259647303.73777211</v>
      </c>
      <c r="T27" s="59">
        <f t="shared" si="2"/>
        <v>0</v>
      </c>
    </row>
    <row r="28" spans="2:20" s="44" customFormat="1" ht="13" x14ac:dyDescent="0.3">
      <c r="B28" s="14">
        <f t="shared" si="9"/>
        <v>2021</v>
      </c>
      <c r="C28" s="53">
        <f t="shared" ca="1" si="0"/>
        <v>1841.3083132730742</v>
      </c>
      <c r="D28" s="70">
        <f t="shared" ca="1" si="1"/>
        <v>78.0586717355784</v>
      </c>
      <c r="E28" s="75">
        <f t="shared" ca="1" si="3"/>
        <v>0.52847072143063012</v>
      </c>
      <c r="F28" s="53" cm="1">
        <f t="array" aca="1" ref="F28" ca="1">SUMPRODUCT(INDIRECT("'"&amp;$H$6&amp;"'!$C"&amp;SUM(ROW(A28))&amp;":"&amp;$H$5&amp;SUM(ROW(A28))),
INDIRECT("'"&amp;$H$7&amp;"'!$C"&amp;SUM(ROW(A28))&amp;":"&amp;$H$5&amp;SUM(ROW(A28)))*$L$6)</f>
        <v>973.07753269163823</v>
      </c>
      <c r="G28" s="163">
        <f ca="1">INDEX('Other Inputs'!$C$80:$AH$145,MATCH(B28,'Other Inputs'!$B$80:$B$145,0), MATCH($D$2,'Other Inputs'!$C$79:$AH$79,0))</f>
        <v>0</v>
      </c>
      <c r="H28" s="53">
        <f t="shared" ca="1" si="4"/>
        <v>973.07753269163823</v>
      </c>
      <c r="I28" s="70" cm="1">
        <f t="array" aca="1" ref="I28" ca="1">IFERROR(SUMPRODUCT(INDIRECT("'"&amp;$H$6&amp;"'!$C"&amp;SUM(ROW(P28))&amp;":"&amp;$H$5&amp;SUM(ROW(P28))),
INDIRECT("'"&amp;$H$7&amp;"'!$C"&amp;SUM(ROW(P28))&amp;":"&amp;$H$5&amp;SUM(ROW(P28)))*$L$6,
INDIRECT("'"&amp;$H$7&amp;"'!$C10:"&amp;$H$5&amp;10)*$L$6)/
(SUMPRODUCT(INDIRECT("'"&amp;$H$6&amp;"'!$C"&amp;SUM(ROW(P28))&amp;":"&amp;$H$5&amp;SUM(ROW(P28))),
INDIRECT("'"&amp;$H$7&amp;"'!$C"&amp;SUM(ROW(P28))&amp;":"&amp;$H$5&amp;SUM(ROW(P28)))*$L$6)),"")</f>
        <v>76.437667306597234</v>
      </c>
      <c r="J28" s="345">
        <f ca="1">INDEX('Other Inputs'!$C$11:$AH$76,MATCH($B28,'Other Inputs'!$B$80:$B$145,0), MATCH($D$2,'Other Inputs'!$C$79:$AH$79,0))</f>
        <v>2</v>
      </c>
      <c r="K28" s="76">
        <f t="shared" ca="1" si="5"/>
        <v>1946.1550653832765</v>
      </c>
      <c r="L28" s="163">
        <f ca="1">INDEX('Other Inputs'!$C$149:$AH$214,MATCH($B28,'Other Inputs'!$B$80:$B$145,0), MATCH($D$2,'Other Inputs'!$C$79:$AH$79,0))</f>
        <v>5.5E-2</v>
      </c>
      <c r="M28" s="45">
        <f ca="1">INDEX('Other Inputs'!$C$218:$AH$283,MATCH($B28,'Other Inputs'!$B$80:$B$145,0), MATCH($D$2,'Other Inputs'!$C$79:$AH$79,0))</f>
        <v>1.7500000000000002E-2</v>
      </c>
      <c r="N28" s="53">
        <f t="shared" ca="1" si="6"/>
        <v>2089.1244818739956</v>
      </c>
      <c r="O28" s="53">
        <f t="shared" ca="1" si="7"/>
        <v>1044.5622409369978</v>
      </c>
      <c r="P28" s="46"/>
      <c r="Q28" s="53" cm="1">
        <f t="array" aca="1" ref="Q28" ca="1">IFERROR(SUMPRODUCT(INDIRECT("'"&amp;$H$6&amp;"'!$C"&amp;SUM(ROW(P28))&amp;":"&amp;$H$5&amp;SUM(ROW(P28))),
INDIRECT("'"&amp;$H$7&amp;"'!$C"&amp;SUM(ROW(P28))&amp;":"&amp;$H$5&amp;SUM(ROW(P28)))*$L$6,
INDIRECT("'"&amp;$H$8&amp;"'!$C"&amp;SUM(ROW(P28))&amp;":"&amp;$H$5&amp;SUM(ROW(P28)))*$L$5)/
(SUMPRODUCT(INDIRECT("'"&amp;$H$6&amp;"'!$C"&amp;SUM(ROW(P28))&amp;":"&amp;$H$5&amp;SUM(ROW(P28))),
INDIRECT("'"&amp;$H$7&amp;"'!$C"&amp;SUM(ROW(P28))&amp;":"&amp;$H$5&amp;SUM(ROW(P28)))*$L$6)),"")</f>
        <v>241540.74601120336</v>
      </c>
      <c r="R28" s="47">
        <f t="shared" ca="1" si="10"/>
        <v>1.8495168962306741E-2</v>
      </c>
      <c r="S28" s="57">
        <f t="shared" ca="1" si="8"/>
        <v>252304342.9310568</v>
      </c>
      <c r="T28" s="59">
        <f t="shared" si="2"/>
        <v>0</v>
      </c>
    </row>
    <row r="29" spans="2:20" s="44" customFormat="1" ht="13" x14ac:dyDescent="0.3">
      <c r="B29" s="14">
        <f t="shared" si="9"/>
        <v>2022</v>
      </c>
      <c r="C29" s="53">
        <f t="shared" ca="1" si="0"/>
        <v>1770.6336528042962</v>
      </c>
      <c r="D29" s="70">
        <f t="shared" ca="1" si="1"/>
        <v>78.404671460131837</v>
      </c>
      <c r="E29" s="75">
        <f t="shared" ca="1" si="3"/>
        <v>0.52339859393781363</v>
      </c>
      <c r="F29" s="53" cm="1">
        <f t="array" aca="1" ref="F29" ca="1">SUMPRODUCT(INDIRECT("'"&amp;$H$6&amp;"'!$C"&amp;SUM(ROW(A29))&amp;":"&amp;$H$5&amp;SUM(ROW(A29))),
INDIRECT("'"&amp;$H$7&amp;"'!$C"&amp;SUM(ROW(A29))&amp;":"&amp;$H$5&amp;SUM(ROW(A29)))*$L$6)</f>
        <v>926.74716425674353</v>
      </c>
      <c r="G29" s="163">
        <f ca="1">INDEX('Other Inputs'!$C$80:$AH$145,MATCH(B29,'Other Inputs'!$B$80:$B$145,0), MATCH($D$2,'Other Inputs'!$C$79:$AH$79,0))</f>
        <v>0</v>
      </c>
      <c r="H29" s="53">
        <f t="shared" ca="1" si="4"/>
        <v>926.74716425674353</v>
      </c>
      <c r="I29" s="70" cm="1">
        <f t="array" aca="1" ref="I29" ca="1">IFERROR(SUMPRODUCT(INDIRECT("'"&amp;$H$6&amp;"'!$C"&amp;SUM(ROW(P29))&amp;":"&amp;$H$5&amp;SUM(ROW(P29))),
INDIRECT("'"&amp;$H$7&amp;"'!$C"&amp;SUM(ROW(P29))&amp;":"&amp;$H$5&amp;SUM(ROW(P29)))*$L$6,
INDIRECT("'"&amp;$H$7&amp;"'!$C10:"&amp;$H$5&amp;10)*$L$6)/
(SUMPRODUCT(INDIRECT("'"&amp;$H$6&amp;"'!$C"&amp;SUM(ROW(P29))&amp;":"&amp;$H$5&amp;SUM(ROW(P29))),
INDIRECT("'"&amp;$H$7&amp;"'!$C"&amp;SUM(ROW(P29))&amp;":"&amp;$H$5&amp;SUM(ROW(P29)))*$L$6)),"")</f>
        <v>76.803335017362173</v>
      </c>
      <c r="J29" s="345">
        <f ca="1">INDEX('Other Inputs'!$C$11:$AH$76,MATCH($B29,'Other Inputs'!$B$80:$B$145,0), MATCH($D$2,'Other Inputs'!$C$79:$AH$79,0))</f>
        <v>2</v>
      </c>
      <c r="K29" s="76">
        <f t="shared" ca="1" si="5"/>
        <v>1853.4943285134871</v>
      </c>
      <c r="L29" s="163">
        <f ca="1">INDEX('Other Inputs'!$C$149:$AH$214,MATCH($B29,'Other Inputs'!$B$80:$B$145,0), MATCH($D$2,'Other Inputs'!$C$79:$AH$79,0))</f>
        <v>5.5E-2</v>
      </c>
      <c r="M29" s="45">
        <f ca="1">INDEX('Other Inputs'!$C$218:$AH$283,MATCH($B29,'Other Inputs'!$B$80:$B$145,0), MATCH($D$2,'Other Inputs'!$C$79:$AH$79,0))</f>
        <v>1.7500000000000002E-2</v>
      </c>
      <c r="N29" s="53">
        <f t="shared" ca="1" si="6"/>
        <v>1989.6566556219091</v>
      </c>
      <c r="O29" s="53">
        <f t="shared" ca="1" si="7"/>
        <v>994.82832781095453</v>
      </c>
      <c r="P29" s="46"/>
      <c r="Q29" s="53" cm="1">
        <f t="array" aca="1" ref="Q29" ca="1">IFERROR(SUMPRODUCT(INDIRECT("'"&amp;$H$6&amp;"'!$C"&amp;SUM(ROW(P29))&amp;":"&amp;$H$5&amp;SUM(ROW(P29))),
INDIRECT("'"&amp;$H$7&amp;"'!$C"&amp;SUM(ROW(P29))&amp;":"&amp;$H$5&amp;SUM(ROW(P29)))*$L$6,
INDIRECT("'"&amp;$H$8&amp;"'!$C"&amp;SUM(ROW(P29))&amp;":"&amp;$H$5&amp;SUM(ROW(P29)))*$L$5)/
(SUMPRODUCT(INDIRECT("'"&amp;$H$6&amp;"'!$C"&amp;SUM(ROW(P29))&amp;":"&amp;$H$5&amp;SUM(ROW(P29))),
INDIRECT("'"&amp;$H$7&amp;"'!$C"&amp;SUM(ROW(P29))&amp;":"&amp;$H$5&amp;SUM(ROW(P29)))*$L$6)),"")</f>
        <v>246078.39746234487</v>
      </c>
      <c r="R29" s="47">
        <f t="shared" ca="1" si="10"/>
        <v>1.8786277371731996E-2</v>
      </c>
      <c r="S29" s="57">
        <f t="shared" ca="1" si="8"/>
        <v>244805760.65786397</v>
      </c>
      <c r="T29" s="59">
        <f t="shared" si="2"/>
        <v>0</v>
      </c>
    </row>
    <row r="30" spans="2:20" s="44" customFormat="1" ht="13" x14ac:dyDescent="0.3">
      <c r="B30" s="14">
        <f t="shared" si="9"/>
        <v>2023</v>
      </c>
      <c r="C30" s="53">
        <f t="shared" ca="1" si="0"/>
        <v>1697.0338547554875</v>
      </c>
      <c r="D30" s="70">
        <f t="shared" ca="1" si="1"/>
        <v>78.750605683450885</v>
      </c>
      <c r="E30" s="75">
        <f t="shared" ca="1" si="3"/>
        <v>0.51832089131012904</v>
      </c>
      <c r="F30" s="53" cm="1">
        <f t="array" aca="1" ref="F30" ca="1">SUMPRODUCT(INDIRECT("'"&amp;$H$6&amp;"'!$C"&amp;SUM(ROW(A30))&amp;":"&amp;$H$5&amp;SUM(ROW(A30))),
INDIRECT("'"&amp;$H$7&amp;"'!$C"&amp;SUM(ROW(A30))&amp;":"&amp;$H$5&amp;SUM(ROW(A30)))*$L$6)</f>
        <v>879.60810018032828</v>
      </c>
      <c r="G30" s="163">
        <f ca="1">INDEX('Other Inputs'!$C$80:$AH$145,MATCH(B30,'Other Inputs'!$B$80:$B$145,0), MATCH($D$2,'Other Inputs'!$C$79:$AH$79,0))</f>
        <v>0</v>
      </c>
      <c r="H30" s="53">
        <f t="shared" ca="1" si="4"/>
        <v>879.60810018032828</v>
      </c>
      <c r="I30" s="70" cm="1">
        <f t="array" aca="1" ref="I30" ca="1">IFERROR(SUMPRODUCT(INDIRECT("'"&amp;$H$6&amp;"'!$C"&amp;SUM(ROW(P30))&amp;":"&amp;$H$5&amp;SUM(ROW(P30))),
INDIRECT("'"&amp;$H$7&amp;"'!$C"&amp;SUM(ROW(P30))&amp;":"&amp;$H$5&amp;SUM(ROW(P30)))*$L$6,
INDIRECT("'"&amp;$H$7&amp;"'!$C10:"&amp;$H$5&amp;10)*$L$6)/
(SUMPRODUCT(INDIRECT("'"&amp;$H$6&amp;"'!$C"&amp;SUM(ROW(P30))&amp;":"&amp;$H$5&amp;SUM(ROW(P30))),
INDIRECT("'"&amp;$H$7&amp;"'!$C"&amp;SUM(ROW(P30))&amp;":"&amp;$H$5&amp;SUM(ROW(P30)))*$L$6)),"")</f>
        <v>77.165735906362727</v>
      </c>
      <c r="J30" s="345">
        <f ca="1">INDEX('Other Inputs'!$C$11:$AH$76,MATCH($B30,'Other Inputs'!$B$80:$B$145,0), MATCH($D$2,'Other Inputs'!$C$79:$AH$79,0))</f>
        <v>2</v>
      </c>
      <c r="K30" s="76">
        <f t="shared" ca="1" si="5"/>
        <v>1759.2162003606566</v>
      </c>
      <c r="L30" s="163">
        <f ca="1">INDEX('Other Inputs'!$C$149:$AH$214,MATCH($B30,'Other Inputs'!$B$80:$B$145,0), MATCH($D$2,'Other Inputs'!$C$79:$AH$79,0))</f>
        <v>5.5E-2</v>
      </c>
      <c r="M30" s="45">
        <f ca="1">INDEX('Other Inputs'!$C$218:$AH$283,MATCH($B30,'Other Inputs'!$B$80:$B$145,0), MATCH($D$2,'Other Inputs'!$C$79:$AH$79,0))</f>
        <v>1.7500000000000002E-2</v>
      </c>
      <c r="N30" s="53">
        <f t="shared" ca="1" si="6"/>
        <v>1888.4526204796514</v>
      </c>
      <c r="O30" s="53">
        <f t="shared" ca="1" si="7"/>
        <v>944.22631023982569</v>
      </c>
      <c r="P30" s="46"/>
      <c r="Q30" s="53" cm="1">
        <f t="array" aca="1" ref="Q30" ca="1">IFERROR(SUMPRODUCT(INDIRECT("'"&amp;$H$6&amp;"'!$C"&amp;SUM(ROW(P30))&amp;":"&amp;$H$5&amp;SUM(ROW(P30))),
INDIRECT("'"&amp;$H$7&amp;"'!$C"&amp;SUM(ROW(P30))&amp;":"&amp;$H$5&amp;SUM(ROW(P30)))*$L$6,
INDIRECT("'"&amp;$H$8&amp;"'!$C"&amp;SUM(ROW(P30))&amp;":"&amp;$H$5&amp;SUM(ROW(P30)))*$L$5)/
(SUMPRODUCT(INDIRECT("'"&amp;$H$6&amp;"'!$C"&amp;SUM(ROW(P30))&amp;":"&amp;$H$5&amp;SUM(ROW(P30))),
INDIRECT("'"&amp;$H$7&amp;"'!$C"&amp;SUM(ROW(P30))&amp;":"&amp;$H$5&amp;SUM(ROW(P30)))*$L$6)),"")</f>
        <v>250777.60588722999</v>
      </c>
      <c r="R30" s="47">
        <f t="shared" ca="1" si="10"/>
        <v>1.9096387465723064E-2</v>
      </c>
      <c r="S30" s="57">
        <f t="shared" ca="1" si="8"/>
        <v>236790813.49767637</v>
      </c>
      <c r="T30" s="59">
        <f t="shared" si="2"/>
        <v>0</v>
      </c>
    </row>
    <row r="31" spans="2:20" s="44" customFormat="1" ht="13" x14ac:dyDescent="0.3">
      <c r="B31" s="14">
        <f t="shared" si="9"/>
        <v>2024</v>
      </c>
      <c r="C31" s="53">
        <f t="shared" ca="1" si="0"/>
        <v>1618.8514156283607</v>
      </c>
      <c r="D31" s="70">
        <f t="shared" ca="1" si="1"/>
        <v>79.091789514077277</v>
      </c>
      <c r="E31" s="75">
        <f t="shared" ca="1" si="3"/>
        <v>0.5133069623813169</v>
      </c>
      <c r="F31" s="53" cm="1">
        <f t="array" aca="1" ref="F31" ca="1">SUMPRODUCT(INDIRECT("'"&amp;$H$6&amp;"'!$C"&amp;SUM(ROW(A31))&amp;":"&amp;$H$5&amp;SUM(ROW(A31))),
INDIRECT("'"&amp;$H$7&amp;"'!$C"&amp;SUM(ROW(A31))&amp;":"&amp;$H$5&amp;SUM(ROW(A31)))*$L$6)</f>
        <v>830.96770270288857</v>
      </c>
      <c r="G31" s="163">
        <f ca="1">INDEX('Other Inputs'!$C$80:$AH$145,MATCH(B31,'Other Inputs'!$B$80:$B$145,0), MATCH($D$2,'Other Inputs'!$C$79:$AH$79,0))</f>
        <v>0</v>
      </c>
      <c r="H31" s="53">
        <f t="shared" ca="1" si="4"/>
        <v>830.96770270288857</v>
      </c>
      <c r="I31" s="70" cm="1">
        <f t="array" aca="1" ref="I31" ca="1">IFERROR(SUMPRODUCT(INDIRECT("'"&amp;$H$6&amp;"'!$C"&amp;SUM(ROW(P31))&amp;":"&amp;$H$5&amp;SUM(ROW(P31))),
INDIRECT("'"&amp;$H$7&amp;"'!$C"&amp;SUM(ROW(P31))&amp;":"&amp;$H$5&amp;SUM(ROW(P31)))*$L$6,
INDIRECT("'"&amp;$H$7&amp;"'!$C10:"&amp;$H$5&amp;10)*$L$6)/
(SUMPRODUCT(INDIRECT("'"&amp;$H$6&amp;"'!$C"&amp;SUM(ROW(P31))&amp;":"&amp;$H$5&amp;SUM(ROW(P31))),
INDIRECT("'"&amp;$H$7&amp;"'!$C"&amp;SUM(ROW(P31))&amp;":"&amp;$H$5&amp;SUM(ROW(P31)))*$L$6)),"")</f>
        <v>77.521141618962517</v>
      </c>
      <c r="J31" s="345">
        <f ca="1">INDEX('Other Inputs'!$C$11:$AH$76,MATCH($B31,'Other Inputs'!$B$80:$B$145,0), MATCH($D$2,'Other Inputs'!$C$79:$AH$79,0))</f>
        <v>2</v>
      </c>
      <c r="K31" s="76">
        <f t="shared" ca="1" si="5"/>
        <v>1661.9354054057771</v>
      </c>
      <c r="L31" s="163">
        <f ca="1">INDEX('Other Inputs'!$C$149:$AH$214,MATCH($B31,'Other Inputs'!$B$80:$B$145,0), MATCH($D$2,'Other Inputs'!$C$79:$AH$79,0))</f>
        <v>5.5E-2</v>
      </c>
      <c r="M31" s="45">
        <f ca="1">INDEX('Other Inputs'!$C$218:$AH$283,MATCH($B31,'Other Inputs'!$B$80:$B$145,0), MATCH($D$2,'Other Inputs'!$C$79:$AH$79,0))</f>
        <v>1.7500000000000002E-2</v>
      </c>
      <c r="N31" s="53">
        <f t="shared" ca="1" si="6"/>
        <v>1784.0253351253989</v>
      </c>
      <c r="O31" s="53">
        <f t="shared" ca="1" si="7"/>
        <v>892.01266756269945</v>
      </c>
      <c r="P31" s="46"/>
      <c r="Q31" s="53" cm="1">
        <f t="array" aca="1" ref="Q31" ca="1">IFERROR(SUMPRODUCT(INDIRECT("'"&amp;$H$6&amp;"'!$C"&amp;SUM(ROW(P31))&amp;":"&amp;$H$5&amp;SUM(ROW(P31))),
INDIRECT("'"&amp;$H$7&amp;"'!$C"&amp;SUM(ROW(P31))&amp;":"&amp;$H$5&amp;SUM(ROW(P31)))*$L$6,
INDIRECT("'"&amp;$H$8&amp;"'!$C"&amp;SUM(ROW(P31))&amp;":"&amp;$H$5&amp;SUM(ROW(P31)))*$L$5)/
(SUMPRODUCT(INDIRECT("'"&amp;$H$6&amp;"'!$C"&amp;SUM(ROW(P31))&amp;":"&amp;$H$5&amp;SUM(ROW(P31))),
INDIRECT("'"&amp;$H$7&amp;"'!$C"&amp;SUM(ROW(P31))&amp;":"&amp;$H$5&amp;SUM(ROW(P31)))*$L$6)),"")</f>
        <v>255616.56434814032</v>
      </c>
      <c r="R31" s="47">
        <f t="shared" ca="1" si="10"/>
        <v>1.9295815684141848E-2</v>
      </c>
      <c r="S31" s="57">
        <f t="shared" ca="1" si="8"/>
        <v>228013213.43739706</v>
      </c>
      <c r="T31" s="59">
        <f t="shared" si="2"/>
        <v>0</v>
      </c>
    </row>
    <row r="32" spans="2:20" s="44" customFormat="1" ht="13" x14ac:dyDescent="0.3">
      <c r="B32" s="14">
        <f t="shared" si="9"/>
        <v>2025</v>
      </c>
      <c r="C32" s="53">
        <f t="shared" ca="1" si="0"/>
        <v>1536.531779193595</v>
      </c>
      <c r="D32" s="70">
        <f t="shared" ca="1" si="1"/>
        <v>79.418208453771655</v>
      </c>
      <c r="E32" s="75">
        <f t="shared" ca="1" si="3"/>
        <v>0.50850597970773426</v>
      </c>
      <c r="F32" s="53" cm="1">
        <f t="array" aca="1" ref="F32" ca="1">SUMPRODUCT(INDIRECT("'"&amp;$H$6&amp;"'!$C"&amp;SUM(ROW(A32))&amp;":"&amp;$H$5&amp;SUM(ROW(A32))),
INDIRECT("'"&amp;$H$7&amp;"'!$C"&amp;SUM(ROW(A32))&amp;":"&amp;$H$5&amp;SUM(ROW(A32)))*$L$6)</f>
        <v>781.33559773090701</v>
      </c>
      <c r="G32" s="163">
        <f ca="1">INDEX('Other Inputs'!$C$80:$AH$145,MATCH(B32,'Other Inputs'!$B$80:$B$145,0), MATCH($D$2,'Other Inputs'!$C$79:$AH$79,0))</f>
        <v>0</v>
      </c>
      <c r="H32" s="53">
        <f t="shared" ca="1" si="4"/>
        <v>781.33559773090701</v>
      </c>
      <c r="I32" s="70" cm="1">
        <f t="array" aca="1" ref="I32" ca="1">IFERROR(SUMPRODUCT(INDIRECT("'"&amp;$H$6&amp;"'!$C"&amp;SUM(ROW(P32))&amp;":"&amp;$H$5&amp;SUM(ROW(P32))),
INDIRECT("'"&amp;$H$7&amp;"'!$C"&amp;SUM(ROW(P32))&amp;":"&amp;$H$5&amp;SUM(ROW(P32)))*$L$6,
INDIRECT("'"&amp;$H$7&amp;"'!$C10:"&amp;$H$5&amp;10)*$L$6)/
(SUMPRODUCT(INDIRECT("'"&amp;$H$6&amp;"'!$C"&amp;SUM(ROW(P32))&amp;":"&amp;$H$5&amp;SUM(ROW(P32))),
INDIRECT("'"&amp;$H$7&amp;"'!$C"&amp;SUM(ROW(P32))&amp;":"&amp;$H$5&amp;SUM(ROW(P32)))*$L$6)),"")</f>
        <v>77.862768475129698</v>
      </c>
      <c r="J32" s="345">
        <f ca="1">INDEX('Other Inputs'!$C$11:$AH$76,MATCH($B32,'Other Inputs'!$B$80:$B$145,0), MATCH($D$2,'Other Inputs'!$C$79:$AH$79,0))</f>
        <v>2</v>
      </c>
      <c r="K32" s="76">
        <f t="shared" ca="1" si="5"/>
        <v>1562.671195461814</v>
      </c>
      <c r="L32" s="163">
        <f ca="1">INDEX('Other Inputs'!$C$149:$AH$214,MATCH($B32,'Other Inputs'!$B$80:$B$145,0), MATCH($D$2,'Other Inputs'!$C$79:$AH$79,0))</f>
        <v>5.5E-2</v>
      </c>
      <c r="M32" s="45">
        <f ca="1">INDEX('Other Inputs'!$C$218:$AH$283,MATCH($B32,'Other Inputs'!$B$80:$B$145,0), MATCH($D$2,'Other Inputs'!$C$79:$AH$79,0))</f>
        <v>1.7500000000000002E-2</v>
      </c>
      <c r="N32" s="53">
        <f t="shared" ca="1" si="6"/>
        <v>1677.4689281584276</v>
      </c>
      <c r="O32" s="53">
        <f t="shared" ca="1" si="7"/>
        <v>838.73446407921381</v>
      </c>
      <c r="P32" s="46"/>
      <c r="Q32" s="53" cm="1">
        <f t="array" aca="1" ref="Q32" ca="1">IFERROR(SUMPRODUCT(INDIRECT("'"&amp;$H$6&amp;"'!$C"&amp;SUM(ROW(P32))&amp;":"&amp;$H$5&amp;SUM(ROW(P32))),
INDIRECT("'"&amp;$H$7&amp;"'!$C"&amp;SUM(ROW(P32))&amp;":"&amp;$H$5&amp;SUM(ROW(P32)))*$L$6,
INDIRECT("'"&amp;$H$8&amp;"'!$C"&amp;SUM(ROW(P32))&amp;":"&amp;$H$5&amp;SUM(ROW(P32)))*$L$5)/
(SUMPRODUCT(INDIRECT("'"&amp;$H$6&amp;"'!$C"&amp;SUM(ROW(P32))&amp;":"&amp;$H$5&amp;SUM(ROW(P32))),
INDIRECT("'"&amp;$H$7&amp;"'!$C"&amp;SUM(ROW(P32))&amp;":"&amp;$H$5&amp;SUM(ROW(P32)))*$L$6)),"")</f>
        <v>260679.15921003788</v>
      </c>
      <c r="R32" s="47">
        <f t="shared" ca="1" si="10"/>
        <v>1.98054256570106E-2</v>
      </c>
      <c r="S32" s="57">
        <f t="shared" ca="1" si="8"/>
        <v>218640594.89665118</v>
      </c>
      <c r="T32" s="59">
        <f t="shared" si="2"/>
        <v>0.5</v>
      </c>
    </row>
    <row r="33" spans="2:21" s="44" customFormat="1" ht="13" x14ac:dyDescent="0.3">
      <c r="B33" s="14">
        <f t="shared" si="9"/>
        <v>2026</v>
      </c>
      <c r="C33" s="53">
        <f t="shared" ca="1" si="0"/>
        <v>1451.4345384965202</v>
      </c>
      <c r="D33" s="70">
        <f t="shared" ca="1" si="1"/>
        <v>79.735019810831076</v>
      </c>
      <c r="E33" s="75">
        <f t="shared" ca="1" si="3"/>
        <v>0.50384197784149742</v>
      </c>
      <c r="F33" s="53" cm="1">
        <f t="array" aca="1" ref="F33" ca="1">SUMPRODUCT(INDIRECT("'"&amp;$H$6&amp;"'!$C"&amp;SUM(ROW(A33))&amp;":"&amp;$H$5&amp;SUM(ROW(A33))),
INDIRECT("'"&amp;$H$7&amp;"'!$C"&amp;SUM(ROW(A33))&amp;":"&amp;$H$5&amp;SUM(ROW(A33)))*$L$6)</f>
        <v>731.29364858354779</v>
      </c>
      <c r="G33" s="163">
        <f ca="1">INDEX('Other Inputs'!$C$80:$AH$145,MATCH(B33,'Other Inputs'!$B$80:$B$145,0), MATCH($D$2,'Other Inputs'!$C$79:$AH$79,0))</f>
        <v>0</v>
      </c>
      <c r="H33" s="53">
        <f t="shared" ca="1" si="4"/>
        <v>731.29364858354779</v>
      </c>
      <c r="I33" s="70" cm="1">
        <f t="array" aca="1" ref="I33" ca="1">IFERROR(SUMPRODUCT(INDIRECT("'"&amp;$H$6&amp;"'!$C"&amp;SUM(ROW(P33))&amp;":"&amp;$H$5&amp;SUM(ROW(P33))),
INDIRECT("'"&amp;$H$7&amp;"'!$C"&amp;SUM(ROW(P33))&amp;":"&amp;$H$5&amp;SUM(ROW(P33)))*$L$6,
INDIRECT("'"&amp;$H$7&amp;"'!$C10:"&amp;$H$5&amp;10)*$L$6)/
(SUMPRODUCT(INDIRECT("'"&amp;$H$6&amp;"'!$C"&amp;SUM(ROW(P33))&amp;":"&amp;$H$5&amp;SUM(ROW(P33))),
INDIRECT("'"&amp;$H$7&amp;"'!$C"&amp;SUM(ROW(P33))&amp;":"&amp;$H$5&amp;SUM(ROW(P33)))*$L$6)),"")</f>
        <v>78.193001827424126</v>
      </c>
      <c r="J33" s="345">
        <f ca="1">INDEX('Other Inputs'!$C$11:$AH$76,MATCH($B33,'Other Inputs'!$B$80:$B$145,0), MATCH($D$2,'Other Inputs'!$C$79:$AH$79,0))</f>
        <v>2</v>
      </c>
      <c r="K33" s="76">
        <f t="shared" ca="1" si="5"/>
        <v>1462.5872971670956</v>
      </c>
      <c r="L33" s="163">
        <f ca="1">INDEX('Other Inputs'!$C$149:$AH$214,MATCH($B33,'Other Inputs'!$B$80:$B$145,0), MATCH($D$2,'Other Inputs'!$C$79:$AH$79,0))</f>
        <v>5.5E-2</v>
      </c>
      <c r="M33" s="45">
        <f ca="1">INDEX('Other Inputs'!$C$218:$AH$283,MATCH($B33,'Other Inputs'!$B$80:$B$145,0), MATCH($D$2,'Other Inputs'!$C$79:$AH$79,0))</f>
        <v>1.7500000000000002E-2</v>
      </c>
      <c r="N33" s="53">
        <f t="shared" ca="1" si="6"/>
        <v>1570.0326164852333</v>
      </c>
      <c r="O33" s="53">
        <f t="shared" ca="1" si="7"/>
        <v>785.01630824261667</v>
      </c>
      <c r="P33" s="46"/>
      <c r="Q33" s="53" cm="1">
        <f t="array" aca="1" ref="Q33" ca="1">IFERROR(SUMPRODUCT(INDIRECT("'"&amp;$H$6&amp;"'!$C"&amp;SUM(ROW(P33))&amp;":"&amp;$H$5&amp;SUM(ROW(P33))),
INDIRECT("'"&amp;$H$7&amp;"'!$C"&amp;SUM(ROW(P33))&amp;":"&amp;$H$5&amp;SUM(ROW(P33)))*$L$6,
INDIRECT("'"&amp;$H$8&amp;"'!$C"&amp;SUM(ROW(P33))&amp;":"&amp;$H$5&amp;SUM(ROW(P33)))*$L$5)/
(SUMPRODUCT(INDIRECT("'"&amp;$H$6&amp;"'!$C"&amp;SUM(ROW(P33))&amp;":"&amp;$H$5&amp;SUM(ROW(P33))),
INDIRECT("'"&amp;$H$7&amp;"'!$C"&amp;SUM(ROW(P33))&amp;":"&amp;$H$5&amp;SUM(ROW(P33)))*$L$6)),"")</f>
        <v>266118.99112591107</v>
      </c>
      <c r="R33" s="47">
        <f t="shared" ca="1" si="10"/>
        <v>2.086792029082063E-2</v>
      </c>
      <c r="S33" s="57">
        <f t="shared" ca="1" si="8"/>
        <v>208907747.96691236</v>
      </c>
      <c r="T33" s="59">
        <f t="shared" si="2"/>
        <v>1.5</v>
      </c>
      <c r="U33" s="319"/>
    </row>
    <row r="34" spans="2:21" s="44" customFormat="1" ht="13" x14ac:dyDescent="0.3">
      <c r="B34" s="14">
        <f t="shared" si="9"/>
        <v>2027</v>
      </c>
      <c r="C34" s="53">
        <f t="shared" ca="1" si="0"/>
        <v>1363.9962272289245</v>
      </c>
      <c r="D34" s="70">
        <f t="shared" ca="1" si="1"/>
        <v>80.037668153153334</v>
      </c>
      <c r="E34" s="75">
        <f t="shared" ca="1" si="3"/>
        <v>0.49938245411337984</v>
      </c>
      <c r="F34" s="53" cm="1">
        <f t="array" aca="1" ref="F34" ca="1">SUMPRODUCT(INDIRECT("'"&amp;$H$6&amp;"'!$C"&amp;SUM(ROW(A34))&amp;":"&amp;$H$5&amp;SUM(ROW(A34))),
INDIRECT("'"&amp;$H$7&amp;"'!$C"&amp;SUM(ROW(A34))&amp;":"&amp;$H$5&amp;SUM(ROW(A34)))*$L$6)</f>
        <v>681.15578335497162</v>
      </c>
      <c r="G34" s="163">
        <f ca="1">INDEX('Other Inputs'!$C$80:$AH$145,MATCH(B34,'Other Inputs'!$B$80:$B$145,0), MATCH($D$2,'Other Inputs'!$C$79:$AH$79,0))</f>
        <v>0</v>
      </c>
      <c r="H34" s="53">
        <f t="shared" ca="1" si="4"/>
        <v>681.15578335497162</v>
      </c>
      <c r="I34" s="70" cm="1">
        <f t="array" aca="1" ref="I34" ca="1">IFERROR(SUMPRODUCT(INDIRECT("'"&amp;$H$6&amp;"'!$C"&amp;SUM(ROW(P34))&amp;":"&amp;$H$5&amp;SUM(ROW(P34))),
INDIRECT("'"&amp;$H$7&amp;"'!$C"&amp;SUM(ROW(P34))&amp;":"&amp;$H$5&amp;SUM(ROW(P34)))*$L$6,
INDIRECT("'"&amp;$H$7&amp;"'!$C10:"&amp;$H$5&amp;10)*$L$6)/
(SUMPRODUCT(INDIRECT("'"&amp;$H$6&amp;"'!$C"&amp;SUM(ROW(P34))&amp;":"&amp;$H$5&amp;SUM(ROW(P34))),
INDIRECT("'"&amp;$H$7&amp;"'!$C"&amp;SUM(ROW(P34))&amp;":"&amp;$H$5&amp;SUM(ROW(P34)))*$L$6)),"")</f>
        <v>78.507661104493138</v>
      </c>
      <c r="J34" s="345">
        <f ca="1">INDEX('Other Inputs'!$C$11:$AH$76,MATCH($B34,'Other Inputs'!$B$80:$B$145,0), MATCH($D$2,'Other Inputs'!$C$79:$AH$79,0))</f>
        <v>2</v>
      </c>
      <c r="K34" s="76">
        <f t="shared" ca="1" si="5"/>
        <v>1362.3115667099432</v>
      </c>
      <c r="L34" s="163">
        <f ca="1">INDEX('Other Inputs'!$C$149:$AH$214,MATCH($B34,'Other Inputs'!$B$80:$B$145,0), MATCH($D$2,'Other Inputs'!$C$79:$AH$79,0))</f>
        <v>5.5E-2</v>
      </c>
      <c r="M34" s="45">
        <f ca="1">INDEX('Other Inputs'!$C$218:$AH$283,MATCH($B34,'Other Inputs'!$B$80:$B$145,0), MATCH($D$2,'Other Inputs'!$C$79:$AH$79,0))</f>
        <v>1.7500000000000002E-2</v>
      </c>
      <c r="N34" s="53">
        <f t="shared" ca="1" si="6"/>
        <v>1462.3903801793726</v>
      </c>
      <c r="O34" s="53">
        <f t="shared" ca="1" si="7"/>
        <v>731.19519008968632</v>
      </c>
      <c r="P34" s="46"/>
      <c r="Q34" s="53" cm="1">
        <f t="array" aca="1" ref="Q34" ca="1">IFERROR(SUMPRODUCT(INDIRECT("'"&amp;$H$6&amp;"'!$C"&amp;SUM(ROW(P34))&amp;":"&amp;$H$5&amp;SUM(ROW(P34))),
INDIRECT("'"&amp;$H$7&amp;"'!$C"&amp;SUM(ROW(P34))&amp;":"&amp;$H$5&amp;SUM(ROW(P34)))*$L$6,
INDIRECT("'"&amp;$H$8&amp;"'!$C"&amp;SUM(ROW(P34))&amp;":"&amp;$H$5&amp;SUM(ROW(P34)))*$L$5)/
(SUMPRODUCT(INDIRECT("'"&amp;$H$6&amp;"'!$C"&amp;SUM(ROW(P34))&amp;":"&amp;$H$5&amp;SUM(ROW(P34))),
INDIRECT("'"&amp;$H$7&amp;"'!$C"&amp;SUM(ROW(P34))&amp;":"&amp;$H$5&amp;SUM(ROW(P34)))*$L$6)),"")</f>
        <v>271859.29879038688</v>
      </c>
      <c r="R34" s="47">
        <f t="shared" ca="1" si="10"/>
        <v>2.1570454781109083E-2</v>
      </c>
      <c r="S34" s="57">
        <f t="shared" ca="1" si="8"/>
        <v>198782211.65668577</v>
      </c>
      <c r="T34" s="59">
        <f t="shared" si="2"/>
        <v>2.5</v>
      </c>
      <c r="U34" s="319"/>
    </row>
    <row r="35" spans="2:21" s="44" customFormat="1" ht="13" x14ac:dyDescent="0.3">
      <c r="B35" s="14">
        <f t="shared" si="9"/>
        <v>2028</v>
      </c>
      <c r="C35" s="53">
        <f t="shared" ca="1" si="0"/>
        <v>1275.3083674992822</v>
      </c>
      <c r="D35" s="70">
        <f t="shared" ca="1" si="1"/>
        <v>80.326142424808211</v>
      </c>
      <c r="E35" s="75">
        <f t="shared" ca="1" si="3"/>
        <v>0.49512799102439531</v>
      </c>
      <c r="F35" s="53" cm="1">
        <f t="array" aca="1" ref="F35" ca="1">SUMPRODUCT(INDIRECT("'"&amp;$H$6&amp;"'!$C"&amp;SUM(ROW(A35))&amp;":"&amp;$H$5&amp;SUM(ROW(A35))),
INDIRECT("'"&amp;$H$7&amp;"'!$C"&amp;SUM(ROW(A35))&amp;":"&amp;$H$5&amp;SUM(ROW(A35)))*$L$6)</f>
        <v>631.44086993652081</v>
      </c>
      <c r="G35" s="163">
        <f ca="1">INDEX('Other Inputs'!$C$80:$AH$145,MATCH(B35,'Other Inputs'!$B$80:$B$145,0), MATCH($D$2,'Other Inputs'!$C$79:$AH$79,0))</f>
        <v>0</v>
      </c>
      <c r="H35" s="53">
        <f t="shared" ca="1" si="4"/>
        <v>631.44086993652081</v>
      </c>
      <c r="I35" s="70" cm="1">
        <f t="array" aca="1" ref="I35" ca="1">IFERROR(SUMPRODUCT(INDIRECT("'"&amp;$H$6&amp;"'!$C"&amp;SUM(ROW(P35))&amp;":"&amp;$H$5&amp;SUM(ROW(P35))),
INDIRECT("'"&amp;$H$7&amp;"'!$C"&amp;SUM(ROW(P35))&amp;":"&amp;$H$5&amp;SUM(ROW(P35)))*$L$6,
INDIRECT("'"&amp;$H$7&amp;"'!$C10:"&amp;$H$5&amp;10)*$L$6)/
(SUMPRODUCT(INDIRECT("'"&amp;$H$6&amp;"'!$C"&amp;SUM(ROW(P35))&amp;":"&amp;$H$5&amp;SUM(ROW(P35))),
INDIRECT("'"&amp;$H$7&amp;"'!$C"&amp;SUM(ROW(P35))&amp;":"&amp;$H$5&amp;SUM(ROW(P35)))*$L$6)),"")</f>
        <v>78.806042423837383</v>
      </c>
      <c r="J35" s="345">
        <f ca="1">INDEX('Other Inputs'!$C$11:$AH$76,MATCH($B35,'Other Inputs'!$B$80:$B$145,0), MATCH($D$2,'Other Inputs'!$C$79:$AH$79,0))</f>
        <v>2</v>
      </c>
      <c r="K35" s="76">
        <f t="shared" ca="1" si="5"/>
        <v>1262.8817398730416</v>
      </c>
      <c r="L35" s="163">
        <f ca="1">INDEX('Other Inputs'!$C$149:$AH$214,MATCH($B35,'Other Inputs'!$B$80:$B$145,0), MATCH($D$2,'Other Inputs'!$C$79:$AH$79,0))</f>
        <v>5.5E-2</v>
      </c>
      <c r="M35" s="45">
        <f ca="1">INDEX('Other Inputs'!$C$218:$AH$283,MATCH($B35,'Other Inputs'!$B$80:$B$145,0), MATCH($D$2,'Other Inputs'!$C$79:$AH$79,0))</f>
        <v>1.7500000000000002E-2</v>
      </c>
      <c r="N35" s="53">
        <f t="shared" ca="1" si="6"/>
        <v>1355.656189688465</v>
      </c>
      <c r="O35" s="53">
        <f t="shared" ca="1" si="7"/>
        <v>677.82809484423251</v>
      </c>
      <c r="P35" s="46"/>
      <c r="Q35" s="53" cm="1">
        <f t="array" aca="1" ref="Q35" ca="1">IFERROR(SUMPRODUCT(INDIRECT("'"&amp;$H$6&amp;"'!$C"&amp;SUM(ROW(P35))&amp;":"&amp;$H$5&amp;SUM(ROW(P35))),
INDIRECT("'"&amp;$H$7&amp;"'!$C"&amp;SUM(ROW(P35))&amp;":"&amp;$H$5&amp;SUM(ROW(P35)))*$L$6,
INDIRECT("'"&amp;$H$8&amp;"'!$C"&amp;SUM(ROW(P35))&amp;":"&amp;$H$5&amp;SUM(ROW(P35)))*$L$5)/
(SUMPRODUCT(INDIRECT("'"&amp;$H$6&amp;"'!$C"&amp;SUM(ROW(P35))&amp;":"&amp;$H$5&amp;SUM(ROW(P35))),
INDIRECT("'"&amp;$H$7&amp;"'!$C"&amp;SUM(ROW(P35))&amp;":"&amp;$H$5&amp;SUM(ROW(P35)))*$L$6)),"")</f>
        <v>277707.45179911773</v>
      </c>
      <c r="R35" s="47">
        <f t="shared" ca="1" si="10"/>
        <v>2.1511690182206999E-2</v>
      </c>
      <c r="S35" s="57">
        <f t="shared" ca="1" si="8"/>
        <v>188237912.9770425</v>
      </c>
      <c r="T35" s="59">
        <f t="shared" si="2"/>
        <v>3.5</v>
      </c>
      <c r="U35" s="319"/>
    </row>
    <row r="36" spans="2:21" s="44" customFormat="1" ht="13" x14ac:dyDescent="0.3">
      <c r="B36" s="14">
        <f t="shared" si="9"/>
        <v>2029</v>
      </c>
      <c r="C36" s="53">
        <f t="shared" ca="1" si="0"/>
        <v>1187.4220217058232</v>
      </c>
      <c r="D36" s="70">
        <f t="shared" ca="1" si="1"/>
        <v>80.608708795647985</v>
      </c>
      <c r="E36" s="75">
        <f t="shared" ca="1" si="3"/>
        <v>0.49095572602773896</v>
      </c>
      <c r="F36" s="53" cm="1">
        <f t="array" aca="1" ref="F36" ca="1">SUMPRODUCT(INDIRECT("'"&amp;$H$6&amp;"'!$C"&amp;SUM(ROW(A36))&amp;":"&amp;$H$5&amp;SUM(ROW(A36))),
INDIRECT("'"&amp;$H$7&amp;"'!$C"&amp;SUM(ROW(A36))&amp;":"&amp;$H$5&amp;SUM(ROW(A36)))*$L$6)</f>
        <v>582.97164076790807</v>
      </c>
      <c r="G36" s="163">
        <f ca="1">INDEX('Other Inputs'!$C$80:$AH$145,MATCH(B36,'Other Inputs'!$B$80:$B$145,0), MATCH($D$2,'Other Inputs'!$C$79:$AH$79,0))</f>
        <v>0</v>
      </c>
      <c r="H36" s="53">
        <f t="shared" ca="1" si="4"/>
        <v>582.97164076790807</v>
      </c>
      <c r="I36" s="70" cm="1">
        <f t="array" aca="1" ref="I36" ca="1">IFERROR(SUMPRODUCT(INDIRECT("'"&amp;$H$6&amp;"'!$C"&amp;SUM(ROW(P36))&amp;":"&amp;$H$5&amp;SUM(ROW(P36))),
INDIRECT("'"&amp;$H$7&amp;"'!$C"&amp;SUM(ROW(P36))&amp;":"&amp;$H$5&amp;SUM(ROW(P36)))*$L$6,
INDIRECT("'"&amp;$H$7&amp;"'!$C10:"&amp;$H$5&amp;10)*$L$6)/
(SUMPRODUCT(INDIRECT("'"&amp;$H$6&amp;"'!$C"&amp;SUM(ROW(P36))&amp;":"&amp;$H$5&amp;SUM(ROW(P36))),
INDIRECT("'"&amp;$H$7&amp;"'!$C"&amp;SUM(ROW(P36))&amp;":"&amp;$H$5&amp;SUM(ROW(P36)))*$L$6)),"")</f>
        <v>79.094352390149396</v>
      </c>
      <c r="J36" s="345">
        <f ca="1">INDEX('Other Inputs'!$C$11:$AH$76,MATCH($B36,'Other Inputs'!$B$80:$B$145,0), MATCH($D$2,'Other Inputs'!$C$79:$AH$79,0))</f>
        <v>2</v>
      </c>
      <c r="K36" s="76">
        <f t="shared" ca="1" si="5"/>
        <v>1165.9432815358161</v>
      </c>
      <c r="L36" s="163">
        <f ca="1">INDEX('Other Inputs'!$C$149:$AH$214,MATCH($B36,'Other Inputs'!$B$80:$B$145,0), MATCH($D$2,'Other Inputs'!$C$79:$AH$79,0))</f>
        <v>5.5E-2</v>
      </c>
      <c r="M36" s="45">
        <f ca="1">INDEX('Other Inputs'!$C$218:$AH$283,MATCH($B36,'Other Inputs'!$B$80:$B$145,0), MATCH($D$2,'Other Inputs'!$C$79:$AH$79,0))</f>
        <v>1.7500000000000002E-2</v>
      </c>
      <c r="N36" s="53">
        <f t="shared" ca="1" si="6"/>
        <v>1251.5963898556411</v>
      </c>
      <c r="O36" s="53">
        <f t="shared" ca="1" si="7"/>
        <v>625.79819492782053</v>
      </c>
      <c r="P36" s="46"/>
      <c r="Q36" s="53" cm="1">
        <f t="array" aca="1" ref="Q36" ca="1">IFERROR(SUMPRODUCT(INDIRECT("'"&amp;$H$6&amp;"'!$C"&amp;SUM(ROW(P36))&amp;":"&amp;$H$5&amp;SUM(ROW(P36))),
INDIRECT("'"&amp;$H$7&amp;"'!$C"&amp;SUM(ROW(P36))&amp;":"&amp;$H$5&amp;SUM(ROW(P36)))*$L$6,
INDIRECT("'"&amp;$H$8&amp;"'!$C"&amp;SUM(ROW(P36))&amp;":"&amp;$H$5&amp;SUM(ROW(P36)))*$L$5)/
(SUMPRODUCT(INDIRECT("'"&amp;$H$6&amp;"'!$C"&amp;SUM(ROW(P36))&amp;":"&amp;$H$5&amp;SUM(ROW(P36))),
INDIRECT("'"&amp;$H$7&amp;"'!$C"&amp;SUM(ROW(P36))&amp;":"&amp;$H$5&amp;SUM(ROW(P36)))*$L$6)),"")</f>
        <v>283683.92519420601</v>
      </c>
      <c r="R36" s="47">
        <f t="shared" ca="1" si="10"/>
        <v>2.1520752707101964E-2</v>
      </c>
      <c r="S36" s="57">
        <f t="shared" ca="1" si="8"/>
        <v>177528888.31657299</v>
      </c>
      <c r="T36" s="59">
        <f t="shared" si="2"/>
        <v>4.5</v>
      </c>
      <c r="U36" s="319"/>
    </row>
    <row r="37" spans="2:21" s="44" customFormat="1" ht="13" x14ac:dyDescent="0.3">
      <c r="B37" s="14">
        <f t="shared" si="9"/>
        <v>2030</v>
      </c>
      <c r="C37" s="53">
        <f t="shared" ca="1" si="0"/>
        <v>1101.7771757226046</v>
      </c>
      <c r="D37" s="70">
        <f t="shared" ca="1" si="1"/>
        <v>80.890029488301593</v>
      </c>
      <c r="E37" s="75">
        <f t="shared" ca="1" si="3"/>
        <v>0.48679737086720232</v>
      </c>
      <c r="F37" s="53" cm="1">
        <f t="array" aca="1" ref="F37" ca="1">SUMPRODUCT(INDIRECT("'"&amp;$H$6&amp;"'!$C"&amp;SUM(ROW(A37))&amp;":"&amp;$H$5&amp;SUM(ROW(A37))),
INDIRECT("'"&amp;$H$7&amp;"'!$C"&amp;SUM(ROW(A37))&amp;":"&amp;$H$5&amp;SUM(ROW(A37)))*$L$6)</f>
        <v>536.3422324232555</v>
      </c>
      <c r="G37" s="163">
        <f ca="1">INDEX('Other Inputs'!$C$80:$AH$145,MATCH(B37,'Other Inputs'!$B$80:$B$145,0), MATCH($D$2,'Other Inputs'!$C$79:$AH$79,0))</f>
        <v>0</v>
      </c>
      <c r="H37" s="53">
        <f t="shared" ca="1" si="4"/>
        <v>536.3422324232555</v>
      </c>
      <c r="I37" s="70" cm="1">
        <f t="array" aca="1" ref="I37" ca="1">IFERROR(SUMPRODUCT(INDIRECT("'"&amp;$H$6&amp;"'!$C"&amp;SUM(ROW(P37))&amp;":"&amp;$H$5&amp;SUM(ROW(P37))),
INDIRECT("'"&amp;$H$7&amp;"'!$C"&amp;SUM(ROW(P37))&amp;":"&amp;$H$5&amp;SUM(ROW(P37)))*$L$6,
INDIRECT("'"&amp;$H$7&amp;"'!$C10:"&amp;$H$5&amp;10)*$L$6)/
(SUMPRODUCT(INDIRECT("'"&amp;$H$6&amp;"'!$C"&amp;SUM(ROW(P37))&amp;":"&amp;$H$5&amp;SUM(ROW(P37))),
INDIRECT("'"&amp;$H$7&amp;"'!$C"&amp;SUM(ROW(P37))&amp;":"&amp;$H$5&amp;SUM(ROW(P37)))*$L$6)),"")</f>
        <v>79.376388311635338</v>
      </c>
      <c r="J37" s="345">
        <f ca="1">INDEX('Other Inputs'!$C$11:$AH$76,MATCH($B37,'Other Inputs'!$B$80:$B$145,0), MATCH($D$2,'Other Inputs'!$C$79:$AH$79,0))</f>
        <v>2</v>
      </c>
      <c r="K37" s="76">
        <f t="shared" ca="1" si="5"/>
        <v>1072.684464846511</v>
      </c>
      <c r="L37" s="163">
        <f ca="1">INDEX('Other Inputs'!$C$149:$AH$214,MATCH($B37,'Other Inputs'!$B$80:$B$145,0), MATCH($D$2,'Other Inputs'!$C$79:$AH$79,0))</f>
        <v>5.5E-2</v>
      </c>
      <c r="M37" s="45">
        <f ca="1">INDEX('Other Inputs'!$C$218:$AH$283,MATCH($B37,'Other Inputs'!$B$80:$B$145,0), MATCH($D$2,'Other Inputs'!$C$79:$AH$79,0))</f>
        <v>1.7500000000000002E-2</v>
      </c>
      <c r="N37" s="53">
        <f t="shared" ca="1" si="6"/>
        <v>1151.4865473452978</v>
      </c>
      <c r="O37" s="53">
        <f t="shared" ca="1" si="7"/>
        <v>575.74327367264891</v>
      </c>
      <c r="P37" s="46"/>
      <c r="Q37" s="53" cm="1">
        <f t="array" aca="1" ref="Q37" ca="1">IFERROR(SUMPRODUCT(INDIRECT("'"&amp;$H$6&amp;"'!$C"&amp;SUM(ROW(P37))&amp;":"&amp;$H$5&amp;SUM(ROW(P37))),
INDIRECT("'"&amp;$H$7&amp;"'!$C"&amp;SUM(ROW(P37))&amp;":"&amp;$H$5&amp;SUM(ROW(P37)))*$L$6,
INDIRECT("'"&amp;$H$8&amp;"'!$C"&amp;SUM(ROW(P37))&amp;":"&amp;$H$5&amp;SUM(ROW(P37)))*$L$5)/
(SUMPRODUCT(INDIRECT("'"&amp;$H$6&amp;"'!$C"&amp;SUM(ROW(P37))&amp;":"&amp;$H$5&amp;SUM(ROW(P37))),
INDIRECT("'"&amp;$H$7&amp;"'!$C"&amp;SUM(ROW(P37))&amp;":"&amp;$H$5&amp;SUM(ROW(P37)))*$L$6)),"")</f>
        <v>290065.17660621431</v>
      </c>
      <c r="R37" s="47">
        <f t="shared" ca="1" si="10"/>
        <v>2.2494229828636803E-2</v>
      </c>
      <c r="S37" s="57">
        <f t="shared" ca="1" si="8"/>
        <v>167003074.35769689</v>
      </c>
      <c r="T37" s="59">
        <f t="shared" si="2"/>
        <v>5.5</v>
      </c>
      <c r="U37" s="319"/>
    </row>
    <row r="38" spans="2:21" s="44" customFormat="1" ht="13" x14ac:dyDescent="0.3">
      <c r="B38" s="14">
        <f t="shared" si="9"/>
        <v>2031</v>
      </c>
      <c r="C38" s="53">
        <f t="shared" ca="1" si="0"/>
        <v>1020.8222747715367</v>
      </c>
      <c r="D38" s="70">
        <f t="shared" ca="1" si="1"/>
        <v>81.187844162542746</v>
      </c>
      <c r="E38" s="75">
        <f t="shared" ca="1" si="3"/>
        <v>0.48238852224000717</v>
      </c>
      <c r="F38" s="53" cm="1">
        <f t="array" aca="1" ref="F38" ca="1">SUMPRODUCT(INDIRECT("'"&amp;$H$6&amp;"'!$C"&amp;SUM(ROW(A38))&amp;":"&amp;$H$5&amp;SUM(ROW(A38))),
INDIRECT("'"&amp;$H$7&amp;"'!$C"&amp;SUM(ROW(A38))&amp;":"&amp;$H$5&amp;SUM(ROW(A38)))*$L$6)</f>
        <v>492.43294859672415</v>
      </c>
      <c r="G38" s="163">
        <f ca="1">INDEX('Other Inputs'!$C$80:$AH$145,MATCH(B38,'Other Inputs'!$B$80:$B$145,0), MATCH($D$2,'Other Inputs'!$C$79:$AH$79,0))</f>
        <v>0</v>
      </c>
      <c r="H38" s="53">
        <f t="shared" ca="1" si="4"/>
        <v>492.43294859672415</v>
      </c>
      <c r="I38" s="70" cm="1">
        <f t="array" aca="1" ref="I38" ca="1">IFERROR(SUMPRODUCT(INDIRECT("'"&amp;$H$6&amp;"'!$C"&amp;SUM(ROW(P38))&amp;":"&amp;$H$5&amp;SUM(ROW(P38))),
INDIRECT("'"&amp;$H$7&amp;"'!$C"&amp;SUM(ROW(P38))&amp;":"&amp;$H$5&amp;SUM(ROW(P38)))*$L$6,
INDIRECT("'"&amp;$H$7&amp;"'!$C10:"&amp;$H$5&amp;10)*$L$6)/
(SUMPRODUCT(INDIRECT("'"&amp;$H$6&amp;"'!$C"&amp;SUM(ROW(P38))&amp;":"&amp;$H$5&amp;SUM(ROW(P38))),
INDIRECT("'"&amp;$H$7&amp;"'!$C"&amp;SUM(ROW(P38))&amp;":"&amp;$H$5&amp;SUM(ROW(P38)))*$L$6)),"")</f>
        <v>79.665820147698028</v>
      </c>
      <c r="J38" s="345">
        <f ca="1">INDEX('Other Inputs'!$C$11:$AH$76,MATCH($B38,'Other Inputs'!$B$80:$B$145,0), MATCH($D$2,'Other Inputs'!$C$79:$AH$79,0))</f>
        <v>2</v>
      </c>
      <c r="K38" s="76">
        <f t="shared" ca="1" si="5"/>
        <v>984.86589719344829</v>
      </c>
      <c r="L38" s="163">
        <f ca="1">INDEX('Other Inputs'!$C$149:$AH$214,MATCH($B38,'Other Inputs'!$B$80:$B$145,0), MATCH($D$2,'Other Inputs'!$C$79:$AH$79,0))</f>
        <v>5.5E-2</v>
      </c>
      <c r="M38" s="45">
        <f ca="1">INDEX('Other Inputs'!$C$218:$AH$283,MATCH($B38,'Other Inputs'!$B$80:$B$145,0), MATCH($D$2,'Other Inputs'!$C$79:$AH$79,0))</f>
        <v>1.7500000000000002E-2</v>
      </c>
      <c r="N38" s="53">
        <f t="shared" ca="1" si="6"/>
        <v>1057.2166081660218</v>
      </c>
      <c r="O38" s="53">
        <f t="shared" ca="1" si="7"/>
        <v>528.60830408301092</v>
      </c>
      <c r="P38" s="46"/>
      <c r="Q38" s="53" cm="1">
        <f t="array" aca="1" ref="Q38" ca="1">IFERROR(SUMPRODUCT(INDIRECT("'"&amp;$H$6&amp;"'!$C"&amp;SUM(ROW(P38))&amp;":"&amp;$H$5&amp;SUM(ROW(P38))),
INDIRECT("'"&amp;$H$7&amp;"'!$C"&amp;SUM(ROW(P38))&amp;":"&amp;$H$5&amp;SUM(ROW(P38)))*$L$6,
INDIRECT("'"&amp;$H$8&amp;"'!$C"&amp;SUM(ROW(P38))&amp;":"&amp;$H$5&amp;SUM(ROW(P38)))*$L$5)/
(SUMPRODUCT(INDIRECT("'"&amp;$H$6&amp;"'!$C"&amp;SUM(ROW(P38))&amp;":"&amp;$H$5&amp;SUM(ROW(P38))),
INDIRECT("'"&amp;$H$7&amp;"'!$C"&amp;SUM(ROW(P38))&amp;":"&amp;$H$5&amp;SUM(ROW(P38)))*$L$6)),"")</f>
        <v>296641.35962509265</v>
      </c>
      <c r="R38" s="47">
        <f t="shared" ca="1" si="10"/>
        <v>2.2671397841754759E-2</v>
      </c>
      <c r="S38" s="57">
        <f t="shared" ca="1" si="8"/>
        <v>156807086.03229877</v>
      </c>
      <c r="T38" s="59">
        <f t="shared" si="2"/>
        <v>6.5</v>
      </c>
      <c r="U38" s="319"/>
    </row>
    <row r="39" spans="2:21" s="44" customFormat="1" ht="13" x14ac:dyDescent="0.3">
      <c r="B39" s="14">
        <f t="shared" si="9"/>
        <v>2032</v>
      </c>
      <c r="C39" s="53">
        <f t="shared" ca="1" si="0"/>
        <v>938.47081925895316</v>
      </c>
      <c r="D39" s="70">
        <f t="shared" ca="1" si="1"/>
        <v>81.437618567328315</v>
      </c>
      <c r="E39" s="75">
        <f t="shared" ca="1" si="3"/>
        <v>0.47868944697334537</v>
      </c>
      <c r="F39" s="53" cm="1">
        <f t="array" aca="1" ref="F39" ca="1">SUMPRODUCT(INDIRECT("'"&amp;$H$6&amp;"'!$C"&amp;SUM(ROW(A39))&amp;":"&amp;$H$5&amp;SUM(ROW(A39))),
INDIRECT("'"&amp;$H$7&amp;"'!$C"&amp;SUM(ROW(A39))&amp;":"&amp;$H$5&amp;SUM(ROW(A39)))*$L$6)</f>
        <v>449.23607747169063</v>
      </c>
      <c r="G39" s="163">
        <f ca="1">INDEX('Other Inputs'!$C$80:$AH$145,MATCH(B39,'Other Inputs'!$B$80:$B$145,0), MATCH($D$2,'Other Inputs'!$C$79:$AH$79,0))</f>
        <v>0</v>
      </c>
      <c r="H39" s="53">
        <f t="shared" ca="1" si="4"/>
        <v>449.23607747169063</v>
      </c>
      <c r="I39" s="70" cm="1">
        <f t="array" aca="1" ref="I39" ca="1">IFERROR(SUMPRODUCT(INDIRECT("'"&amp;$H$6&amp;"'!$C"&amp;SUM(ROW(P39))&amp;":"&amp;$H$5&amp;SUM(ROW(P39))),
INDIRECT("'"&amp;$H$7&amp;"'!$C"&amp;SUM(ROW(P39))&amp;":"&amp;$H$5&amp;SUM(ROW(P39)))*$L$6,
INDIRECT("'"&amp;$H$7&amp;"'!$C10:"&amp;$H$5&amp;10)*$L$6)/
(SUMPRODUCT(INDIRECT("'"&amp;$H$6&amp;"'!$C"&amp;SUM(ROW(P39))&amp;":"&amp;$H$5&amp;SUM(ROW(P39))),
INDIRECT("'"&amp;$H$7&amp;"'!$C"&amp;SUM(ROW(P39))&amp;":"&amp;$H$5&amp;SUM(ROW(P39)))*$L$6)),"")</f>
        <v>79.910640087534105</v>
      </c>
      <c r="J39" s="345">
        <f ca="1">INDEX('Other Inputs'!$C$11:$AH$76,MATCH($B39,'Other Inputs'!$B$80:$B$145,0), MATCH($D$2,'Other Inputs'!$C$79:$AH$79,0))</f>
        <v>2</v>
      </c>
      <c r="K39" s="76">
        <f t="shared" ca="1" si="5"/>
        <v>898.47215494338127</v>
      </c>
      <c r="L39" s="163">
        <f ca="1">INDEX('Other Inputs'!$C$149:$AH$214,MATCH($B39,'Other Inputs'!$B$80:$B$145,0), MATCH($D$2,'Other Inputs'!$C$79:$AH$79,0))</f>
        <v>5.5E-2</v>
      </c>
      <c r="M39" s="45">
        <f ca="1">INDEX('Other Inputs'!$C$218:$AH$283,MATCH($B39,'Other Inputs'!$B$80:$B$145,0), MATCH($D$2,'Other Inputs'!$C$79:$AH$79,0))</f>
        <v>1.7500000000000002E-2</v>
      </c>
      <c r="N39" s="53">
        <f t="shared" ca="1" si="6"/>
        <v>964.4761656259094</v>
      </c>
      <c r="O39" s="53">
        <f t="shared" ca="1" si="7"/>
        <v>482.2380828129547</v>
      </c>
      <c r="P39" s="46"/>
      <c r="Q39" s="53" cm="1">
        <f t="array" aca="1" ref="Q39" ca="1">IFERROR(SUMPRODUCT(INDIRECT("'"&amp;$H$6&amp;"'!$C"&amp;SUM(ROW(P39))&amp;":"&amp;$H$5&amp;SUM(ROW(P39))),
INDIRECT("'"&amp;$H$7&amp;"'!$C"&amp;SUM(ROW(P39))&amp;":"&amp;$H$5&amp;SUM(ROW(P39)))*$L$6,
INDIRECT("'"&amp;$H$8&amp;"'!$C"&amp;SUM(ROW(P39))&amp;":"&amp;$H$5&amp;SUM(ROW(P39)))*$L$5)/
(SUMPRODUCT(INDIRECT("'"&amp;$H$6&amp;"'!$C"&amp;SUM(ROW(P39))&amp;":"&amp;$H$5&amp;SUM(ROW(P39))),
INDIRECT("'"&amp;$H$7&amp;"'!$C"&amp;SUM(ROW(P39))&amp;":"&amp;$H$5&amp;SUM(ROW(P39)))*$L$6)),"")</f>
        <v>303554.30346684717</v>
      </c>
      <c r="R39" s="47">
        <f t="shared" ca="1" si="10"/>
        <v>2.3304045836667564E-2</v>
      </c>
      <c r="S39" s="57">
        <f t="shared" ca="1" si="8"/>
        <v>146385445.33347422</v>
      </c>
      <c r="T39" s="59">
        <f t="shared" si="2"/>
        <v>7.5</v>
      </c>
      <c r="U39" s="319"/>
    </row>
    <row r="40" spans="2:21" s="44" customFormat="1" ht="13" x14ac:dyDescent="0.3">
      <c r="B40" s="14">
        <f t="shared" si="9"/>
        <v>2033</v>
      </c>
      <c r="C40" s="53">
        <f t="shared" ca="1" si="0"/>
        <v>855.80782707352455</v>
      </c>
      <c r="D40" s="70">
        <f t="shared" ca="1" si="1"/>
        <v>81.635132446059629</v>
      </c>
      <c r="E40" s="75">
        <f t="shared" ca="1" si="3"/>
        <v>0.47576406825123624</v>
      </c>
      <c r="F40" s="53" cm="1">
        <f t="array" aca="1" ref="F40" ca="1">SUMPRODUCT(INDIRECT("'"&amp;$H$6&amp;"'!$C"&amp;SUM(ROW(A40))&amp;":"&amp;$H$5&amp;SUM(ROW(A40))),
INDIRECT("'"&amp;$H$7&amp;"'!$C"&amp;SUM(ROW(A40))&amp;":"&amp;$H$5&amp;SUM(ROW(A40)))*$L$6)</f>
        <v>407.16261344975049</v>
      </c>
      <c r="G40" s="163">
        <f ca="1">INDEX('Other Inputs'!$C$80:$AH$145,MATCH(B40,'Other Inputs'!$B$80:$B$145,0), MATCH($D$2,'Other Inputs'!$C$79:$AH$79,0))</f>
        <v>0</v>
      </c>
      <c r="H40" s="53">
        <f t="shared" ca="1" si="4"/>
        <v>407.16261344975049</v>
      </c>
      <c r="I40" s="70" cm="1">
        <f t="array" aca="1" ref="I40" ca="1">IFERROR(SUMPRODUCT(INDIRECT("'"&amp;$H$6&amp;"'!$C"&amp;SUM(ROW(P40))&amp;":"&amp;$H$5&amp;SUM(ROW(P40))),
INDIRECT("'"&amp;$H$7&amp;"'!$C"&amp;SUM(ROW(P40))&amp;":"&amp;$H$5&amp;SUM(ROW(P40)))*$L$6,
INDIRECT("'"&amp;$H$7&amp;"'!$C10:"&amp;$H$5&amp;10)*$L$6)/
(SUMPRODUCT(INDIRECT("'"&amp;$H$6&amp;"'!$C"&amp;SUM(ROW(P40))&amp;":"&amp;$H$5&amp;SUM(ROW(P40))),
INDIRECT("'"&amp;$H$7&amp;"'!$C"&amp;SUM(ROW(P40))&amp;":"&amp;$H$5&amp;SUM(ROW(P40)))*$L$6)),"")</f>
        <v>80.107062302667558</v>
      </c>
      <c r="J40" s="345">
        <f ca="1">INDEX('Other Inputs'!$C$11:$AH$76,MATCH($B40,'Other Inputs'!$B$80:$B$145,0), MATCH($D$2,'Other Inputs'!$C$79:$AH$79,0))</f>
        <v>2</v>
      </c>
      <c r="K40" s="76">
        <f t="shared" ca="1" si="5"/>
        <v>814.32522689950099</v>
      </c>
      <c r="L40" s="163">
        <f ca="1">INDEX('Other Inputs'!$C$149:$AH$214,MATCH($B40,'Other Inputs'!$B$80:$B$145,0), MATCH($D$2,'Other Inputs'!$C$79:$AH$79,0))</f>
        <v>5.5E-2</v>
      </c>
      <c r="M40" s="45">
        <f ca="1">INDEX('Other Inputs'!$C$218:$AH$283,MATCH($B40,'Other Inputs'!$B$80:$B$145,0), MATCH($D$2,'Other Inputs'!$C$79:$AH$79,0))</f>
        <v>1.7500000000000002E-2</v>
      </c>
      <c r="N40" s="53">
        <f t="shared" ca="1" si="6"/>
        <v>874.14759388060554</v>
      </c>
      <c r="O40" s="53">
        <f t="shared" ca="1" si="7"/>
        <v>437.07379694030277</v>
      </c>
      <c r="P40" s="46"/>
      <c r="Q40" s="53" cm="1">
        <f t="array" aca="1" ref="Q40" ca="1">IFERROR(SUMPRODUCT(INDIRECT("'"&amp;$H$6&amp;"'!$C"&amp;SUM(ROW(P40))&amp;":"&amp;$H$5&amp;SUM(ROW(P40))),
INDIRECT("'"&amp;$H$7&amp;"'!$C"&amp;SUM(ROW(P40))&amp;":"&amp;$H$5&amp;SUM(ROW(P40)))*$L$6,
INDIRECT("'"&amp;$H$8&amp;"'!$C"&amp;SUM(ROW(P40))&amp;":"&amp;$H$5&amp;SUM(ROW(P40)))*$L$5)/
(SUMPRODUCT(INDIRECT("'"&amp;$H$6&amp;"'!$C"&amp;SUM(ROW(P40))&amp;":"&amp;$H$5&amp;SUM(ROW(P40))),
INDIRECT("'"&amp;$H$7&amp;"'!$C"&amp;SUM(ROW(P40))&amp;":"&amp;$H$5&amp;SUM(ROW(P40)))*$L$6)),"")</f>
        <v>310908.71612427343</v>
      </c>
      <c r="R40" s="47">
        <f t="shared" ca="1" si="10"/>
        <v>2.422766725239156E-2</v>
      </c>
      <c r="S40" s="57">
        <f t="shared" ca="1" si="8"/>
        <v>135890053.05827093</v>
      </c>
      <c r="T40" s="59">
        <f t="shared" si="2"/>
        <v>8.5</v>
      </c>
      <c r="U40" s="319"/>
    </row>
    <row r="41" spans="2:21" s="44" customFormat="1" ht="13" x14ac:dyDescent="0.3">
      <c r="B41" s="14">
        <f t="shared" si="9"/>
        <v>2034</v>
      </c>
      <c r="C41" s="53">
        <f t="shared" ca="1" si="0"/>
        <v>775.16634244613545</v>
      </c>
      <c r="D41" s="70">
        <f t="shared" ca="1" si="1"/>
        <v>81.792472418350314</v>
      </c>
      <c r="E41" s="75">
        <f t="shared" ca="1" si="3"/>
        <v>0.47343389476949271</v>
      </c>
      <c r="F41" s="53" cm="1">
        <f t="array" aca="1" ref="F41" ca="1">SUMPRODUCT(INDIRECT("'"&amp;$H$6&amp;"'!$C"&amp;SUM(ROW(A41))&amp;":"&amp;$H$5&amp;SUM(ROW(A41))),
INDIRECT("'"&amp;$H$7&amp;"'!$C"&amp;SUM(ROW(A41))&amp;":"&amp;$H$5&amp;SUM(ROW(A41)))*$L$6)</f>
        <v>366.99002059849624</v>
      </c>
      <c r="G41" s="163">
        <f ca="1">INDEX('Other Inputs'!$C$80:$AH$145,MATCH(B41,'Other Inputs'!$B$80:$B$145,0), MATCH($D$2,'Other Inputs'!$C$79:$AH$79,0))</f>
        <v>0</v>
      </c>
      <c r="H41" s="53">
        <f t="shared" ca="1" si="4"/>
        <v>366.99002059849624</v>
      </c>
      <c r="I41" s="70" cm="1">
        <f t="array" aca="1" ref="I41" ca="1">IFERROR(SUMPRODUCT(INDIRECT("'"&amp;$H$6&amp;"'!$C"&amp;SUM(ROW(P41))&amp;":"&amp;$H$5&amp;SUM(ROW(P41))),
INDIRECT("'"&amp;$H$7&amp;"'!$C"&amp;SUM(ROW(P41))&amp;":"&amp;$H$5&amp;SUM(ROW(P41)))*$L$6,
INDIRECT("'"&amp;$H$7&amp;"'!$C10:"&amp;$H$5&amp;10)*$L$6)/
(SUMPRODUCT(INDIRECT("'"&amp;$H$6&amp;"'!$C"&amp;SUM(ROW(P41))&amp;":"&amp;$H$5&amp;SUM(ROW(P41))),
INDIRECT("'"&amp;$H$7&amp;"'!$C"&amp;SUM(ROW(P41))&amp;":"&amp;$H$5&amp;SUM(ROW(P41)))*$L$6)),"")</f>
        <v>80.264227093040503</v>
      </c>
      <c r="J41" s="345">
        <f ca="1">INDEX('Other Inputs'!$C$11:$AH$76,MATCH($B41,'Other Inputs'!$B$80:$B$145,0), MATCH($D$2,'Other Inputs'!$C$79:$AH$79,0))</f>
        <v>2</v>
      </c>
      <c r="K41" s="76">
        <f t="shared" ca="1" si="5"/>
        <v>733.98004119699249</v>
      </c>
      <c r="L41" s="163">
        <f ca="1">INDEX('Other Inputs'!$C$149:$AH$214,MATCH($B41,'Other Inputs'!$B$80:$B$145,0), MATCH($D$2,'Other Inputs'!$C$79:$AH$79,0))</f>
        <v>5.5E-2</v>
      </c>
      <c r="M41" s="45">
        <f ca="1">INDEX('Other Inputs'!$C$218:$AH$283,MATCH($B41,'Other Inputs'!$B$80:$B$145,0), MATCH($D$2,'Other Inputs'!$C$79:$AH$79,0))</f>
        <v>1.7500000000000002E-2</v>
      </c>
      <c r="N41" s="53">
        <f t="shared" ca="1" si="6"/>
        <v>787.90004997342658</v>
      </c>
      <c r="O41" s="53">
        <f t="shared" ca="1" si="7"/>
        <v>393.95002498671329</v>
      </c>
      <c r="P41" s="46"/>
      <c r="Q41" s="53" cm="1">
        <f t="array" aca="1" ref="Q41" ca="1">IFERROR(SUMPRODUCT(INDIRECT("'"&amp;$H$6&amp;"'!$C"&amp;SUM(ROW(P41))&amp;":"&amp;$H$5&amp;SUM(ROW(P41))),
INDIRECT("'"&amp;$H$7&amp;"'!$C"&amp;SUM(ROW(P41))&amp;":"&amp;$H$5&amp;SUM(ROW(P41)))*$L$6,
INDIRECT("'"&amp;$H$8&amp;"'!$C"&amp;SUM(ROW(P41))&amp;":"&amp;$H$5&amp;SUM(ROW(P41)))*$L$5)/
(SUMPRODUCT(INDIRECT("'"&amp;$H$6&amp;"'!$C"&amp;SUM(ROW(P41))&amp;":"&amp;$H$5&amp;SUM(ROW(P41))),
INDIRECT("'"&amp;$H$7&amp;"'!$C"&amp;SUM(ROW(P41))&amp;":"&amp;$H$5&amp;SUM(ROW(P41)))*$L$6)),"")</f>
        <v>319002.92994699872</v>
      </c>
      <c r="R41" s="47">
        <f t="shared" ca="1" si="10"/>
        <v>2.6034052449947831E-2</v>
      </c>
      <c r="S41" s="57">
        <f t="shared" ca="1" si="8"/>
        <v>125671212.22345489</v>
      </c>
      <c r="T41" s="59">
        <f t="shared" si="2"/>
        <v>9.5</v>
      </c>
      <c r="U41" s="319"/>
    </row>
    <row r="42" spans="2:21" s="44" customFormat="1" ht="13" x14ac:dyDescent="0.3">
      <c r="B42" s="14">
        <f t="shared" si="9"/>
        <v>2035</v>
      </c>
      <c r="C42" s="53">
        <f t="shared" ca="1" si="0"/>
        <v>700.65257119623323</v>
      </c>
      <c r="D42" s="70">
        <f t="shared" ca="1" si="1"/>
        <v>81.949194045475792</v>
      </c>
      <c r="E42" s="75">
        <f t="shared" ca="1" si="3"/>
        <v>0.4711113293113165</v>
      </c>
      <c r="F42" s="53" cm="1">
        <f t="array" aca="1" ref="F42" ca="1">SUMPRODUCT(INDIRECT("'"&amp;$H$6&amp;"'!$C"&amp;SUM(ROW(A42))&amp;":"&amp;$H$5&amp;SUM(ROW(A42))),
INDIRECT("'"&amp;$H$7&amp;"'!$C"&amp;SUM(ROW(A42))&amp;":"&amp;$H$5&amp;SUM(ROW(A42)))*$L$6)</f>
        <v>330.08536420164927</v>
      </c>
      <c r="G42" s="163">
        <f ca="1">INDEX('Other Inputs'!$C$80:$AH$145,MATCH(B42,'Other Inputs'!$B$80:$B$145,0), MATCH($D$2,'Other Inputs'!$C$79:$AH$79,0))</f>
        <v>0</v>
      </c>
      <c r="H42" s="53">
        <f t="shared" ca="1" si="4"/>
        <v>330.08536420164927</v>
      </c>
      <c r="I42" s="70" cm="1">
        <f t="array" aca="1" ref="I42" ca="1">IFERROR(SUMPRODUCT(INDIRECT("'"&amp;$H$6&amp;"'!$C"&amp;SUM(ROW(P42))&amp;":"&amp;$H$5&amp;SUM(ROW(P42))),
INDIRECT("'"&amp;$H$7&amp;"'!$C"&amp;SUM(ROW(P42))&amp;":"&amp;$H$5&amp;SUM(ROW(P42)))*$L$6,
INDIRECT("'"&amp;$H$7&amp;"'!$C10:"&amp;$H$5&amp;10)*$L$6)/
(SUMPRODUCT(INDIRECT("'"&amp;$H$6&amp;"'!$C"&amp;SUM(ROW(P42))&amp;":"&amp;$H$5&amp;SUM(ROW(P42))),
INDIRECT("'"&amp;$H$7&amp;"'!$C"&amp;SUM(ROW(P42))&amp;":"&amp;$H$5&amp;SUM(ROW(P42)))*$L$6)),"")</f>
        <v>80.415573084529356</v>
      </c>
      <c r="J42" s="345">
        <f ca="1">INDEX('Other Inputs'!$C$11:$AH$76,MATCH($B42,'Other Inputs'!$B$80:$B$145,0), MATCH($D$2,'Other Inputs'!$C$79:$AH$79,0))</f>
        <v>2</v>
      </c>
      <c r="K42" s="76">
        <f t="shared" ca="1" si="5"/>
        <v>660.17072840329854</v>
      </c>
      <c r="L42" s="163">
        <f ca="1">INDEX('Other Inputs'!$C$149:$AH$214,MATCH($B42,'Other Inputs'!$B$80:$B$145,0), MATCH($D$2,'Other Inputs'!$C$79:$AH$79,0))</f>
        <v>5.5E-2</v>
      </c>
      <c r="M42" s="45">
        <f ca="1">INDEX('Other Inputs'!$C$218:$AH$283,MATCH($B42,'Other Inputs'!$B$80:$B$145,0), MATCH($D$2,'Other Inputs'!$C$79:$AH$79,0))</f>
        <v>1.7500000000000002E-2</v>
      </c>
      <c r="N42" s="53">
        <f t="shared" ca="1" si="6"/>
        <v>708.6685205386259</v>
      </c>
      <c r="O42" s="53">
        <f t="shared" ca="1" si="7"/>
        <v>354.33426026931295</v>
      </c>
      <c r="P42" s="46"/>
      <c r="Q42" s="53" cm="1">
        <f t="array" aca="1" ref="Q42" ca="1">IFERROR(SUMPRODUCT(INDIRECT("'"&amp;$H$6&amp;"'!$C"&amp;SUM(ROW(P42))&amp;":"&amp;$H$5&amp;SUM(ROW(P42))),
INDIRECT("'"&amp;$H$7&amp;"'!$C"&amp;SUM(ROW(P42))&amp;":"&amp;$H$5&amp;SUM(ROW(P42)))*$L$6,
INDIRECT("'"&amp;$H$8&amp;"'!$C"&amp;SUM(ROW(P42))&amp;":"&amp;$H$5&amp;SUM(ROW(P42)))*$L$5)/
(SUMPRODUCT(INDIRECT("'"&amp;$H$6&amp;"'!$C"&amp;SUM(ROW(P42))&amp;":"&amp;$H$5&amp;SUM(ROW(P42))),
INDIRECT("'"&amp;$H$7&amp;"'!$C"&amp;SUM(ROW(P42))&amp;":"&amp;$H$5&amp;SUM(ROW(P42)))*$L$6)),"")</f>
        <v>327460.11283727823</v>
      </c>
      <c r="R42" s="47">
        <f t="shared" ca="1" si="10"/>
        <v>2.6511301609940308E-2</v>
      </c>
      <c r="S42" s="57">
        <f t="shared" ca="1" si="8"/>
        <v>116030336.84990273</v>
      </c>
      <c r="T42" s="59">
        <f t="shared" si="2"/>
        <v>10.5</v>
      </c>
      <c r="U42" s="319"/>
    </row>
    <row r="43" spans="2:21" s="44" customFormat="1" ht="13" x14ac:dyDescent="0.3">
      <c r="B43" s="14">
        <f t="shared" si="9"/>
        <v>2036</v>
      </c>
      <c r="C43" s="53">
        <f t="shared" ca="1" si="0"/>
        <v>630.72031940655029</v>
      </c>
      <c r="D43" s="70">
        <f t="shared" ca="1" si="1"/>
        <v>82.086897318205246</v>
      </c>
      <c r="E43" s="75">
        <f t="shared" ca="1" si="3"/>
        <v>0.46907068223552861</v>
      </c>
      <c r="F43" s="53" cm="1">
        <f t="array" aca="1" ref="F43" ca="1">SUMPRODUCT(INDIRECT("'"&amp;$H$6&amp;"'!$C"&amp;SUM(ROW(A43))&amp;":"&amp;$H$5&amp;SUM(ROW(A43))),
INDIRECT("'"&amp;$H$7&amp;"'!$C"&amp;SUM(ROW(A43))&amp;":"&amp;$H$5&amp;SUM(ROW(A43)))*$L$6)</f>
        <v>295.85241052384106</v>
      </c>
      <c r="G43" s="163">
        <f ca="1">INDEX('Other Inputs'!$C$80:$AH$145,MATCH(B43,'Other Inputs'!$B$80:$B$145,0), MATCH($D$2,'Other Inputs'!$C$79:$AH$79,0))</f>
        <v>0</v>
      </c>
      <c r="H43" s="53">
        <f t="shared" ca="1" si="4"/>
        <v>295.85241052384106</v>
      </c>
      <c r="I43" s="70" cm="1">
        <f t="array" aca="1" ref="I43" ca="1">IFERROR(SUMPRODUCT(INDIRECT("'"&amp;$H$6&amp;"'!$C"&amp;SUM(ROW(P43))&amp;":"&amp;$H$5&amp;SUM(ROW(P43))),
INDIRECT("'"&amp;$H$7&amp;"'!$C"&amp;SUM(ROW(P43))&amp;":"&amp;$H$5&amp;SUM(ROW(P43)))*$L$6,
INDIRECT("'"&amp;$H$7&amp;"'!$C10:"&amp;$H$5&amp;10)*$L$6)/
(SUMPRODUCT(INDIRECT("'"&amp;$H$6&amp;"'!$C"&amp;SUM(ROW(P43))&amp;":"&amp;$H$5&amp;SUM(ROW(P43))),
INDIRECT("'"&amp;$H$7&amp;"'!$C"&amp;SUM(ROW(P43))&amp;":"&amp;$H$5&amp;SUM(ROW(P43)))*$L$6)),"")</f>
        <v>80.545617283788872</v>
      </c>
      <c r="J43" s="345">
        <f ca="1">INDEX('Other Inputs'!$C$11:$AH$76,MATCH($B43,'Other Inputs'!$B$80:$B$145,0), MATCH($D$2,'Other Inputs'!$C$79:$AH$79,0))</f>
        <v>2</v>
      </c>
      <c r="K43" s="76">
        <f t="shared" ca="1" si="5"/>
        <v>591.70482104768212</v>
      </c>
      <c r="L43" s="163">
        <f ca="1">INDEX('Other Inputs'!$C$149:$AH$214,MATCH($B43,'Other Inputs'!$B$80:$B$145,0), MATCH($D$2,'Other Inputs'!$C$79:$AH$79,0))</f>
        <v>5.5E-2</v>
      </c>
      <c r="M43" s="45">
        <f ca="1">INDEX('Other Inputs'!$C$218:$AH$283,MATCH($B43,'Other Inputs'!$B$80:$B$145,0), MATCH($D$2,'Other Inputs'!$C$79:$AH$79,0))</f>
        <v>1.7500000000000002E-2</v>
      </c>
      <c r="N43" s="53">
        <f t="shared" ca="1" si="6"/>
        <v>635.17293646389749</v>
      </c>
      <c r="O43" s="53">
        <f t="shared" ca="1" si="7"/>
        <v>317.58646823194874</v>
      </c>
      <c r="P43" s="46"/>
      <c r="Q43" s="53" cm="1">
        <f t="array" aca="1" ref="Q43" ca="1">IFERROR(SUMPRODUCT(INDIRECT("'"&amp;$H$6&amp;"'!$C"&amp;SUM(ROW(P43))&amp;":"&amp;$H$5&amp;SUM(ROW(P43))),
INDIRECT("'"&amp;$H$7&amp;"'!$C"&amp;SUM(ROW(P43))&amp;":"&amp;$H$5&amp;SUM(ROW(P43)))*$L$6,
INDIRECT("'"&amp;$H$8&amp;"'!$C"&amp;SUM(ROW(P43))&amp;":"&amp;$H$5&amp;SUM(ROW(P43)))*$L$5)/
(SUMPRODUCT(INDIRECT("'"&amp;$H$6&amp;"'!$C"&amp;SUM(ROW(P43))&amp;":"&amp;$H$5&amp;SUM(ROW(P43))),
INDIRECT("'"&amp;$H$7&amp;"'!$C"&amp;SUM(ROW(P43))&amp;":"&amp;$H$5&amp;SUM(ROW(P43)))*$L$6)),"")</f>
        <v>336151.72833867144</v>
      </c>
      <c r="R43" s="47">
        <f t="shared" ca="1" si="10"/>
        <v>2.6542516662822591E-2</v>
      </c>
      <c r="S43" s="57">
        <f t="shared" ca="1" si="8"/>
        <v>106757240.19314414</v>
      </c>
      <c r="T43" s="59">
        <f t="shared" si="2"/>
        <v>11.5</v>
      </c>
      <c r="U43" s="319"/>
    </row>
    <row r="44" spans="2:21" s="44" customFormat="1" ht="13" x14ac:dyDescent="0.3">
      <c r="B44" s="14">
        <f t="shared" si="9"/>
        <v>2037</v>
      </c>
      <c r="C44" s="53">
        <f t="shared" ref="C44:C67" ca="1" si="11">SUM(INDIRECT("'"&amp;$H$6&amp;"'!C"&amp;SUM(ROW(A44))&amp;":"&amp;$H$5&amp;ROW(B44)))</f>
        <v>555.80673206092797</v>
      </c>
      <c r="D44" s="70">
        <f t="shared" ref="D44:D67" ca="1" si="12">SUMPRODUCT(INDIRECT("'"&amp;$H$6&amp;"'!C"&amp;SUM(ROW(A44))&amp;":"&amp;$H$5&amp;SUM(ROW(B44))),INDIRECT("'"&amp;$H$6&amp;"'!C11:"&amp;$H$5&amp;"11"))/C44</f>
        <v>82.049689990799294</v>
      </c>
      <c r="E44" s="75">
        <f t="shared" ca="1" si="3"/>
        <v>0.469631698811877</v>
      </c>
      <c r="F44" s="53" cm="1">
        <f t="array" aca="1" ref="F44" ca="1">SUMPRODUCT(INDIRECT("'"&amp;$H$6&amp;"'!$C"&amp;SUM(ROW(A44))&amp;":"&amp;$H$5&amp;SUM(ROW(A44))),
INDIRECT("'"&amp;$H$7&amp;"'!$C"&amp;SUM(ROW(A44))&amp;":"&amp;$H$5&amp;SUM(ROW(A44)))*$L$6)</f>
        <v>261.02445978885135</v>
      </c>
      <c r="G44" s="163">
        <f ca="1">INDEX('Other Inputs'!$C$80:$AH$145,MATCH(B44,'Other Inputs'!$B$80:$B$145,0), MATCH($D$2,'Other Inputs'!$C$79:$AH$79,0))</f>
        <v>0</v>
      </c>
      <c r="H44" s="53">
        <f t="shared" ca="1" si="4"/>
        <v>261.02445978885135</v>
      </c>
      <c r="I44" s="70" cm="1">
        <f t="array" aca="1" ref="I44" ca="1">IFERROR(SUMPRODUCT(INDIRECT("'"&amp;$H$6&amp;"'!$C"&amp;SUM(ROW(P44))&amp;":"&amp;$H$5&amp;SUM(ROW(P44))),
INDIRECT("'"&amp;$H$7&amp;"'!$C"&amp;SUM(ROW(P44))&amp;":"&amp;$H$5&amp;SUM(ROW(P44)))*$L$6,
INDIRECT("'"&amp;$H$7&amp;"'!$C10:"&amp;$H$5&amp;10)*$L$6)/
(SUMPRODUCT(INDIRECT("'"&amp;$H$6&amp;"'!$C"&amp;SUM(ROW(P44))&amp;":"&amp;$H$5&amp;SUM(ROW(P44))),
INDIRECT("'"&amp;$H$7&amp;"'!$C"&amp;SUM(ROW(P44))&amp;":"&amp;$H$5&amp;SUM(ROW(P44)))*$L$6)),"")</f>
        <v>80.526110911520021</v>
      </c>
      <c r="J44" s="345">
        <f ca="1">INDEX('Other Inputs'!$C$11:$AH$76,MATCH($B44,'Other Inputs'!$B$80:$B$145,0), MATCH($D$2,'Other Inputs'!$C$79:$AH$79,0))</f>
        <v>2</v>
      </c>
      <c r="K44" s="76">
        <f t="shared" ca="1" si="5"/>
        <v>522.04891957770269</v>
      </c>
      <c r="L44" s="163">
        <f ca="1">INDEX('Other Inputs'!$C$149:$AH$214,MATCH($B44,'Other Inputs'!$B$80:$B$145,0), MATCH($D$2,'Other Inputs'!$C$79:$AH$79,0))</f>
        <v>5.5E-2</v>
      </c>
      <c r="M44" s="45">
        <f ca="1">INDEX('Other Inputs'!$C$218:$AH$283,MATCH($B44,'Other Inputs'!$B$80:$B$145,0), MATCH($D$2,'Other Inputs'!$C$79:$AH$79,0))</f>
        <v>1.7500000000000002E-2</v>
      </c>
      <c r="N44" s="53">
        <f t="shared" ca="1" si="6"/>
        <v>560.39993833217966</v>
      </c>
      <c r="O44" s="53">
        <f t="shared" ca="1" si="7"/>
        <v>280.19996916608983</v>
      </c>
      <c r="P44" s="46"/>
      <c r="Q44" s="53" cm="1">
        <f t="array" aca="1" ref="Q44" ca="1">IFERROR(SUMPRODUCT(INDIRECT("'"&amp;$H$6&amp;"'!$C"&amp;SUM(ROW(P44))&amp;":"&amp;$H$5&amp;SUM(ROW(P44))),
INDIRECT("'"&amp;$H$7&amp;"'!$C"&amp;SUM(ROW(P44))&amp;":"&amp;$H$5&amp;SUM(ROW(P44)))*$L$6,
INDIRECT("'"&amp;$H$8&amp;"'!$C"&amp;SUM(ROW(P44))&amp;":"&amp;$H$5&amp;SUM(ROW(P44)))*$L$5)/
(SUMPRODUCT(INDIRECT("'"&amp;$H$6&amp;"'!$C"&amp;SUM(ROW(P44))&amp;":"&amp;$H$5&amp;SUM(ROW(P44))),
INDIRECT("'"&amp;$H$7&amp;"'!$C"&amp;SUM(ROW(P44))&amp;":"&amp;$H$5&amp;SUM(ROW(P44)))*$L$6)),"")</f>
        <v>346232.44870618673</v>
      </c>
      <c r="R44" s="47">
        <f t="shared" ca="1" si="10"/>
        <v>2.9988601924899161E-2</v>
      </c>
      <c r="S44" s="57">
        <f t="shared" ca="1" si="8"/>
        <v>97014321.451773301</v>
      </c>
      <c r="T44" s="59">
        <f t="shared" si="2"/>
        <v>12.5</v>
      </c>
      <c r="U44" s="319"/>
    </row>
    <row r="45" spans="2:21" s="44" customFormat="1" ht="13" x14ac:dyDescent="0.3">
      <c r="B45" s="14">
        <f t="shared" si="9"/>
        <v>2038</v>
      </c>
      <c r="C45" s="53">
        <f t="shared" ca="1" si="11"/>
        <v>492.79376740564265</v>
      </c>
      <c r="D45" s="70">
        <f t="shared" ca="1" si="12"/>
        <v>82.063036512046438</v>
      </c>
      <c r="E45" s="75">
        <f t="shared" ca="1" si="3"/>
        <v>0.46944174550189777</v>
      </c>
      <c r="F45" s="53" cm="1">
        <f t="array" aca="1" ref="F45" ca="1">SUMPRODUCT(INDIRECT("'"&amp;$H$6&amp;"'!$C"&amp;SUM(ROW(A45))&amp;":"&amp;$H$5&amp;SUM(ROW(A45))),
INDIRECT("'"&amp;$H$7&amp;"'!$C"&amp;SUM(ROW(A45))&amp;":"&amp;$H$5&amp;SUM(ROW(A45)))*$L$6)</f>
        <v>231.3379663433611</v>
      </c>
      <c r="G45" s="163">
        <f ca="1">INDEX('Other Inputs'!$C$80:$AH$145,MATCH(B45,'Other Inputs'!$B$80:$B$145,0), MATCH($D$2,'Other Inputs'!$C$79:$AH$79,0))</f>
        <v>0</v>
      </c>
      <c r="H45" s="53">
        <f t="shared" ca="1" si="4"/>
        <v>231.3379663433611</v>
      </c>
      <c r="I45" s="70" cm="1">
        <f t="array" aca="1" ref="I45" ca="1">IFERROR(SUMPRODUCT(INDIRECT("'"&amp;$H$6&amp;"'!$C"&amp;SUM(ROW(P45))&amp;":"&amp;$H$5&amp;SUM(ROW(P45))),
INDIRECT("'"&amp;$H$7&amp;"'!$C"&amp;SUM(ROW(P45))&amp;":"&amp;$H$5&amp;SUM(ROW(P45)))*$L$6,
INDIRECT("'"&amp;$H$7&amp;"'!$C10:"&amp;$H$5&amp;10)*$L$6)/
(SUMPRODUCT(INDIRECT("'"&amp;$H$6&amp;"'!$C"&amp;SUM(ROW(P45))&amp;":"&amp;$H$5&amp;SUM(ROW(P45))),
INDIRECT("'"&amp;$H$7&amp;"'!$C"&amp;SUM(ROW(P45))&amp;":"&amp;$H$5&amp;SUM(ROW(P45)))*$L$6)),"")</f>
        <v>80.554418888367238</v>
      </c>
      <c r="J45" s="345">
        <f ca="1">INDEX('Other Inputs'!$C$11:$AH$76,MATCH($B45,'Other Inputs'!$B$80:$B$145,0), MATCH($D$2,'Other Inputs'!$C$79:$AH$79,0))</f>
        <v>2</v>
      </c>
      <c r="K45" s="76">
        <f t="shared" ca="1" si="5"/>
        <v>462.67593268672221</v>
      </c>
      <c r="L45" s="163">
        <f ca="1">INDEX('Other Inputs'!$C$149:$AH$214,MATCH($B45,'Other Inputs'!$B$80:$B$145,0), MATCH($D$2,'Other Inputs'!$C$79:$AH$79,0))</f>
        <v>5.5E-2</v>
      </c>
      <c r="M45" s="45">
        <f ca="1">INDEX('Other Inputs'!$C$218:$AH$283,MATCH($B45,'Other Inputs'!$B$80:$B$145,0), MATCH($D$2,'Other Inputs'!$C$79:$AH$79,0))</f>
        <v>1.7500000000000002E-2</v>
      </c>
      <c r="N45" s="53">
        <f t="shared" ca="1" si="6"/>
        <v>496.66526339172054</v>
      </c>
      <c r="O45" s="53">
        <f t="shared" ca="1" si="7"/>
        <v>248.33263169586027</v>
      </c>
      <c r="P45" s="46"/>
      <c r="Q45" s="53" cm="1">
        <f t="array" aca="1" ref="Q45" ca="1">IFERROR(SUMPRODUCT(INDIRECT("'"&amp;$H$6&amp;"'!$C"&amp;SUM(ROW(P45))&amp;":"&amp;$H$5&amp;SUM(ROW(P45))),
INDIRECT("'"&amp;$H$7&amp;"'!$C"&amp;SUM(ROW(P45))&amp;":"&amp;$H$5&amp;SUM(ROW(P45)))*$L$6,
INDIRECT("'"&amp;$H$8&amp;"'!$C"&amp;SUM(ROW(P45))&amp;":"&amp;$H$5&amp;SUM(ROW(P45)))*$L$5)/
(SUMPRODUCT(INDIRECT("'"&amp;$H$6&amp;"'!$C"&amp;SUM(ROW(P45))&amp;":"&amp;$H$5&amp;SUM(ROW(P45))),
INDIRECT("'"&amp;$H$7&amp;"'!$C"&amp;SUM(ROW(P45))&amp;":"&amp;$H$5&amp;SUM(ROW(P45)))*$L$6)),"")</f>
        <v>356422.815230812</v>
      </c>
      <c r="R45" s="47">
        <f t="shared" ca="1" si="10"/>
        <v>2.943215334872562E-2</v>
      </c>
      <c r="S45" s="57">
        <f t="shared" ca="1" si="8"/>
        <v>88511415.70271489</v>
      </c>
      <c r="T45" s="59">
        <f t="shared" si="2"/>
        <v>13.5</v>
      </c>
      <c r="U45" s="319"/>
    </row>
    <row r="46" spans="2:21" s="44" customFormat="1" ht="13" x14ac:dyDescent="0.3">
      <c r="B46" s="14">
        <f t="shared" si="9"/>
        <v>2039</v>
      </c>
      <c r="C46" s="53">
        <f t="shared" ca="1" si="11"/>
        <v>438.65358604580302</v>
      </c>
      <c r="D46" s="70">
        <f t="shared" ca="1" si="12"/>
        <v>82.111559185239912</v>
      </c>
      <c r="E46" s="75">
        <f t="shared" ca="1" si="3"/>
        <v>0.46872856547495695</v>
      </c>
      <c r="F46" s="53" cm="1">
        <f t="array" aca="1" ref="F46" ca="1">SUMPRODUCT(INDIRECT("'"&amp;$H$6&amp;"'!$C"&amp;SUM(ROW(A46))&amp;":"&amp;$H$5&amp;SUM(ROW(A46))),
INDIRECT("'"&amp;$H$7&amp;"'!$C"&amp;SUM(ROW(A46))&amp;":"&amp;$H$5&amp;SUM(ROW(A46)))*$L$6)</f>
        <v>205.60946612769484</v>
      </c>
      <c r="G46" s="163">
        <f ca="1">INDEX('Other Inputs'!$C$80:$AH$145,MATCH(B46,'Other Inputs'!$B$80:$B$145,0), MATCH($D$2,'Other Inputs'!$C$79:$AH$79,0))</f>
        <v>0</v>
      </c>
      <c r="H46" s="53">
        <f t="shared" ca="1" si="4"/>
        <v>205.60946612769484</v>
      </c>
      <c r="I46" s="70" cm="1">
        <f t="array" aca="1" ref="I46" ca="1">IFERROR(SUMPRODUCT(INDIRECT("'"&amp;$H$6&amp;"'!$C"&amp;SUM(ROW(P46))&amp;":"&amp;$H$5&amp;SUM(ROW(P46))),
INDIRECT("'"&amp;$H$7&amp;"'!$C"&amp;SUM(ROW(P46))&amp;":"&amp;$H$5&amp;SUM(ROW(P46)))*$L$6,
INDIRECT("'"&amp;$H$7&amp;"'!$C10:"&amp;$H$5&amp;10)*$L$6)/
(SUMPRODUCT(INDIRECT("'"&amp;$H$6&amp;"'!$C"&amp;SUM(ROW(P46))&amp;":"&amp;$H$5&amp;SUM(ROW(P46))),
INDIRECT("'"&amp;$H$7&amp;"'!$C"&amp;SUM(ROW(P46))&amp;":"&amp;$H$5&amp;SUM(ROW(P46)))*$L$6)),"")</f>
        <v>80.617632339947335</v>
      </c>
      <c r="J46" s="345">
        <f ca="1">INDEX('Other Inputs'!$C$11:$AH$76,MATCH($B46,'Other Inputs'!$B$80:$B$145,0), MATCH($D$2,'Other Inputs'!$C$79:$AH$79,0))</f>
        <v>2</v>
      </c>
      <c r="K46" s="76">
        <f t="shared" ca="1" si="5"/>
        <v>411.21893225538969</v>
      </c>
      <c r="L46" s="163">
        <f ca="1">INDEX('Other Inputs'!$C$149:$AH$214,MATCH($B46,'Other Inputs'!$B$80:$B$145,0), MATCH($D$2,'Other Inputs'!$C$79:$AH$79,0))</f>
        <v>5.5E-2</v>
      </c>
      <c r="M46" s="45">
        <f ca="1">INDEX('Other Inputs'!$C$218:$AH$283,MATCH($B46,'Other Inputs'!$B$80:$B$145,0), MATCH($D$2,'Other Inputs'!$C$79:$AH$79,0))</f>
        <v>1.7500000000000002E-2</v>
      </c>
      <c r="N46" s="53">
        <f t="shared" ca="1" si="6"/>
        <v>441.42810306620129</v>
      </c>
      <c r="O46" s="53">
        <f t="shared" ca="1" si="7"/>
        <v>220.71405153310064</v>
      </c>
      <c r="P46" s="46"/>
      <c r="Q46" s="53" cm="1">
        <f t="array" aca="1" ref="Q46" ca="1">IFERROR(SUMPRODUCT(INDIRECT("'"&amp;$H$6&amp;"'!$C"&amp;SUM(ROW(P46))&amp;":"&amp;$H$5&amp;SUM(ROW(P46))),
INDIRECT("'"&amp;$H$7&amp;"'!$C"&amp;SUM(ROW(P46))&amp;":"&amp;$H$5&amp;SUM(ROW(P46)))*$L$6,
INDIRECT("'"&amp;$H$8&amp;"'!$C"&amp;SUM(ROW(P46))&amp;":"&amp;$H$5&amp;SUM(ROW(P46)))*$L$5)/
(SUMPRODUCT(INDIRECT("'"&amp;$H$6&amp;"'!$C"&amp;SUM(ROW(P46))&amp;":"&amp;$H$5&amp;SUM(ROW(P46))),
INDIRECT("'"&amp;$H$7&amp;"'!$C"&amp;SUM(ROW(P46))&amp;":"&amp;$H$5&amp;SUM(ROW(P46)))*$L$6)),"")</f>
        <v>366661.15819484688</v>
      </c>
      <c r="R46" s="47">
        <f t="shared" ca="1" si="10"/>
        <v>2.8725273822341357E-2</v>
      </c>
      <c r="S46" s="57">
        <f t="shared" ca="1" si="8"/>
        <v>80927269.7650038</v>
      </c>
      <c r="T46" s="59">
        <f t="shared" si="2"/>
        <v>14.5</v>
      </c>
      <c r="U46" s="319"/>
    </row>
    <row r="47" spans="2:21" s="44" customFormat="1" ht="13" x14ac:dyDescent="0.3">
      <c r="B47" s="14">
        <f t="shared" si="9"/>
        <v>2040</v>
      </c>
      <c r="C47" s="53">
        <f t="shared" ca="1" si="11"/>
        <v>391.39839296226938</v>
      </c>
      <c r="D47" s="70">
        <f t="shared" ca="1" si="12"/>
        <v>82.188436369831962</v>
      </c>
      <c r="E47" s="75">
        <f t="shared" ca="1" si="3"/>
        <v>0.46759289859580844</v>
      </c>
      <c r="F47" s="53" cm="1">
        <f t="array" aca="1" ref="F47" ca="1">SUMPRODUCT(INDIRECT("'"&amp;$H$6&amp;"'!$C"&amp;SUM(ROW(A47))&amp;":"&amp;$H$5&amp;SUM(ROW(A47))),
INDIRECT("'"&amp;$H$7&amp;"'!$C"&amp;SUM(ROW(A47))&amp;":"&amp;$H$5&amp;SUM(ROW(A47)))*$L$6)</f>
        <v>183.0151090709688</v>
      </c>
      <c r="G47" s="163">
        <f ca="1">INDEX('Other Inputs'!$C$80:$AH$145,MATCH(B47,'Other Inputs'!$B$80:$B$145,0), MATCH($D$2,'Other Inputs'!$C$79:$AH$79,0))</f>
        <v>0</v>
      </c>
      <c r="H47" s="53">
        <f t="shared" ca="1" si="4"/>
        <v>183.0151090709688</v>
      </c>
      <c r="I47" s="70" cm="1">
        <f t="array" aca="1" ref="I47" ca="1">IFERROR(SUMPRODUCT(INDIRECT("'"&amp;$H$6&amp;"'!$C"&amp;SUM(ROW(P47))&amp;":"&amp;$H$5&amp;SUM(ROW(P47))),
INDIRECT("'"&amp;$H$7&amp;"'!$C"&amp;SUM(ROW(P47))&amp;":"&amp;$H$5&amp;SUM(ROW(P47)))*$L$6,
INDIRECT("'"&amp;$H$7&amp;"'!$C10:"&amp;$H$5&amp;10)*$L$6)/
(SUMPRODUCT(INDIRECT("'"&amp;$H$6&amp;"'!$C"&amp;SUM(ROW(P47))&amp;":"&amp;$H$5&amp;SUM(ROW(P47))),
INDIRECT("'"&amp;$H$7&amp;"'!$C"&amp;SUM(ROW(P47))&amp;":"&amp;$H$5&amp;SUM(ROW(P47)))*$L$6)),"")</f>
        <v>80.708295026926876</v>
      </c>
      <c r="J47" s="345">
        <f ca="1">INDEX('Other Inputs'!$C$11:$AH$76,MATCH($B47,'Other Inputs'!$B$80:$B$145,0), MATCH($D$2,'Other Inputs'!$C$79:$AH$79,0))</f>
        <v>2</v>
      </c>
      <c r="K47" s="76">
        <f t="shared" ca="1" si="5"/>
        <v>366.03021814193761</v>
      </c>
      <c r="L47" s="163">
        <f ca="1">INDEX('Other Inputs'!$C$149:$AH$214,MATCH($B47,'Other Inputs'!$B$80:$B$145,0), MATCH($D$2,'Other Inputs'!$C$79:$AH$79,0))</f>
        <v>5.5E-2</v>
      </c>
      <c r="M47" s="45">
        <f ca="1">INDEX('Other Inputs'!$C$218:$AH$283,MATCH($B47,'Other Inputs'!$B$80:$B$145,0), MATCH($D$2,'Other Inputs'!$C$79:$AH$79,0))</f>
        <v>1.7500000000000002E-2</v>
      </c>
      <c r="N47" s="53">
        <f t="shared" ca="1" si="6"/>
        <v>392.9197130421897</v>
      </c>
      <c r="O47" s="53">
        <f t="shared" ca="1" si="7"/>
        <v>196.45985652109485</v>
      </c>
      <c r="P47" s="46"/>
      <c r="Q47" s="53" cm="1">
        <f t="array" aca="1" ref="Q47" ca="1">IFERROR(SUMPRODUCT(INDIRECT("'"&amp;$H$6&amp;"'!$C"&amp;SUM(ROW(P47))&amp;":"&amp;$H$5&amp;SUM(ROW(P47))),
INDIRECT("'"&amp;$H$7&amp;"'!$C"&amp;SUM(ROW(P47))&amp;":"&amp;$H$5&amp;SUM(ROW(P47)))*$L$6,
INDIRECT("'"&amp;$H$8&amp;"'!$C"&amp;SUM(ROW(P47))&amp;":"&amp;$H$5&amp;SUM(ROW(P47)))*$L$5)/
(SUMPRODUCT(INDIRECT("'"&amp;$H$6&amp;"'!$C"&amp;SUM(ROW(P47))&amp;":"&amp;$H$5&amp;SUM(ROW(P47))),
INDIRECT("'"&amp;$H$7&amp;"'!$C"&amp;SUM(ROW(P47))&amp;":"&amp;$H$5&amp;SUM(ROW(P47)))*$L$6)),"")</f>
        <v>376681.52951461589</v>
      </c>
      <c r="R47" s="47">
        <f t="shared" ca="1" si="10"/>
        <v>2.7328695979420115E-2</v>
      </c>
      <c r="S47" s="57">
        <f t="shared" ca="1" si="8"/>
        <v>74002799.242587999</v>
      </c>
      <c r="T47" s="59">
        <f t="shared" si="2"/>
        <v>15.5</v>
      </c>
      <c r="U47" s="319"/>
    </row>
    <row r="48" spans="2:21" s="44" customFormat="1" ht="13" x14ac:dyDescent="0.3">
      <c r="B48" s="14">
        <f t="shared" si="9"/>
        <v>2041</v>
      </c>
      <c r="C48" s="53">
        <f t="shared" ca="1" si="11"/>
        <v>349.69064276853908</v>
      </c>
      <c r="D48" s="70">
        <f t="shared" ca="1" si="12"/>
        <v>82.287342636816774</v>
      </c>
      <c r="E48" s="75">
        <f t="shared" ca="1" si="3"/>
        <v>0.4661287968827651</v>
      </c>
      <c r="F48" s="53" cm="1">
        <f t="array" aca="1" ref="F48" ca="1">SUMPRODUCT(INDIRECT("'"&amp;$H$6&amp;"'!$C"&amp;SUM(ROW(A48))&amp;":"&amp;$H$5&amp;SUM(ROW(A48))),
INDIRECT("'"&amp;$H$7&amp;"'!$C"&amp;SUM(ROW(A48))&amp;":"&amp;$H$5&amp;SUM(ROW(A48)))*$L$6)</f>
        <v>163.00087859485993</v>
      </c>
      <c r="G48" s="163">
        <f ca="1">INDEX('Other Inputs'!$C$80:$AH$145,MATCH(B48,'Other Inputs'!$B$80:$B$145,0), MATCH($D$2,'Other Inputs'!$C$79:$AH$79,0))</f>
        <v>0</v>
      </c>
      <c r="H48" s="53">
        <f t="shared" ca="1" si="4"/>
        <v>163.00087859485993</v>
      </c>
      <c r="I48" s="70" cm="1">
        <f t="array" aca="1" ref="I48" ca="1">IFERROR(SUMPRODUCT(INDIRECT("'"&amp;$H$6&amp;"'!$C"&amp;SUM(ROW(P48))&amp;":"&amp;$H$5&amp;SUM(ROW(P48))),
INDIRECT("'"&amp;$H$7&amp;"'!$C"&amp;SUM(ROW(P48))&amp;":"&amp;$H$5&amp;SUM(ROW(P48)))*$L$6,
INDIRECT("'"&amp;$H$7&amp;"'!$C10:"&amp;$H$5&amp;10)*$L$6)/
(SUMPRODUCT(INDIRECT("'"&amp;$H$6&amp;"'!$C"&amp;SUM(ROW(P48))&amp;":"&amp;$H$5&amp;SUM(ROW(P48))),
INDIRECT("'"&amp;$H$7&amp;"'!$C"&amp;SUM(ROW(P48))&amp;":"&amp;$H$5&amp;SUM(ROW(P48)))*$L$6)),"")</f>
        <v>80.821376796619731</v>
      </c>
      <c r="J48" s="345">
        <f ca="1">INDEX('Other Inputs'!$C$11:$AH$76,MATCH($B48,'Other Inputs'!$B$80:$B$145,0), MATCH($D$2,'Other Inputs'!$C$79:$AH$79,0))</f>
        <v>2</v>
      </c>
      <c r="K48" s="76">
        <f t="shared" ca="1" si="5"/>
        <v>326.00175718971985</v>
      </c>
      <c r="L48" s="163">
        <f ca="1">INDEX('Other Inputs'!$C$149:$AH$214,MATCH($B48,'Other Inputs'!$B$80:$B$145,0), MATCH($D$2,'Other Inputs'!$C$79:$AH$79,0))</f>
        <v>5.5E-2</v>
      </c>
      <c r="M48" s="45">
        <f ca="1">INDEX('Other Inputs'!$C$218:$AH$283,MATCH($B48,'Other Inputs'!$B$80:$B$145,0), MATCH($D$2,'Other Inputs'!$C$79:$AH$79,0))</f>
        <v>1.7500000000000002E-2</v>
      </c>
      <c r="N48" s="53">
        <f t="shared" ca="1" si="6"/>
        <v>349.95066127726966</v>
      </c>
      <c r="O48" s="53">
        <f t="shared" ca="1" si="7"/>
        <v>174.97533063863483</v>
      </c>
      <c r="P48" s="46"/>
      <c r="Q48" s="53" cm="1">
        <f t="array" aca="1" ref="Q48" ca="1">IFERROR(SUMPRODUCT(INDIRECT("'"&amp;$H$6&amp;"'!$C"&amp;SUM(ROW(P48))&amp;":"&amp;$H$5&amp;SUM(ROW(P48))),
INDIRECT("'"&amp;$H$7&amp;"'!$C"&amp;SUM(ROW(P48))&amp;":"&amp;$H$5&amp;SUM(ROW(P48)))*$L$6,
INDIRECT("'"&amp;$H$8&amp;"'!$C"&amp;SUM(ROW(P48))&amp;":"&amp;$H$5&amp;SUM(ROW(P48)))*$L$5)/
(SUMPRODUCT(INDIRECT("'"&amp;$H$6&amp;"'!$C"&amp;SUM(ROW(P48))&amp;":"&amp;$H$5&amp;SUM(ROW(P48))),
INDIRECT("'"&amp;$H$7&amp;"'!$C"&amp;SUM(ROW(P48))&amp;":"&amp;$H$5&amp;SUM(ROW(P48)))*$L$6)),"")</f>
        <v>386571.58919224463</v>
      </c>
      <c r="R48" s="47">
        <f t="shared" ca="1" si="10"/>
        <v>2.6255759581238047E-2</v>
      </c>
      <c r="S48" s="57">
        <f t="shared" ca="1" si="8"/>
        <v>67640491.634415522</v>
      </c>
      <c r="T48" s="59">
        <f t="shared" si="2"/>
        <v>16.5</v>
      </c>
      <c r="U48" s="319"/>
    </row>
    <row r="49" spans="2:21" s="44" customFormat="1" ht="13" x14ac:dyDescent="0.3">
      <c r="B49" s="14">
        <f t="shared" si="9"/>
        <v>2042</v>
      </c>
      <c r="C49" s="53">
        <f t="shared" ca="1" si="11"/>
        <v>312.65002329919952</v>
      </c>
      <c r="D49" s="70">
        <f t="shared" ca="1" si="12"/>
        <v>82.39527407955083</v>
      </c>
      <c r="E49" s="75">
        <f t="shared" ca="1" si="3"/>
        <v>0.46453008326677248</v>
      </c>
      <c r="F49" s="53" cm="1">
        <f t="array" aca="1" ref="F49" ca="1">SUMPRODUCT(INDIRECT("'"&amp;$H$6&amp;"'!$C"&amp;SUM(ROW(A49))&amp;":"&amp;$H$5&amp;SUM(ROW(A49))),
INDIRECT("'"&amp;$H$7&amp;"'!$C"&amp;SUM(ROW(A49))&amp;":"&amp;$H$5&amp;SUM(ROW(A49)))*$L$6)</f>
        <v>145.23534135653551</v>
      </c>
      <c r="G49" s="163">
        <f ca="1">INDEX('Other Inputs'!$C$80:$AH$145,MATCH(B49,'Other Inputs'!$B$80:$B$145,0), MATCH($D$2,'Other Inputs'!$C$79:$AH$79,0))</f>
        <v>0</v>
      </c>
      <c r="H49" s="53">
        <f t="shared" ca="1" si="4"/>
        <v>145.23534135653551</v>
      </c>
      <c r="I49" s="70" cm="1">
        <f t="array" aca="1" ref="I49" ca="1">IFERROR(SUMPRODUCT(INDIRECT("'"&amp;$H$6&amp;"'!$C"&amp;SUM(ROW(P49))&amp;":"&amp;$H$5&amp;SUM(ROW(P49))),
INDIRECT("'"&amp;$H$7&amp;"'!$C"&amp;SUM(ROW(P49))&amp;":"&amp;$H$5&amp;SUM(ROW(P49)))*$L$6,
INDIRECT("'"&amp;$H$7&amp;"'!$C10:"&amp;$H$5&amp;10)*$L$6)/
(SUMPRODUCT(INDIRECT("'"&amp;$H$6&amp;"'!$C"&amp;SUM(ROW(P49))&amp;":"&amp;$H$5&amp;SUM(ROW(P49))),
INDIRECT("'"&amp;$H$7&amp;"'!$C"&amp;SUM(ROW(P49))&amp;":"&amp;$H$5&amp;SUM(ROW(P49)))*$L$6)),"")</f>
        <v>80.952621535612664</v>
      </c>
      <c r="J49" s="345">
        <f ca="1">INDEX('Other Inputs'!$C$11:$AH$76,MATCH($B49,'Other Inputs'!$B$80:$B$145,0), MATCH($D$2,'Other Inputs'!$C$79:$AH$79,0))</f>
        <v>2</v>
      </c>
      <c r="K49" s="76">
        <f t="shared" ca="1" si="5"/>
        <v>290.47068271307103</v>
      </c>
      <c r="L49" s="163">
        <f ca="1">INDEX('Other Inputs'!$C$149:$AH$214,MATCH($B49,'Other Inputs'!$B$80:$B$145,0), MATCH($D$2,'Other Inputs'!$C$79:$AH$79,0))</f>
        <v>5.5E-2</v>
      </c>
      <c r="M49" s="45">
        <f ca="1">INDEX('Other Inputs'!$C$218:$AH$283,MATCH($B49,'Other Inputs'!$B$80:$B$145,0), MATCH($D$2,'Other Inputs'!$C$79:$AH$79,0))</f>
        <v>1.7500000000000002E-2</v>
      </c>
      <c r="N49" s="53">
        <f t="shared" ca="1" si="6"/>
        <v>311.80938524188002</v>
      </c>
      <c r="O49" s="53">
        <f t="shared" ca="1" si="7"/>
        <v>155.90469262094001</v>
      </c>
      <c r="P49" s="46"/>
      <c r="Q49" s="53" cm="1">
        <f t="array" aca="1" ref="Q49" ca="1">IFERROR(SUMPRODUCT(INDIRECT("'"&amp;$H$6&amp;"'!$C"&amp;SUM(ROW(P49))&amp;":"&amp;$H$5&amp;SUM(ROW(P49))),
INDIRECT("'"&amp;$H$7&amp;"'!$C"&amp;SUM(ROW(P49))&amp;":"&amp;$H$5&amp;SUM(ROW(P49)))*$L$6,
INDIRECT("'"&amp;$H$8&amp;"'!$C"&amp;SUM(ROW(P49))&amp;":"&amp;$H$5&amp;SUM(ROW(P49)))*$L$5)/
(SUMPRODUCT(INDIRECT("'"&amp;$H$6&amp;"'!$C"&amp;SUM(ROW(P49))&amp;":"&amp;$H$5&amp;SUM(ROW(P49))),
INDIRECT("'"&amp;$H$7&amp;"'!$C"&amp;SUM(ROW(P49))&amp;":"&amp;$H$5&amp;SUM(ROW(P49)))*$L$6)),"")</f>
        <v>396772.62468652136</v>
      </c>
      <c r="R49" s="47">
        <f t="shared" ca="1" si="10"/>
        <v>2.6388477010408806E-2</v>
      </c>
      <c r="S49" s="57">
        <f t="shared" ca="1" si="8"/>
        <v>61858714.09215571</v>
      </c>
      <c r="T49" s="59">
        <f t="shared" si="2"/>
        <v>17.5</v>
      </c>
      <c r="U49" s="319"/>
    </row>
    <row r="50" spans="2:21" s="44" customFormat="1" ht="13" x14ac:dyDescent="0.3">
      <c r="B50" s="14">
        <f t="shared" si="9"/>
        <v>2043</v>
      </c>
      <c r="C50" s="53">
        <f t="shared" ca="1" si="11"/>
        <v>278.92728798070959</v>
      </c>
      <c r="D50" s="70">
        <f t="shared" ca="1" si="12"/>
        <v>82.50437914986216</v>
      </c>
      <c r="E50" s="75">
        <f t="shared" ca="1" si="3"/>
        <v>0.46291331614129549</v>
      </c>
      <c r="F50" s="53" cm="1">
        <f t="array" aca="1" ref="F50" ca="1">SUMPRODUCT(INDIRECT("'"&amp;$H$6&amp;"'!$C"&amp;SUM(ROW(A50))&amp;":"&amp;$H$5&amp;SUM(ROW(A50))),
INDIRECT("'"&amp;$H$7&amp;"'!$C"&amp;SUM(ROW(A50))&amp;":"&amp;$H$5&amp;SUM(ROW(A50)))*$L$6)</f>
        <v>129.11915584144839</v>
      </c>
      <c r="G50" s="163">
        <f ca="1">INDEX('Other Inputs'!$C$80:$AH$145,MATCH(B50,'Other Inputs'!$B$80:$B$145,0), MATCH($D$2,'Other Inputs'!$C$79:$AH$79,0))</f>
        <v>0</v>
      </c>
      <c r="H50" s="53">
        <f t="shared" ca="1" si="4"/>
        <v>129.11915584144839</v>
      </c>
      <c r="I50" s="70" cm="1">
        <f t="array" aca="1" ref="I50" ca="1">IFERROR(SUMPRODUCT(INDIRECT("'"&amp;$H$6&amp;"'!$C"&amp;SUM(ROW(P50))&amp;":"&amp;$H$5&amp;SUM(ROW(P50))),
INDIRECT("'"&amp;$H$7&amp;"'!$C"&amp;SUM(ROW(P50))&amp;":"&amp;$H$5&amp;SUM(ROW(P50)))*$L$6,
INDIRECT("'"&amp;$H$7&amp;"'!$C10:"&amp;$H$5&amp;10)*$L$6)/
(SUMPRODUCT(INDIRECT("'"&amp;$H$6&amp;"'!$C"&amp;SUM(ROW(P50))&amp;":"&amp;$H$5&amp;SUM(ROW(P50))),
INDIRECT("'"&amp;$H$7&amp;"'!$C"&amp;SUM(ROW(P50))&amp;":"&amp;$H$5&amp;SUM(ROW(P50)))*$L$6)),"")</f>
        <v>81.086289759048753</v>
      </c>
      <c r="J50" s="345">
        <f ca="1">INDEX('Other Inputs'!$C$11:$AH$76,MATCH($B50,'Other Inputs'!$B$80:$B$145,0), MATCH($D$2,'Other Inputs'!$C$79:$AH$79,0))</f>
        <v>2</v>
      </c>
      <c r="K50" s="76">
        <f t="shared" ca="1" si="5"/>
        <v>258.23831168289678</v>
      </c>
      <c r="L50" s="163">
        <f ca="1">INDEX('Other Inputs'!$C$149:$AH$214,MATCH($B50,'Other Inputs'!$B$80:$B$145,0), MATCH($D$2,'Other Inputs'!$C$79:$AH$79,0))</f>
        <v>5.5E-2</v>
      </c>
      <c r="M50" s="45">
        <f ca="1">INDEX('Other Inputs'!$C$218:$AH$283,MATCH($B50,'Other Inputs'!$B$80:$B$145,0), MATCH($D$2,'Other Inputs'!$C$79:$AH$79,0))</f>
        <v>1.7500000000000002E-2</v>
      </c>
      <c r="N50" s="53">
        <f t="shared" ca="1" si="6"/>
        <v>277.2091436549016</v>
      </c>
      <c r="O50" s="53">
        <f t="shared" ca="1" si="7"/>
        <v>138.6045718274508</v>
      </c>
      <c r="P50" s="46"/>
      <c r="Q50" s="53" cm="1">
        <f t="array" aca="1" ref="Q50" ca="1">IFERROR(SUMPRODUCT(INDIRECT("'"&amp;$H$6&amp;"'!$C"&amp;SUM(ROW(P50))&amp;":"&amp;$H$5&amp;SUM(ROW(P50))),
INDIRECT("'"&amp;$H$7&amp;"'!$C"&amp;SUM(ROW(P50))&amp;":"&amp;$H$5&amp;SUM(ROW(P50)))*$L$6,
INDIRECT("'"&amp;$H$8&amp;"'!$C"&amp;SUM(ROW(P50))&amp;":"&amp;$H$5&amp;SUM(ROW(P50)))*$L$5)/
(SUMPRODUCT(INDIRECT("'"&amp;$H$6&amp;"'!$C"&amp;SUM(ROW(P50))&amp;":"&amp;$H$5&amp;SUM(ROW(P50))),
INDIRECT("'"&amp;$H$7&amp;"'!$C"&amp;SUM(ROW(P50))&amp;":"&amp;$H$5&amp;SUM(ROW(P50)))*$L$6)),"")</f>
        <v>407318.9110510418</v>
      </c>
      <c r="R50" s="47">
        <f t="shared" ca="1" si="10"/>
        <v>2.6580176424350732E-2</v>
      </c>
      <c r="S50" s="57">
        <f t="shared" ca="1" si="8"/>
        <v>56456263.263453163</v>
      </c>
      <c r="T50" s="59">
        <f t="shared" si="2"/>
        <v>18.5</v>
      </c>
      <c r="U50" s="319"/>
    </row>
    <row r="51" spans="2:21" s="44" customFormat="1" ht="13" x14ac:dyDescent="0.3">
      <c r="B51" s="14">
        <f t="shared" si="9"/>
        <v>2044</v>
      </c>
      <c r="C51" s="53">
        <f t="shared" ca="1" si="11"/>
        <v>248.67483412411403</v>
      </c>
      <c r="D51" s="70">
        <f t="shared" ca="1" si="12"/>
        <v>82.627773245717179</v>
      </c>
      <c r="E51" s="75">
        <f t="shared" ca="1" si="3"/>
        <v>0.46108353989695244</v>
      </c>
      <c r="F51" s="53" cm="1">
        <f t="array" aca="1" ref="F51" ca="1">SUMPRODUCT(INDIRECT("'"&amp;$H$6&amp;"'!$C"&amp;SUM(ROW(A51))&amp;":"&amp;$H$5&amp;SUM(ROW(A51))),
INDIRECT("'"&amp;$H$7&amp;"'!$C"&amp;SUM(ROW(A51))&amp;":"&amp;$H$5&amp;SUM(ROW(A51)))*$L$6)</f>
        <v>114.65987280123396</v>
      </c>
      <c r="G51" s="163">
        <f ca="1">INDEX('Other Inputs'!$C$80:$AH$145,MATCH(B51,'Other Inputs'!$B$80:$B$145,0), MATCH($D$2,'Other Inputs'!$C$79:$AH$79,0))</f>
        <v>0</v>
      </c>
      <c r="H51" s="53">
        <f t="shared" ca="1" si="4"/>
        <v>114.65987280123396</v>
      </c>
      <c r="I51" s="70" cm="1">
        <f t="array" aca="1" ref="I51" ca="1">IFERROR(SUMPRODUCT(INDIRECT("'"&amp;$H$6&amp;"'!$C"&amp;SUM(ROW(P51))&amp;":"&amp;$H$5&amp;SUM(ROW(P51))),
INDIRECT("'"&amp;$H$7&amp;"'!$C"&amp;SUM(ROW(P51))&amp;":"&amp;$H$5&amp;SUM(ROW(P51)))*$L$6,
INDIRECT("'"&amp;$H$7&amp;"'!$C10:"&amp;$H$5&amp;10)*$L$6)/
(SUMPRODUCT(INDIRECT("'"&amp;$H$6&amp;"'!$C"&amp;SUM(ROW(P51))&amp;":"&amp;$H$5&amp;SUM(ROW(P51))),
INDIRECT("'"&amp;$H$7&amp;"'!$C"&amp;SUM(ROW(P51))&amp;":"&amp;$H$5&amp;SUM(ROW(P51)))*$L$6)),"")</f>
        <v>81.232993801977003</v>
      </c>
      <c r="J51" s="345">
        <f ca="1">INDEX('Other Inputs'!$C$11:$AH$76,MATCH($B51,'Other Inputs'!$B$80:$B$145,0), MATCH($D$2,'Other Inputs'!$C$79:$AH$79,0))</f>
        <v>2</v>
      </c>
      <c r="K51" s="76">
        <f t="shared" ca="1" si="5"/>
        <v>229.31974560246792</v>
      </c>
      <c r="L51" s="163">
        <f ca="1">INDEX('Other Inputs'!$C$149:$AH$214,MATCH($B51,'Other Inputs'!$B$80:$B$145,0), MATCH($D$2,'Other Inputs'!$C$79:$AH$79,0))</f>
        <v>5.5E-2</v>
      </c>
      <c r="M51" s="45">
        <f ca="1">INDEX('Other Inputs'!$C$218:$AH$283,MATCH($B51,'Other Inputs'!$B$80:$B$145,0), MATCH($D$2,'Other Inputs'!$C$79:$AH$79,0))</f>
        <v>1.7500000000000002E-2</v>
      </c>
      <c r="N51" s="53">
        <f t="shared" ca="1" si="6"/>
        <v>246.16614741378922</v>
      </c>
      <c r="O51" s="53">
        <f t="shared" ca="1" si="7"/>
        <v>123.08307370689461</v>
      </c>
      <c r="P51" s="46"/>
      <c r="Q51" s="53" cm="1">
        <f t="array" aca="1" ref="Q51" ca="1">IFERROR(SUMPRODUCT(INDIRECT("'"&amp;$H$6&amp;"'!$C"&amp;SUM(ROW(P51))&amp;":"&amp;$H$5&amp;SUM(ROW(P51))),
INDIRECT("'"&amp;$H$7&amp;"'!$C"&amp;SUM(ROW(P51))&amp;":"&amp;$H$5&amp;SUM(ROW(P51)))*$L$6,
INDIRECT("'"&amp;$H$8&amp;"'!$C"&amp;SUM(ROW(P51))&amp;":"&amp;$H$5&amp;SUM(ROW(P51)))*$L$5)/
(SUMPRODUCT(INDIRECT("'"&amp;$H$6&amp;"'!$C"&amp;SUM(ROW(P51))&amp;":"&amp;$H$5&amp;SUM(ROW(P51))),
INDIRECT("'"&amp;$H$7&amp;"'!$C"&amp;SUM(ROW(P51))&amp;":"&amp;$H$5&amp;SUM(ROW(P51)))*$L$6)),"")</f>
        <v>417745.31271460507</v>
      </c>
      <c r="R51" s="47">
        <f t="shared" ca="1" si="10"/>
        <v>2.5597637086525404E-2</v>
      </c>
      <c r="S51" s="57">
        <f t="shared" ca="1" si="8"/>
        <v>51417377.11556147</v>
      </c>
      <c r="T51" s="59">
        <f t="shared" si="2"/>
        <v>19.5</v>
      </c>
      <c r="U51" s="319"/>
    </row>
    <row r="52" spans="2:21" s="44" customFormat="1" ht="13" x14ac:dyDescent="0.3">
      <c r="B52" s="14">
        <f t="shared" si="9"/>
        <v>2045</v>
      </c>
      <c r="C52" s="53">
        <f t="shared" ca="1" si="11"/>
        <v>221.75837830113858</v>
      </c>
      <c r="D52" s="70">
        <f t="shared" ca="1" si="12"/>
        <v>82.77356656235483</v>
      </c>
      <c r="E52" s="75">
        <f t="shared" ca="1" si="3"/>
        <v>0.45891978160472857</v>
      </c>
      <c r="F52" s="53" cm="1">
        <f t="array" aca="1" ref="F52" ca="1">SUMPRODUCT(INDIRECT("'"&amp;$H$6&amp;"'!$C"&amp;SUM(ROW(A52))&amp;":"&amp;$H$5&amp;SUM(ROW(A52))),
INDIRECT("'"&amp;$H$7&amp;"'!$C"&amp;SUM(ROW(A52))&amp;":"&amp;$H$5&amp;SUM(ROW(A52)))*$L$6)</f>
        <v>101.76930653897729</v>
      </c>
      <c r="G52" s="163">
        <f ca="1">INDEX('Other Inputs'!$C$80:$AH$145,MATCH(B52,'Other Inputs'!$B$80:$B$145,0), MATCH($D$2,'Other Inputs'!$C$79:$AH$79,0))</f>
        <v>0</v>
      </c>
      <c r="H52" s="53">
        <f t="shared" ca="1" si="4"/>
        <v>101.76930653897729</v>
      </c>
      <c r="I52" s="70" cm="1">
        <f t="array" aca="1" ref="I52" ca="1">IFERROR(SUMPRODUCT(INDIRECT("'"&amp;$H$6&amp;"'!$C"&amp;SUM(ROW(P52))&amp;":"&amp;$H$5&amp;SUM(ROW(P52))),
INDIRECT("'"&amp;$H$7&amp;"'!$C"&amp;SUM(ROW(P52))&amp;":"&amp;$H$5&amp;SUM(ROW(P52)))*$L$6,
INDIRECT("'"&amp;$H$7&amp;"'!$C10:"&amp;$H$5&amp;10)*$L$6)/
(SUMPRODUCT(INDIRECT("'"&amp;$H$6&amp;"'!$C"&amp;SUM(ROW(P52))&amp;":"&amp;$H$5&amp;SUM(ROW(P52))),
INDIRECT("'"&amp;$H$7&amp;"'!$C"&amp;SUM(ROW(P52))&amp;":"&amp;$H$5&amp;SUM(ROW(P52)))*$L$6)),"")</f>
        <v>81.398984519858217</v>
      </c>
      <c r="J52" s="345">
        <f ca="1">INDEX('Other Inputs'!$C$11:$AH$76,MATCH($B52,'Other Inputs'!$B$80:$B$145,0), MATCH($D$2,'Other Inputs'!$C$79:$AH$79,0))</f>
        <v>2</v>
      </c>
      <c r="K52" s="76">
        <f t="shared" ca="1" si="5"/>
        <v>203.53861307795458</v>
      </c>
      <c r="L52" s="163">
        <f ca="1">INDEX('Other Inputs'!$C$149:$AH$214,MATCH($B52,'Other Inputs'!$B$80:$B$145,0), MATCH($D$2,'Other Inputs'!$C$79:$AH$79,0))</f>
        <v>5.5E-2</v>
      </c>
      <c r="M52" s="45">
        <f ca="1">INDEX('Other Inputs'!$C$218:$AH$283,MATCH($B52,'Other Inputs'!$B$80:$B$145,0), MATCH($D$2,'Other Inputs'!$C$79:$AH$79,0))</f>
        <v>1.7500000000000002E-2</v>
      </c>
      <c r="N52" s="53">
        <f t="shared" ca="1" si="6"/>
        <v>218.49106844119382</v>
      </c>
      <c r="O52" s="53">
        <f t="shared" ca="1" si="7"/>
        <v>109.24553422059691</v>
      </c>
      <c r="P52" s="46"/>
      <c r="Q52" s="53" cm="1">
        <f t="array" aca="1" ref="Q52" ca="1">IFERROR(SUMPRODUCT(INDIRECT("'"&amp;$H$6&amp;"'!$C"&amp;SUM(ROW(P52))&amp;":"&amp;$H$5&amp;SUM(ROW(P52))),
INDIRECT("'"&amp;$H$7&amp;"'!$C"&amp;SUM(ROW(P52))&amp;":"&amp;$H$5&amp;SUM(ROW(P52)))*$L$6,
INDIRECT("'"&amp;$H$8&amp;"'!$C"&amp;SUM(ROW(P52))&amp;":"&amp;$H$5&amp;SUM(ROW(P52)))*$L$5)/
(SUMPRODUCT(INDIRECT("'"&amp;$H$6&amp;"'!$C"&amp;SUM(ROW(P52))&amp;":"&amp;$H$5&amp;SUM(ROW(P52))),
INDIRECT("'"&amp;$H$7&amp;"'!$C"&amp;SUM(ROW(P52))&amp;":"&amp;$H$5&amp;SUM(ROW(P52)))*$L$6)),"")</f>
        <v>428053.69120899134</v>
      </c>
      <c r="R52" s="47">
        <f t="shared" ca="1" si="10"/>
        <v>2.4676227789128369E-2</v>
      </c>
      <c r="S52" s="57">
        <f t="shared" ca="1" si="8"/>
        <v>46762954.171224684</v>
      </c>
      <c r="T52" s="59">
        <f t="shared" si="2"/>
        <v>20.5</v>
      </c>
      <c r="U52" s="319"/>
    </row>
    <row r="53" spans="2:21" s="44" customFormat="1" ht="13" x14ac:dyDescent="0.3">
      <c r="B53" s="14">
        <f t="shared" si="9"/>
        <v>2046</v>
      </c>
      <c r="C53" s="53">
        <f t="shared" ca="1" si="11"/>
        <v>197.18237556118612</v>
      </c>
      <c r="D53" s="70">
        <f t="shared" ca="1" si="12"/>
        <v>82.917756268189081</v>
      </c>
      <c r="E53" s="75">
        <f t="shared" ca="1" si="3"/>
        <v>0.45677926236668093</v>
      </c>
      <c r="F53" s="53" cm="1">
        <f t="array" aca="1" ref="F53" ca="1">SUMPRODUCT(INDIRECT("'"&amp;$H$6&amp;"'!$C"&amp;SUM(ROW(A53))&amp;":"&amp;$H$5&amp;SUM(ROW(A53))),
INDIRECT("'"&amp;$H$7&amp;"'!$C"&amp;SUM(ROW(A53))&amp;":"&amp;$H$5&amp;SUM(ROW(A53)))*$L$6)</f>
        <v>90.068820060548447</v>
      </c>
      <c r="G53" s="163">
        <f ca="1">INDEX('Other Inputs'!$C$80:$AH$145,MATCH(B53,'Other Inputs'!$B$80:$B$145,0), MATCH($D$2,'Other Inputs'!$C$79:$AH$79,0))</f>
        <v>0</v>
      </c>
      <c r="H53" s="53">
        <f t="shared" ca="1" si="4"/>
        <v>90.068820060548447</v>
      </c>
      <c r="I53" s="70" cm="1">
        <f t="array" aca="1" ref="I53" ca="1">IFERROR(SUMPRODUCT(INDIRECT("'"&amp;$H$6&amp;"'!$C"&amp;SUM(ROW(P53))&amp;":"&amp;$H$5&amp;SUM(ROW(P53))),
INDIRECT("'"&amp;$H$7&amp;"'!$C"&amp;SUM(ROW(P53))&amp;":"&amp;$H$5&amp;SUM(ROW(P53)))*$L$6,
INDIRECT("'"&amp;$H$7&amp;"'!$C10:"&amp;$H$5&amp;10)*$L$6)/
(SUMPRODUCT(INDIRECT("'"&amp;$H$6&amp;"'!$C"&amp;SUM(ROW(P53))&amp;":"&amp;$H$5&amp;SUM(ROW(P53))),
INDIRECT("'"&amp;$H$7&amp;"'!$C"&amp;SUM(ROW(P53))&amp;":"&amp;$H$5&amp;SUM(ROW(P53)))*$L$6)),"")</f>
        <v>81.562489730171393</v>
      </c>
      <c r="J53" s="345">
        <f ca="1">INDEX('Other Inputs'!$C$11:$AH$76,MATCH($B53,'Other Inputs'!$B$80:$B$145,0), MATCH($D$2,'Other Inputs'!$C$79:$AH$79,0))</f>
        <v>2</v>
      </c>
      <c r="K53" s="76">
        <f t="shared" ca="1" si="5"/>
        <v>180.13764012109689</v>
      </c>
      <c r="L53" s="163">
        <f ca="1">INDEX('Other Inputs'!$C$149:$AH$214,MATCH($B53,'Other Inputs'!$B$80:$B$145,0), MATCH($D$2,'Other Inputs'!$C$79:$AH$79,0))</f>
        <v>5.5E-2</v>
      </c>
      <c r="M53" s="45">
        <f ca="1">INDEX('Other Inputs'!$C$218:$AH$283,MATCH($B53,'Other Inputs'!$B$80:$B$145,0), MATCH($D$2,'Other Inputs'!$C$79:$AH$79,0))</f>
        <v>1.7500000000000002E-2</v>
      </c>
      <c r="N53" s="53">
        <f t="shared" ca="1" si="6"/>
        <v>193.37100150849298</v>
      </c>
      <c r="O53" s="53">
        <f t="shared" ca="1" si="7"/>
        <v>96.68550075424649</v>
      </c>
      <c r="P53" s="46"/>
      <c r="Q53" s="53" cm="1">
        <f t="array" aca="1" ref="Q53" ca="1">IFERROR(SUMPRODUCT(INDIRECT("'"&amp;$H$6&amp;"'!$C"&amp;SUM(ROW(P53))&amp;":"&amp;$H$5&amp;SUM(ROW(P53))),
INDIRECT("'"&amp;$H$7&amp;"'!$C"&amp;SUM(ROW(P53))&amp;":"&amp;$H$5&amp;SUM(ROW(P53)))*$L$6,
INDIRECT("'"&amp;$H$8&amp;"'!$C"&amp;SUM(ROW(P53))&amp;":"&amp;$H$5&amp;SUM(ROW(P53)))*$L$5)/
(SUMPRODUCT(INDIRECT("'"&amp;$H$6&amp;"'!$C"&amp;SUM(ROW(P53))&amp;":"&amp;$H$5&amp;SUM(ROW(P53))),
INDIRECT("'"&amp;$H$7&amp;"'!$C"&amp;SUM(ROW(P53))&amp;":"&amp;$H$5&amp;SUM(ROW(P53)))*$L$6)),"")</f>
        <v>438993.96064698067</v>
      </c>
      <c r="R53" s="47">
        <f t="shared" ca="1" si="10"/>
        <v>2.5558171002076246E-2</v>
      </c>
      <c r="S53" s="57">
        <f t="shared" ca="1" si="8"/>
        <v>42444350.913243301</v>
      </c>
      <c r="T53" s="59">
        <f t="shared" si="2"/>
        <v>21.5</v>
      </c>
      <c r="U53" s="319"/>
    </row>
    <row r="54" spans="2:21" s="44" customFormat="1" ht="13" x14ac:dyDescent="0.3">
      <c r="B54" s="14">
        <f t="shared" si="9"/>
        <v>2047</v>
      </c>
      <c r="C54" s="53">
        <f t="shared" ca="1" si="11"/>
        <v>174.88588379159128</v>
      </c>
      <c r="D54" s="70">
        <f t="shared" ca="1" si="12"/>
        <v>83.06321061759246</v>
      </c>
      <c r="E54" s="75">
        <f t="shared" ca="1" si="3"/>
        <v>0.45461945654332714</v>
      </c>
      <c r="F54" s="53" cm="1">
        <f t="array" aca="1" ref="F54" ca="1">SUMPRODUCT(INDIRECT("'"&amp;$H$6&amp;"'!$C"&amp;SUM(ROW(A54))&amp;":"&amp;$H$5&amp;SUM(ROW(A54))),
INDIRECT("'"&amp;$H$7&amp;"'!$C"&amp;SUM(ROW(A54))&amp;":"&amp;$H$5&amp;SUM(ROW(A54)))*$L$6)</f>
        <v>79.50652544643269</v>
      </c>
      <c r="G54" s="163">
        <f ca="1">INDEX('Other Inputs'!$C$80:$AH$145,MATCH(B54,'Other Inputs'!$B$80:$B$145,0), MATCH($D$2,'Other Inputs'!$C$79:$AH$79,0))</f>
        <v>0</v>
      </c>
      <c r="H54" s="53">
        <f t="shared" ca="1" si="4"/>
        <v>79.50652544643269</v>
      </c>
      <c r="I54" s="70" cm="1">
        <f t="array" aca="1" ref="I54" ca="1">IFERROR(SUMPRODUCT(INDIRECT("'"&amp;$H$6&amp;"'!$C"&amp;SUM(ROW(P54))&amp;":"&amp;$H$5&amp;SUM(ROW(P54))),
INDIRECT("'"&amp;$H$7&amp;"'!$C"&amp;SUM(ROW(P54))&amp;":"&amp;$H$5&amp;SUM(ROW(P54)))*$L$6,
INDIRECT("'"&amp;$H$7&amp;"'!$C10:"&amp;$H$5&amp;10)*$L$6)/
(SUMPRODUCT(INDIRECT("'"&amp;$H$6&amp;"'!$C"&amp;SUM(ROW(P54))&amp;":"&amp;$H$5&amp;SUM(ROW(P54))),
INDIRECT("'"&amp;$H$7&amp;"'!$C"&amp;SUM(ROW(P54))&amp;":"&amp;$H$5&amp;SUM(ROW(P54)))*$L$6)),"")</f>
        <v>81.725364108369263</v>
      </c>
      <c r="J54" s="345">
        <f ca="1">INDEX('Other Inputs'!$C$11:$AH$76,MATCH($B54,'Other Inputs'!$B$80:$B$145,0), MATCH($D$2,'Other Inputs'!$C$79:$AH$79,0))</f>
        <v>2</v>
      </c>
      <c r="K54" s="76">
        <f t="shared" ca="1" si="5"/>
        <v>159.01305089286538</v>
      </c>
      <c r="L54" s="163">
        <f ca="1">INDEX('Other Inputs'!$C$149:$AH$214,MATCH($B54,'Other Inputs'!$B$80:$B$145,0), MATCH($D$2,'Other Inputs'!$C$79:$AH$79,0))</f>
        <v>5.5E-2</v>
      </c>
      <c r="M54" s="45">
        <f ca="1">INDEX('Other Inputs'!$C$218:$AH$283,MATCH($B54,'Other Inputs'!$B$80:$B$145,0), MATCH($D$2,'Other Inputs'!$C$79:$AH$79,0))</f>
        <v>1.7500000000000002E-2</v>
      </c>
      <c r="N54" s="53">
        <f t="shared" ca="1" si="6"/>
        <v>170.69454714408249</v>
      </c>
      <c r="O54" s="53">
        <f t="shared" ca="1" si="7"/>
        <v>85.347273572041246</v>
      </c>
      <c r="P54" s="46"/>
      <c r="Q54" s="53" cm="1">
        <f t="array" aca="1" ref="Q54" ca="1">IFERROR(SUMPRODUCT(INDIRECT("'"&amp;$H$6&amp;"'!$C"&amp;SUM(ROW(P54))&amp;":"&amp;$H$5&amp;SUM(ROW(P54))),
INDIRECT("'"&amp;$H$7&amp;"'!$C"&amp;SUM(ROW(P54))&amp;":"&amp;$H$5&amp;SUM(ROW(P54)))*$L$6,
INDIRECT("'"&amp;$H$8&amp;"'!$C"&amp;SUM(ROW(P54))&amp;":"&amp;$H$5&amp;SUM(ROW(P54)))*$L$5)/
(SUMPRODUCT(INDIRECT("'"&amp;$H$6&amp;"'!$C"&amp;SUM(ROW(P54))&amp;":"&amp;$H$5&amp;SUM(ROW(P54))),
INDIRECT("'"&amp;$H$7&amp;"'!$C"&amp;SUM(ROW(P54))&amp;":"&amp;$H$5&amp;SUM(ROW(P54)))*$L$6)),"")</f>
        <v>450359.98622868513</v>
      </c>
      <c r="R54" s="47">
        <f t="shared" ca="1" si="10"/>
        <v>2.5891075050220369E-2</v>
      </c>
      <c r="S54" s="57">
        <f t="shared" ca="1" si="8"/>
        <v>38436996.950560316</v>
      </c>
      <c r="T54" s="59">
        <f t="shared" si="2"/>
        <v>22.5</v>
      </c>
      <c r="U54" s="319"/>
    </row>
    <row r="55" spans="2:21" s="44" customFormat="1" ht="13" x14ac:dyDescent="0.3">
      <c r="B55" s="14">
        <f t="shared" si="9"/>
        <v>2048</v>
      </c>
      <c r="C55" s="53">
        <f t="shared" ca="1" si="11"/>
        <v>154.59960632702996</v>
      </c>
      <c r="D55" s="70">
        <f t="shared" ca="1" si="12"/>
        <v>83.202736807387268</v>
      </c>
      <c r="E55" s="75">
        <f t="shared" ca="1" si="3"/>
        <v>0.45254721211757643</v>
      </c>
      <c r="F55" s="53" cm="1">
        <f t="array" aca="1" ref="F55" ca="1">SUMPRODUCT(INDIRECT("'"&amp;$H$6&amp;"'!$C"&amp;SUM(ROW(A55))&amp;":"&amp;$H$5&amp;SUM(ROW(A55))),
INDIRECT("'"&amp;$H$7&amp;"'!$C"&amp;SUM(ROW(A55))&amp;":"&amp;$H$5&amp;SUM(ROW(A55)))*$L$6)</f>
        <v>69.96362083777224</v>
      </c>
      <c r="G55" s="163">
        <f ca="1">INDEX('Other Inputs'!$C$80:$AH$145,MATCH(B55,'Other Inputs'!$B$80:$B$145,0), MATCH($D$2,'Other Inputs'!$C$79:$AH$79,0))</f>
        <v>0</v>
      </c>
      <c r="H55" s="53">
        <f t="shared" ca="1" si="4"/>
        <v>69.96362083777224</v>
      </c>
      <c r="I55" s="70" cm="1">
        <f t="array" aca="1" ref="I55" ca="1">IFERROR(SUMPRODUCT(INDIRECT("'"&amp;$H$6&amp;"'!$C"&amp;SUM(ROW(P55))&amp;":"&amp;$H$5&amp;SUM(ROW(P55))),
INDIRECT("'"&amp;$H$7&amp;"'!$C"&amp;SUM(ROW(P55))&amp;":"&amp;$H$5&amp;SUM(ROW(P55)))*$L$6,
INDIRECT("'"&amp;$H$7&amp;"'!$C10:"&amp;$H$5&amp;10)*$L$6)/
(SUMPRODUCT(INDIRECT("'"&amp;$H$6&amp;"'!$C"&amp;SUM(ROW(P55))&amp;":"&amp;$H$5&amp;SUM(ROW(P55))),
INDIRECT("'"&amp;$H$7&amp;"'!$C"&amp;SUM(ROW(P55))&amp;":"&amp;$H$5&amp;SUM(ROW(P55)))*$L$6)),"")</f>
        <v>81.881524596713504</v>
      </c>
      <c r="J55" s="345">
        <f ca="1">INDEX('Other Inputs'!$C$11:$AH$76,MATCH($B55,'Other Inputs'!$B$80:$B$145,0), MATCH($D$2,'Other Inputs'!$C$79:$AH$79,0))</f>
        <v>2</v>
      </c>
      <c r="K55" s="76">
        <f t="shared" ca="1" si="5"/>
        <v>139.92724167554448</v>
      </c>
      <c r="L55" s="163">
        <f ca="1">INDEX('Other Inputs'!$C$149:$AH$214,MATCH($B55,'Other Inputs'!$B$80:$B$145,0), MATCH($D$2,'Other Inputs'!$C$79:$AH$79,0))</f>
        <v>5.5E-2</v>
      </c>
      <c r="M55" s="45">
        <f ca="1">INDEX('Other Inputs'!$C$218:$AH$283,MATCH($B55,'Other Inputs'!$B$80:$B$145,0), MATCH($D$2,'Other Inputs'!$C$79:$AH$79,0))</f>
        <v>1.7500000000000002E-2</v>
      </c>
      <c r="N55" s="53">
        <f t="shared" ca="1" si="6"/>
        <v>150.20664666713418</v>
      </c>
      <c r="O55" s="53">
        <f t="shared" ca="1" si="7"/>
        <v>75.10332333356709</v>
      </c>
      <c r="P55" s="46"/>
      <c r="Q55" s="53" cm="1">
        <f t="array" aca="1" ref="Q55" ca="1">IFERROR(SUMPRODUCT(INDIRECT("'"&amp;$H$6&amp;"'!$C"&amp;SUM(ROW(P55))&amp;":"&amp;$H$5&amp;SUM(ROW(P55))),
INDIRECT("'"&amp;$H$7&amp;"'!$C"&amp;SUM(ROW(P55))&amp;":"&amp;$H$5&amp;SUM(ROW(P55)))*$L$6,
INDIRECT("'"&amp;$H$8&amp;"'!$C"&amp;SUM(ROW(P55))&amp;":"&amp;$H$5&amp;SUM(ROW(P55)))*$L$5)/
(SUMPRODUCT(INDIRECT("'"&amp;$H$6&amp;"'!$C"&amp;SUM(ROW(P55))&amp;":"&amp;$H$5&amp;SUM(ROW(P55))),
INDIRECT("'"&amp;$H$7&amp;"'!$C"&amp;SUM(ROW(P55))&amp;":"&amp;$H$5&amp;SUM(ROW(P55)))*$L$6)),"")</f>
        <v>461831.96241873293</v>
      </c>
      <c r="R55" s="47">
        <f t="shared" ca="1" si="10"/>
        <v>2.5472902879570158E-2</v>
      </c>
      <c r="S55" s="57">
        <f t="shared" ca="1" si="8"/>
        <v>34685115.199309908</v>
      </c>
      <c r="T55" s="59">
        <f t="shared" si="2"/>
        <v>23.5</v>
      </c>
      <c r="U55" s="319"/>
    </row>
    <row r="56" spans="2:21" s="44" customFormat="1" ht="13" x14ac:dyDescent="0.3">
      <c r="B56" s="14">
        <f t="shared" si="9"/>
        <v>2049</v>
      </c>
      <c r="C56" s="53">
        <f t="shared" ca="1" si="11"/>
        <v>136.38009091744811</v>
      </c>
      <c r="D56" s="70">
        <f t="shared" ca="1" si="12"/>
        <v>83.34635186844919</v>
      </c>
      <c r="E56" s="75">
        <f t="shared" ca="1" si="3"/>
        <v>0.45041356295298662</v>
      </c>
      <c r="F56" s="53" cm="1">
        <f t="array" aca="1" ref="F56" ca="1">SUMPRODUCT(INDIRECT("'"&amp;$H$6&amp;"'!$C"&amp;SUM(ROW(A56))&amp;":"&amp;$H$5&amp;SUM(ROW(A56))),
INDIRECT("'"&amp;$H$7&amp;"'!$C"&amp;SUM(ROW(A56))&amp;":"&amp;$H$5&amp;SUM(ROW(A56)))*$L$6)</f>
        <v>61.427442665980053</v>
      </c>
      <c r="G56" s="163">
        <f ca="1">INDEX('Other Inputs'!$C$80:$AH$145,MATCH(B56,'Other Inputs'!$B$80:$B$145,0), MATCH($D$2,'Other Inputs'!$C$79:$AH$79,0))</f>
        <v>0</v>
      </c>
      <c r="H56" s="53">
        <f t="shared" ca="1" si="4"/>
        <v>61.427442665980053</v>
      </c>
      <c r="I56" s="70" cm="1">
        <f t="array" aca="1" ref="I56" ca="1">IFERROR(SUMPRODUCT(INDIRECT("'"&amp;$H$6&amp;"'!$C"&amp;SUM(ROW(P56))&amp;":"&amp;$H$5&amp;SUM(ROW(P56))),
INDIRECT("'"&amp;$H$7&amp;"'!$C"&amp;SUM(ROW(P56))&amp;":"&amp;$H$5&amp;SUM(ROW(P56)))*$L$6,
INDIRECT("'"&amp;$H$7&amp;"'!$C10:"&amp;$H$5&amp;10)*$L$6)/
(SUMPRODUCT(INDIRECT("'"&amp;$H$6&amp;"'!$C"&amp;SUM(ROW(P56))&amp;":"&amp;$H$5&amp;SUM(ROW(P56))),
INDIRECT("'"&amp;$H$7&amp;"'!$C"&amp;SUM(ROW(P56))&amp;":"&amp;$H$5&amp;SUM(ROW(P56)))*$L$6)),"")</f>
        <v>82.038483046972829</v>
      </c>
      <c r="J56" s="345">
        <f ca="1">INDEX('Other Inputs'!$C$11:$AH$76,MATCH($B56,'Other Inputs'!$B$80:$B$145,0), MATCH($D$2,'Other Inputs'!$C$79:$AH$79,0))</f>
        <v>2</v>
      </c>
      <c r="K56" s="76">
        <f t="shared" ca="1" si="5"/>
        <v>122.85488533196011</v>
      </c>
      <c r="L56" s="163">
        <f ca="1">INDEX('Other Inputs'!$C$149:$AH$214,MATCH($B56,'Other Inputs'!$B$80:$B$145,0), MATCH($D$2,'Other Inputs'!$C$79:$AH$79,0))</f>
        <v>5.5E-2</v>
      </c>
      <c r="M56" s="45">
        <f ca="1">INDEX('Other Inputs'!$C$218:$AH$283,MATCH($B56,'Other Inputs'!$B$80:$B$145,0), MATCH($D$2,'Other Inputs'!$C$79:$AH$79,0))</f>
        <v>1.7500000000000002E-2</v>
      </c>
      <c r="N56" s="53">
        <f t="shared" ca="1" si="6"/>
        <v>131.88011234565923</v>
      </c>
      <c r="O56" s="53">
        <f t="shared" ca="1" si="7"/>
        <v>65.940056172829614</v>
      </c>
      <c r="P56" s="46"/>
      <c r="Q56" s="53" cm="1">
        <f t="array" aca="1" ref="Q56" ca="1">IFERROR(SUMPRODUCT(INDIRECT("'"&amp;$H$6&amp;"'!$C"&amp;SUM(ROW(P56))&amp;":"&amp;$H$5&amp;SUM(ROW(P56))),
INDIRECT("'"&amp;$H$7&amp;"'!$C"&amp;SUM(ROW(P56))&amp;":"&amp;$H$5&amp;SUM(ROW(P56)))*$L$6,
INDIRECT("'"&amp;$H$8&amp;"'!$C"&amp;SUM(ROW(P56))&amp;":"&amp;$H$5&amp;SUM(ROW(P56)))*$L$5)/
(SUMPRODUCT(INDIRECT("'"&amp;$H$6&amp;"'!$C"&amp;SUM(ROW(P56))&amp;":"&amp;$H$5&amp;SUM(ROW(P56))),
INDIRECT("'"&amp;$H$7&amp;"'!$C"&amp;SUM(ROW(P56))&amp;":"&amp;$H$5&amp;SUM(ROW(P56)))*$L$6)),"")</f>
        <v>473416.51255599613</v>
      </c>
      <c r="R56" s="47">
        <f t="shared" ca="1" si="10"/>
        <v>2.5083907308173226E-2</v>
      </c>
      <c r="S56" s="57">
        <f t="shared" ca="1" si="8"/>
        <v>31217111.431087483</v>
      </c>
      <c r="T56" s="59">
        <f t="shared" si="2"/>
        <v>24.5</v>
      </c>
      <c r="U56" s="319"/>
    </row>
    <row r="57" spans="2:21" s="44" customFormat="1" ht="13" x14ac:dyDescent="0.3">
      <c r="B57" s="14">
        <f t="shared" si="9"/>
        <v>2050</v>
      </c>
      <c r="C57" s="53">
        <f t="shared" ca="1" si="11"/>
        <v>119.67442405626039</v>
      </c>
      <c r="D57" s="70">
        <f t="shared" ca="1" si="12"/>
        <v>83.468544365361169</v>
      </c>
      <c r="E57" s="75">
        <f t="shared" ca="1" si="3"/>
        <v>0.44859817964196069</v>
      </c>
      <c r="F57" s="53" cm="1">
        <f t="array" aca="1" ref="F57" ca="1">SUMPRODUCT(INDIRECT("'"&amp;$H$6&amp;"'!$C"&amp;SUM(ROW(A57))&amp;":"&amp;$H$5&amp;SUM(ROW(A57))),
INDIRECT("'"&amp;$H$7&amp;"'!$C"&amp;SUM(ROW(A57))&amp;":"&amp;$H$5&amp;SUM(ROW(A57)))*$L$6)</f>
        <v>53.685728781338483</v>
      </c>
      <c r="G57" s="163">
        <f ca="1">INDEX('Other Inputs'!$C$80:$AH$145,MATCH(B57,'Other Inputs'!$B$80:$B$145,0), MATCH($D$2,'Other Inputs'!$C$79:$AH$79,0))</f>
        <v>0</v>
      </c>
      <c r="H57" s="53">
        <f t="shared" ca="1" si="4"/>
        <v>53.685728781338483</v>
      </c>
      <c r="I57" s="70" cm="1">
        <f t="array" aca="1" ref="I57" ca="1">IFERROR(SUMPRODUCT(INDIRECT("'"&amp;$H$6&amp;"'!$C"&amp;SUM(ROW(P57))&amp;":"&amp;$H$5&amp;SUM(ROW(P57))),
INDIRECT("'"&amp;$H$7&amp;"'!$C"&amp;SUM(ROW(P57))&amp;":"&amp;$H$5&amp;SUM(ROW(P57)))*$L$6,
INDIRECT("'"&amp;$H$7&amp;"'!$C10:"&amp;$H$5&amp;10)*$L$6)/
(SUMPRODUCT(INDIRECT("'"&amp;$H$6&amp;"'!$C"&amp;SUM(ROW(P57))&amp;":"&amp;$H$5&amp;SUM(ROW(P57))),
INDIRECT("'"&amp;$H$7&amp;"'!$C"&amp;SUM(ROW(P57))&amp;":"&amp;$H$5&amp;SUM(ROW(P57)))*$L$6)),"")</f>
        <v>82.173811459359442</v>
      </c>
      <c r="J57" s="345">
        <f ca="1">INDEX('Other Inputs'!$C$11:$AH$76,MATCH($B57,'Other Inputs'!$B$80:$B$145,0), MATCH($D$2,'Other Inputs'!$C$79:$AH$79,0))</f>
        <v>2</v>
      </c>
      <c r="K57" s="76">
        <f t="shared" ca="1" si="5"/>
        <v>107.37145756267697</v>
      </c>
      <c r="L57" s="163">
        <f ca="1">INDEX('Other Inputs'!$C$149:$AH$214,MATCH($B57,'Other Inputs'!$B$80:$B$145,0), MATCH($D$2,'Other Inputs'!$C$79:$AH$79,0))</f>
        <v>5.5E-2</v>
      </c>
      <c r="M57" s="45">
        <f ca="1">INDEX('Other Inputs'!$C$218:$AH$283,MATCH($B57,'Other Inputs'!$B$80:$B$145,0), MATCH($D$2,'Other Inputs'!$C$79:$AH$79,0))</f>
        <v>1.7500000000000002E-2</v>
      </c>
      <c r="N57" s="53">
        <f t="shared" ca="1" si="6"/>
        <v>115.25923326387512</v>
      </c>
      <c r="O57" s="53">
        <f t="shared" ca="1" si="7"/>
        <v>57.629616631937559</v>
      </c>
      <c r="P57" s="46"/>
      <c r="Q57" s="53" cm="1">
        <f t="array" aca="1" ref="Q57" ca="1">IFERROR(SUMPRODUCT(INDIRECT("'"&amp;$H$6&amp;"'!$C"&amp;SUM(ROW(P57))&amp;":"&amp;$H$5&amp;SUM(ROW(P57))),
INDIRECT("'"&amp;$H$7&amp;"'!$C"&amp;SUM(ROW(P57))&amp;":"&amp;$H$5&amp;SUM(ROW(P57)))*$L$6,
INDIRECT("'"&amp;$H$8&amp;"'!$C"&amp;SUM(ROW(P57))&amp;":"&amp;$H$5&amp;SUM(ROW(P57)))*$L$5)/
(SUMPRODUCT(INDIRECT("'"&amp;$H$6&amp;"'!$C"&amp;SUM(ROW(P57))&amp;":"&amp;$H$5&amp;SUM(ROW(P57))),
INDIRECT("'"&amp;$H$7&amp;"'!$C"&amp;SUM(ROW(P57))&amp;":"&amp;$H$5&amp;SUM(ROW(P57)))*$L$6)),"")</f>
        <v>485966.41721649515</v>
      </c>
      <c r="R57" s="47">
        <f t="shared" ca="1" si="10"/>
        <v>2.6509224599584602E-2</v>
      </c>
      <c r="S57" s="57">
        <f t="shared" ca="1" si="8"/>
        <v>28006058.320182834</v>
      </c>
      <c r="T57" s="59">
        <f t="shared" si="2"/>
        <v>25.5</v>
      </c>
      <c r="U57" s="319"/>
    </row>
    <row r="58" spans="2:21" s="44" customFormat="1" ht="13" x14ac:dyDescent="0.3">
      <c r="B58" s="14">
        <f t="shared" si="9"/>
        <v>2051</v>
      </c>
      <c r="C58" s="53">
        <f t="shared" ca="1" si="11"/>
        <v>104.5807889992919</v>
      </c>
      <c r="D58" s="70">
        <f t="shared" ca="1" si="12"/>
        <v>83.578936560328259</v>
      </c>
      <c r="E58" s="75">
        <f t="shared" ca="1" si="3"/>
        <v>0.44695769927746337</v>
      </c>
      <c r="F58" s="53" cm="1">
        <f t="array" aca="1" ref="F58" ca="1">SUMPRODUCT(INDIRECT("'"&amp;$H$6&amp;"'!$C"&amp;SUM(ROW(A58))&amp;":"&amp;$H$5&amp;SUM(ROW(A58))),
INDIRECT("'"&amp;$H$7&amp;"'!$C"&amp;SUM(ROW(A58))&amp;":"&amp;$H$5&amp;SUM(ROW(A58)))*$L$6)</f>
        <v>46.743188839745358</v>
      </c>
      <c r="G58" s="163">
        <f ca="1">INDEX('Other Inputs'!$C$80:$AH$145,MATCH(B58,'Other Inputs'!$B$80:$B$145,0), MATCH($D$2,'Other Inputs'!$C$79:$AH$79,0))</f>
        <v>0</v>
      </c>
      <c r="H58" s="53">
        <f t="shared" ca="1" si="4"/>
        <v>46.743188839745358</v>
      </c>
      <c r="I58" s="70" cm="1">
        <f t="array" aca="1" ref="I58" ca="1">IFERROR(SUMPRODUCT(INDIRECT("'"&amp;$H$6&amp;"'!$C"&amp;SUM(ROW(P58))&amp;":"&amp;$H$5&amp;SUM(ROW(P58))),
INDIRECT("'"&amp;$H$7&amp;"'!$C"&amp;SUM(ROW(P58))&amp;":"&amp;$H$5&amp;SUM(ROW(P58)))*$L$6,
INDIRECT("'"&amp;$H$7&amp;"'!$C10:"&amp;$H$5&amp;10)*$L$6)/
(SUMPRODUCT(INDIRECT("'"&amp;$H$6&amp;"'!$C"&amp;SUM(ROW(P58))&amp;":"&amp;$H$5&amp;SUM(ROW(P58))),
INDIRECT("'"&amp;$H$7&amp;"'!$C"&amp;SUM(ROW(P58))&amp;":"&amp;$H$5&amp;SUM(ROW(P58)))*$L$6)),"")</f>
        <v>82.294849476896175</v>
      </c>
      <c r="J58" s="345">
        <f ca="1">INDEX('Other Inputs'!$C$11:$AH$76,MATCH($B58,'Other Inputs'!$B$80:$B$145,0), MATCH($D$2,'Other Inputs'!$C$79:$AH$79,0))</f>
        <v>2</v>
      </c>
      <c r="K58" s="76">
        <f t="shared" ca="1" si="5"/>
        <v>93.486377679490715</v>
      </c>
      <c r="L58" s="163">
        <f ca="1">INDEX('Other Inputs'!$C$149:$AH$214,MATCH($B58,'Other Inputs'!$B$80:$B$145,0), MATCH($D$2,'Other Inputs'!$C$79:$AH$79,0))</f>
        <v>5.5E-2</v>
      </c>
      <c r="M58" s="45">
        <f ca="1">INDEX('Other Inputs'!$C$218:$AH$283,MATCH($B58,'Other Inputs'!$B$80:$B$145,0), MATCH($D$2,'Other Inputs'!$C$79:$AH$79,0))</f>
        <v>1.7500000000000002E-2</v>
      </c>
      <c r="N58" s="53">
        <f t="shared" ca="1" si="6"/>
        <v>100.35412069977029</v>
      </c>
      <c r="O58" s="53">
        <f t="shared" ca="1" si="7"/>
        <v>50.177060349885146</v>
      </c>
      <c r="P58" s="46"/>
      <c r="Q58" s="53" cm="1">
        <f t="array" aca="1" ref="Q58" ca="1">IFERROR(SUMPRODUCT(INDIRECT("'"&amp;$H$6&amp;"'!$C"&amp;SUM(ROW(P58))&amp;":"&amp;$H$5&amp;SUM(ROW(P58))),
INDIRECT("'"&amp;$H$7&amp;"'!$C"&amp;SUM(ROW(P58))&amp;":"&amp;$H$5&amp;SUM(ROW(P58)))*$L$6,
INDIRECT("'"&amp;$H$8&amp;"'!$C"&amp;SUM(ROW(P58))&amp;":"&amp;$H$5&amp;SUM(ROW(P58)))*$L$5)/
(SUMPRODUCT(INDIRECT("'"&amp;$H$6&amp;"'!$C"&amp;SUM(ROW(P58))&amp;":"&amp;$H$5&amp;SUM(ROW(P58))),
INDIRECT("'"&amp;$H$7&amp;"'!$C"&amp;SUM(ROW(P58))&amp;":"&amp;$H$5&amp;SUM(ROW(P58)))*$L$6)),"")</f>
        <v>499212.75522411347</v>
      </c>
      <c r="R58" s="47">
        <f t="shared" ca="1" si="10"/>
        <v>2.7257723040802651E-2</v>
      </c>
      <c r="S58" s="57">
        <f t="shared" ca="1" si="8"/>
        <v>25049028.546312783</v>
      </c>
      <c r="T58" s="59">
        <f t="shared" si="2"/>
        <v>26.5</v>
      </c>
      <c r="U58" s="319"/>
    </row>
    <row r="59" spans="2:21" s="44" customFormat="1" ht="13" x14ac:dyDescent="0.3">
      <c r="B59" s="14">
        <f t="shared" si="9"/>
        <v>2052</v>
      </c>
      <c r="C59" s="53">
        <f t="shared" ca="1" si="11"/>
        <v>90.996962167434162</v>
      </c>
      <c r="D59" s="70">
        <f t="shared" ca="1" si="12"/>
        <v>83.675800820217191</v>
      </c>
      <c r="E59" s="75">
        <f t="shared" ca="1" si="3"/>
        <v>0.44551793413013885</v>
      </c>
      <c r="F59" s="53" cm="1">
        <f t="array" aca="1" ref="F59" ca="1">SUMPRODUCT(INDIRECT("'"&amp;$H$6&amp;"'!$C"&amp;SUM(ROW(A59))&amp;":"&amp;$H$5&amp;SUM(ROW(A59))),
INDIRECT("'"&amp;$H$7&amp;"'!$C"&amp;SUM(ROW(A59))&amp;":"&amp;$H$5&amp;SUM(ROW(A59)))*$L$6)</f>
        <v>40.540778596953672</v>
      </c>
      <c r="G59" s="163">
        <f ca="1">INDEX('Other Inputs'!$C$80:$AH$145,MATCH(B59,'Other Inputs'!$B$80:$B$145,0), MATCH($D$2,'Other Inputs'!$C$79:$AH$79,0))</f>
        <v>0</v>
      </c>
      <c r="H59" s="53">
        <f t="shared" ca="1" si="4"/>
        <v>40.540778596953672</v>
      </c>
      <c r="I59" s="70" cm="1">
        <f t="array" aca="1" ref="I59" ca="1">IFERROR(SUMPRODUCT(INDIRECT("'"&amp;$H$6&amp;"'!$C"&amp;SUM(ROW(P59))&amp;":"&amp;$H$5&amp;SUM(ROW(P59))),
INDIRECT("'"&amp;$H$7&amp;"'!$C"&amp;SUM(ROW(P59))&amp;":"&amp;$H$5&amp;SUM(ROW(P59)))*$L$6,
INDIRECT("'"&amp;$H$7&amp;"'!$C10:"&amp;$H$5&amp;10)*$L$6)/
(SUMPRODUCT(INDIRECT("'"&amp;$H$6&amp;"'!$C"&amp;SUM(ROW(P59))&amp;":"&amp;$H$5&amp;SUM(ROW(P59))),
INDIRECT("'"&amp;$H$7&amp;"'!$C"&amp;SUM(ROW(P59))&amp;":"&amp;$H$5&amp;SUM(ROW(P59)))*$L$6)),"")</f>
        <v>82.399456516001024</v>
      </c>
      <c r="J59" s="345">
        <f ca="1">INDEX('Other Inputs'!$C$11:$AH$76,MATCH($B59,'Other Inputs'!$B$80:$B$145,0), MATCH($D$2,'Other Inputs'!$C$79:$AH$79,0))</f>
        <v>2</v>
      </c>
      <c r="K59" s="76">
        <f t="shared" ca="1" si="5"/>
        <v>81.081557193907344</v>
      </c>
      <c r="L59" s="163">
        <f ca="1">INDEX('Other Inputs'!$C$149:$AH$214,MATCH($B59,'Other Inputs'!$B$80:$B$145,0), MATCH($D$2,'Other Inputs'!$C$79:$AH$79,0))</f>
        <v>5.5E-2</v>
      </c>
      <c r="M59" s="45">
        <f ca="1">INDEX('Other Inputs'!$C$218:$AH$283,MATCH($B59,'Other Inputs'!$B$80:$B$145,0), MATCH($D$2,'Other Inputs'!$C$79:$AH$79,0))</f>
        <v>1.7500000000000002E-2</v>
      </c>
      <c r="N59" s="53">
        <f t="shared" ca="1" si="6"/>
        <v>87.038011089264756</v>
      </c>
      <c r="O59" s="53">
        <f t="shared" ca="1" si="7"/>
        <v>43.519005544632378</v>
      </c>
      <c r="P59" s="46"/>
      <c r="Q59" s="53" cm="1">
        <f t="array" aca="1" ref="Q59" ca="1">IFERROR(SUMPRODUCT(INDIRECT("'"&amp;$H$6&amp;"'!$C"&amp;SUM(ROW(P59))&amp;":"&amp;$H$5&amp;SUM(ROW(P59))),
INDIRECT("'"&amp;$H$7&amp;"'!$C"&amp;SUM(ROW(P59))&amp;":"&amp;$H$5&amp;SUM(ROW(P59)))*$L$6,
INDIRECT("'"&amp;$H$8&amp;"'!$C"&amp;SUM(ROW(P59))&amp;":"&amp;$H$5&amp;SUM(ROW(P59)))*$L$5)/
(SUMPRODUCT(INDIRECT("'"&amp;$H$6&amp;"'!$C"&amp;SUM(ROW(P59))&amp;":"&amp;$H$5&amp;SUM(ROW(P59))),
INDIRECT("'"&amp;$H$7&amp;"'!$C"&amp;SUM(ROW(P59))&amp;":"&amp;$H$5&amp;SUM(ROW(P59)))*$L$6)),"")</f>
        <v>512783.40079461591</v>
      </c>
      <c r="R59" s="47">
        <f t="shared" ca="1" si="10"/>
        <v>2.7184092210164268E-2</v>
      </c>
      <c r="S59" s="57">
        <f t="shared" ca="1" si="8"/>
        <v>22315823.662376337</v>
      </c>
      <c r="T59" s="59">
        <f t="shared" si="2"/>
        <v>27.5</v>
      </c>
      <c r="U59" s="319"/>
    </row>
    <row r="60" spans="2:21" s="44" customFormat="1" ht="13" x14ac:dyDescent="0.3">
      <c r="B60" s="14">
        <f t="shared" si="9"/>
        <v>2053</v>
      </c>
      <c r="C60" s="53">
        <f t="shared" ca="1" si="11"/>
        <v>78.865418015041769</v>
      </c>
      <c r="D60" s="70">
        <f t="shared" ca="1" si="12"/>
        <v>83.76058516586896</v>
      </c>
      <c r="E60" s="75">
        <f t="shared" ca="1" si="3"/>
        <v>0.44425756258744631</v>
      </c>
      <c r="F60" s="53" cm="1">
        <f t="array" aca="1" ref="F60" ca="1">SUMPRODUCT(INDIRECT("'"&amp;$H$6&amp;"'!$C"&amp;SUM(ROW(A60))&amp;":"&amp;$H$5&amp;SUM(ROW(A60))),
INDIRECT("'"&amp;$H$7&amp;"'!$C"&amp;SUM(ROW(A60))&amp;":"&amp;$H$5&amp;SUM(ROW(A60)))*$L$6)</f>
        <v>35.036558379802536</v>
      </c>
      <c r="G60" s="163">
        <f ca="1">INDEX('Other Inputs'!$C$80:$AH$145,MATCH(B60,'Other Inputs'!$B$80:$B$145,0), MATCH($D$2,'Other Inputs'!$C$79:$AH$79,0))</f>
        <v>0</v>
      </c>
      <c r="H60" s="53">
        <f t="shared" ca="1" si="4"/>
        <v>35.036558379802536</v>
      </c>
      <c r="I60" s="70" cm="1">
        <f t="array" aca="1" ref="I60" ca="1">IFERROR(SUMPRODUCT(INDIRECT("'"&amp;$H$6&amp;"'!$C"&amp;SUM(ROW(P60))&amp;":"&amp;$H$5&amp;SUM(ROW(P60))),
INDIRECT("'"&amp;$H$7&amp;"'!$C"&amp;SUM(ROW(P60))&amp;":"&amp;$H$5&amp;SUM(ROW(P60)))*$L$6,
INDIRECT("'"&amp;$H$7&amp;"'!$C10:"&amp;$H$5&amp;10)*$L$6)/
(SUMPRODUCT(INDIRECT("'"&amp;$H$6&amp;"'!$C"&amp;SUM(ROW(P60))&amp;":"&amp;$H$5&amp;SUM(ROW(P60))),
INDIRECT("'"&amp;$H$7&amp;"'!$C"&amp;SUM(ROW(P60))&amp;":"&amp;$H$5&amp;SUM(ROW(P60)))*$L$6)),"")</f>
        <v>82.488620128177828</v>
      </c>
      <c r="J60" s="345">
        <f ca="1">INDEX('Other Inputs'!$C$11:$AH$76,MATCH($B60,'Other Inputs'!$B$80:$B$145,0), MATCH($D$2,'Other Inputs'!$C$79:$AH$79,0))</f>
        <v>2</v>
      </c>
      <c r="K60" s="76">
        <f t="shared" ca="1" si="5"/>
        <v>70.073116759605071</v>
      </c>
      <c r="L60" s="163">
        <f ca="1">INDEX('Other Inputs'!$C$149:$AH$214,MATCH($B60,'Other Inputs'!$B$80:$B$145,0), MATCH($D$2,'Other Inputs'!$C$79:$AH$79,0))</f>
        <v>5.5E-2</v>
      </c>
      <c r="M60" s="45">
        <f ca="1">INDEX('Other Inputs'!$C$218:$AH$283,MATCH($B60,'Other Inputs'!$B$80:$B$145,0), MATCH($D$2,'Other Inputs'!$C$79:$AH$79,0))</f>
        <v>1.7500000000000002E-2</v>
      </c>
      <c r="N60" s="53">
        <f t="shared" ca="1" si="6"/>
        <v>75.220863099557562</v>
      </c>
      <c r="O60" s="53">
        <f t="shared" ca="1" si="7"/>
        <v>37.610431549778781</v>
      </c>
      <c r="P60" s="46"/>
      <c r="Q60" s="53" cm="1">
        <f t="array" aca="1" ref="Q60" ca="1">IFERROR(SUMPRODUCT(INDIRECT("'"&amp;$H$6&amp;"'!$C"&amp;SUM(ROW(P60))&amp;":"&amp;$H$5&amp;SUM(ROW(P60))),
INDIRECT("'"&amp;$H$7&amp;"'!$C"&amp;SUM(ROW(P60))&amp;":"&amp;$H$5&amp;SUM(ROW(P60)))*$L$6,
INDIRECT("'"&amp;$H$8&amp;"'!$C"&amp;SUM(ROW(P60))&amp;":"&amp;$H$5&amp;SUM(ROW(P60)))*$L$5)/
(SUMPRODUCT(INDIRECT("'"&amp;$H$6&amp;"'!$C"&amp;SUM(ROW(P60))&amp;":"&amp;$H$5&amp;SUM(ROW(P60))),
INDIRECT("'"&amp;$H$7&amp;"'!$C"&amp;SUM(ROW(P60))&amp;":"&amp;$H$5&amp;SUM(ROW(P60)))*$L$6)),"")</f>
        <v>526778.48827092361</v>
      </c>
      <c r="R60" s="47">
        <f t="shared" ca="1" si="10"/>
        <v>2.7292395687186222E-2</v>
      </c>
      <c r="S60" s="57">
        <f t="shared" ca="1" si="8"/>
        <v>19812366.275009517</v>
      </c>
      <c r="T60" s="59">
        <f t="shared" si="2"/>
        <v>28.5</v>
      </c>
      <c r="U60" s="319"/>
    </row>
    <row r="61" spans="2:21" s="44" customFormat="1" ht="13" x14ac:dyDescent="0.3">
      <c r="B61" s="14">
        <f t="shared" si="9"/>
        <v>2054</v>
      </c>
      <c r="C61" s="53">
        <f t="shared" ca="1" si="11"/>
        <v>68.03627874894903</v>
      </c>
      <c r="D61" s="70">
        <f t="shared" ca="1" si="12"/>
        <v>83.827497747724678</v>
      </c>
      <c r="E61" s="75">
        <f t="shared" ca="1" si="3"/>
        <v>0.44326277151117299</v>
      </c>
      <c r="F61" s="53" cm="1">
        <f t="array" aca="1" ref="F61" ca="1">SUMPRODUCT(INDIRECT("'"&amp;$H$6&amp;"'!$C"&amp;SUM(ROW(A61))&amp;":"&amp;$H$5&amp;SUM(ROW(A61))),
INDIRECT("'"&amp;$H$7&amp;"'!$C"&amp;SUM(ROW(A61))&amp;":"&amp;$H$5&amp;SUM(ROW(A61)))*$L$6)</f>
        <v>30.157949481565868</v>
      </c>
      <c r="G61" s="163">
        <f ca="1">INDEX('Other Inputs'!$C$80:$AH$145,MATCH(B61,'Other Inputs'!$B$80:$B$145,0), MATCH($D$2,'Other Inputs'!$C$79:$AH$79,0))</f>
        <v>0</v>
      </c>
      <c r="H61" s="53">
        <f t="shared" ca="1" si="4"/>
        <v>30.157949481565868</v>
      </c>
      <c r="I61" s="70" cm="1">
        <f t="array" aca="1" ref="I61" ca="1">IFERROR(SUMPRODUCT(INDIRECT("'"&amp;$H$6&amp;"'!$C"&amp;SUM(ROW(P61))&amp;":"&amp;$H$5&amp;SUM(ROW(P61))),
INDIRECT("'"&amp;$H$7&amp;"'!$C"&amp;SUM(ROW(P61))&amp;":"&amp;$H$5&amp;SUM(ROW(P61)))*$L$6,
INDIRECT("'"&amp;$H$7&amp;"'!$C10:"&amp;$H$5&amp;10)*$L$6)/
(SUMPRODUCT(INDIRECT("'"&amp;$H$6&amp;"'!$C"&amp;SUM(ROW(P61))&amp;":"&amp;$H$5&amp;SUM(ROW(P61))),
INDIRECT("'"&amp;$H$7&amp;"'!$C"&amp;SUM(ROW(P61))&amp;":"&amp;$H$5&amp;SUM(ROW(P61)))*$L$6)),"")</f>
        <v>82.556724661629204</v>
      </c>
      <c r="J61" s="345">
        <f ca="1">INDEX('Other Inputs'!$C$11:$AH$76,MATCH($B61,'Other Inputs'!$B$80:$B$145,0), MATCH($D$2,'Other Inputs'!$C$79:$AH$79,0))</f>
        <v>2</v>
      </c>
      <c r="K61" s="76">
        <f t="shared" ca="1" si="5"/>
        <v>60.315898963131737</v>
      </c>
      <c r="L61" s="163">
        <f ca="1">INDEX('Other Inputs'!$C$149:$AH$214,MATCH($B61,'Other Inputs'!$B$80:$B$145,0), MATCH($D$2,'Other Inputs'!$C$79:$AH$79,0))</f>
        <v>5.5E-2</v>
      </c>
      <c r="M61" s="45">
        <f ca="1">INDEX('Other Inputs'!$C$218:$AH$283,MATCH($B61,'Other Inputs'!$B$80:$B$145,0), MATCH($D$2,'Other Inputs'!$C$79:$AH$79,0))</f>
        <v>1.7500000000000002E-2</v>
      </c>
      <c r="N61" s="53">
        <f t="shared" ca="1" si="6"/>
        <v>64.746855690710802</v>
      </c>
      <c r="O61" s="53">
        <f t="shared" ca="1" si="7"/>
        <v>32.373427845355401</v>
      </c>
      <c r="P61" s="46"/>
      <c r="Q61" s="53" cm="1">
        <f t="array" aca="1" ref="Q61" ca="1">IFERROR(SUMPRODUCT(INDIRECT("'"&amp;$H$6&amp;"'!$C"&amp;SUM(ROW(P61))&amp;":"&amp;$H$5&amp;SUM(ROW(P61))),
INDIRECT("'"&amp;$H$7&amp;"'!$C"&amp;SUM(ROW(P61))&amp;":"&amp;$H$5&amp;SUM(ROW(P61)))*$L$6,
INDIRECT("'"&amp;$H$8&amp;"'!$C"&amp;SUM(ROW(P61))&amp;":"&amp;$H$5&amp;SUM(ROW(P61)))*$L$5)/
(SUMPRODUCT(INDIRECT("'"&amp;$H$6&amp;"'!$C"&amp;SUM(ROW(P61))&amp;":"&amp;$H$5&amp;SUM(ROW(P61))),
INDIRECT("'"&amp;$H$7&amp;"'!$C"&amp;SUM(ROW(P61))&amp;":"&amp;$H$5&amp;SUM(ROW(P61)))*$L$6)),"")</f>
        <v>541926.19593487459</v>
      </c>
      <c r="R61" s="47">
        <f t="shared" ca="1" si="10"/>
        <v>2.8755364923255033E-2</v>
      </c>
      <c r="S61" s="57">
        <f t="shared" ca="1" si="8"/>
        <v>17544008.601605594</v>
      </c>
      <c r="T61" s="59">
        <f t="shared" si="2"/>
        <v>29.5</v>
      </c>
      <c r="U61" s="319"/>
    </row>
    <row r="62" spans="2:21" s="44" customFormat="1" ht="13" x14ac:dyDescent="0.3">
      <c r="B62" s="14">
        <f t="shared" si="9"/>
        <v>2055</v>
      </c>
      <c r="C62" s="53">
        <f t="shared" ca="1" si="11"/>
        <v>58.449189543998486</v>
      </c>
      <c r="D62" s="70">
        <f t="shared" ca="1" si="12"/>
        <v>83.876822559906088</v>
      </c>
      <c r="E62" s="75">
        <f t="shared" ca="1" si="3"/>
        <v>0.44252955266322253</v>
      </c>
      <c r="F62" s="53" cm="1">
        <f t="array" aca="1" ref="F62" ca="1">SUMPRODUCT(INDIRECT("'"&amp;$H$6&amp;"'!$C"&amp;SUM(ROW(A62))&amp;":"&amp;$H$5&amp;SUM(ROW(A62))),
INDIRECT("'"&amp;$H$7&amp;"'!$C"&amp;SUM(ROW(A62))&amp;":"&amp;$H$5&amp;SUM(ROW(A62)))*$L$6)</f>
        <v>25.865493702433554</v>
      </c>
      <c r="G62" s="163">
        <f ca="1">INDEX('Other Inputs'!$C$80:$AH$145,MATCH(B62,'Other Inputs'!$B$80:$B$145,0), MATCH($D$2,'Other Inputs'!$C$79:$AH$79,0))</f>
        <v>0</v>
      </c>
      <c r="H62" s="53">
        <f t="shared" ca="1" si="4"/>
        <v>25.865493702433554</v>
      </c>
      <c r="I62" s="70" cm="1">
        <f t="array" aca="1" ref="I62" ca="1">IFERROR(SUMPRODUCT(INDIRECT("'"&amp;$H$6&amp;"'!$C"&amp;SUM(ROW(P62))&amp;":"&amp;$H$5&amp;SUM(ROW(P62))),
INDIRECT("'"&amp;$H$7&amp;"'!$C"&amp;SUM(ROW(P62))&amp;":"&amp;$H$5&amp;SUM(ROW(P62)))*$L$6,
INDIRECT("'"&amp;$H$7&amp;"'!$C10:"&amp;$H$5&amp;10)*$L$6)/
(SUMPRODUCT(INDIRECT("'"&amp;$H$6&amp;"'!$C"&amp;SUM(ROW(P62))&amp;":"&amp;$H$5&amp;SUM(ROW(P62))),
INDIRECT("'"&amp;$H$7&amp;"'!$C"&amp;SUM(ROW(P62))&amp;":"&amp;$H$5&amp;SUM(ROW(P62)))*$L$6)),"")</f>
        <v>82.604367435079141</v>
      </c>
      <c r="J62" s="345">
        <f ca="1">INDEX('Other Inputs'!$C$11:$AH$76,MATCH($B62,'Other Inputs'!$B$80:$B$145,0), MATCH($D$2,'Other Inputs'!$C$79:$AH$79,0))</f>
        <v>2</v>
      </c>
      <c r="K62" s="76">
        <f t="shared" ca="1" si="5"/>
        <v>51.730987404867108</v>
      </c>
      <c r="L62" s="163">
        <f ca="1">INDEX('Other Inputs'!$C$149:$AH$214,MATCH($B62,'Other Inputs'!$B$80:$B$145,0), MATCH($D$2,'Other Inputs'!$C$79:$AH$79,0))</f>
        <v>5.5E-2</v>
      </c>
      <c r="M62" s="45">
        <f ca="1">INDEX('Other Inputs'!$C$218:$AH$283,MATCH($B62,'Other Inputs'!$B$80:$B$145,0), MATCH($D$2,'Other Inputs'!$C$79:$AH$79,0))</f>
        <v>1.7500000000000002E-2</v>
      </c>
      <c r="N62" s="53">
        <f t="shared" ca="1" si="6"/>
        <v>55.531275067097155</v>
      </c>
      <c r="O62" s="53">
        <f t="shared" ca="1" si="7"/>
        <v>27.765637533548578</v>
      </c>
      <c r="P62" s="46"/>
      <c r="Q62" s="53" cm="1">
        <f t="array" aca="1" ref="Q62" ca="1">IFERROR(SUMPRODUCT(INDIRECT("'"&amp;$H$6&amp;"'!$C"&amp;SUM(ROW(P62))&amp;":"&amp;$H$5&amp;SUM(ROW(P62))),
INDIRECT("'"&amp;$H$7&amp;"'!$C"&amp;SUM(ROW(P62))&amp;":"&amp;$H$5&amp;SUM(ROW(P62)))*$L$6,
INDIRECT("'"&amp;$H$8&amp;"'!$C"&amp;SUM(ROW(P62))&amp;":"&amp;$H$5&amp;SUM(ROW(P62)))*$L$5)/
(SUMPRODUCT(INDIRECT("'"&amp;$H$6&amp;"'!$C"&amp;SUM(ROW(P62))&amp;":"&amp;$H$5&amp;SUM(ROW(P62))),
INDIRECT("'"&amp;$H$7&amp;"'!$C"&amp;SUM(ROW(P62))&amp;":"&amp;$H$5&amp;SUM(ROW(P62)))*$L$6)),"")</f>
        <v>558019.69860970206</v>
      </c>
      <c r="R62" s="47">
        <f t="shared" ca="1" si="10"/>
        <v>2.9696853179545402E-2</v>
      </c>
      <c r="S62" s="57">
        <f t="shared" ca="1" si="8"/>
        <v>15493772.688177008</v>
      </c>
      <c r="T62" s="59">
        <f t="shared" si="2"/>
        <v>30.5</v>
      </c>
      <c r="U62" s="319"/>
    </row>
    <row r="63" spans="2:21" s="44" customFormat="1" ht="13" x14ac:dyDescent="0.3">
      <c r="B63" s="14">
        <f t="shared" si="9"/>
        <v>2056</v>
      </c>
      <c r="C63" s="53">
        <f t="shared" ca="1" si="11"/>
        <v>50.089811961140001</v>
      </c>
      <c r="D63" s="70">
        <f t="shared" ca="1" si="12"/>
        <v>83.915778406374585</v>
      </c>
      <c r="E63" s="75">
        <f t="shared" ca="1" si="3"/>
        <v>0.44195054085239882</v>
      </c>
      <c r="F63" s="53" cm="1">
        <f t="array" aca="1" ref="F63" ca="1">SUMPRODUCT(INDIRECT("'"&amp;$H$6&amp;"'!$C"&amp;SUM(ROW(A63))&amp;":"&amp;$H$5&amp;SUM(ROW(A63))),
INDIRECT("'"&amp;$H$7&amp;"'!$C"&amp;SUM(ROW(A63))&amp;":"&amp;$H$5&amp;SUM(ROW(A63)))*$L$6)</f>
        <v>22.137219487420779</v>
      </c>
      <c r="G63" s="163">
        <f ca="1">INDEX('Other Inputs'!$C$80:$AH$145,MATCH(B63,'Other Inputs'!$B$80:$B$145,0), MATCH($D$2,'Other Inputs'!$C$79:$AH$79,0))</f>
        <v>0</v>
      </c>
      <c r="H63" s="53">
        <f t="shared" ca="1" si="4"/>
        <v>22.137219487420779</v>
      </c>
      <c r="I63" s="70" cm="1">
        <f t="array" aca="1" ref="I63" ca="1">IFERROR(SUMPRODUCT(INDIRECT("'"&amp;$H$6&amp;"'!$C"&amp;SUM(ROW(P63))&amp;":"&amp;$H$5&amp;SUM(ROW(P63))),
INDIRECT("'"&amp;$H$7&amp;"'!$C"&amp;SUM(ROW(P63))&amp;":"&amp;$H$5&amp;SUM(ROW(P63)))*$L$6,
INDIRECT("'"&amp;$H$7&amp;"'!$C10:"&amp;$H$5&amp;10)*$L$6)/
(SUMPRODUCT(INDIRECT("'"&amp;$H$6&amp;"'!$C"&amp;SUM(ROW(P63))&amp;":"&amp;$H$5&amp;SUM(ROW(P63))),
INDIRECT("'"&amp;$H$7&amp;"'!$C"&amp;SUM(ROW(P63))&amp;":"&amp;$H$5&amp;SUM(ROW(P63)))*$L$6)),"")</f>
        <v>82.639472801826599</v>
      </c>
      <c r="J63" s="345">
        <f ca="1">INDEX('Other Inputs'!$C$11:$AH$76,MATCH($B63,'Other Inputs'!$B$80:$B$145,0), MATCH($D$2,'Other Inputs'!$C$79:$AH$79,0))</f>
        <v>2</v>
      </c>
      <c r="K63" s="76">
        <f t="shared" ca="1" si="5"/>
        <v>44.274438974841559</v>
      </c>
      <c r="L63" s="163">
        <f ca="1">INDEX('Other Inputs'!$C$149:$AH$214,MATCH($B63,'Other Inputs'!$B$80:$B$145,0), MATCH($D$2,'Other Inputs'!$C$79:$AH$79,0))</f>
        <v>5.5E-2</v>
      </c>
      <c r="M63" s="45">
        <f ca="1">INDEX('Other Inputs'!$C$218:$AH$283,MATCH($B63,'Other Inputs'!$B$80:$B$145,0), MATCH($D$2,'Other Inputs'!$C$79:$AH$79,0))</f>
        <v>1.7500000000000002E-2</v>
      </c>
      <c r="N63" s="53">
        <f t="shared" ca="1" si="6"/>
        <v>47.526949948030854</v>
      </c>
      <c r="O63" s="53">
        <f t="shared" ca="1" si="7"/>
        <v>23.763474974015427</v>
      </c>
      <c r="P63" s="46"/>
      <c r="Q63" s="53" cm="1">
        <f t="array" aca="1" ref="Q63" ca="1">IFERROR(SUMPRODUCT(INDIRECT("'"&amp;$H$6&amp;"'!$C"&amp;SUM(ROW(P63))&amp;":"&amp;$H$5&amp;SUM(ROW(P63))),
INDIRECT("'"&amp;$H$7&amp;"'!$C"&amp;SUM(ROW(P63))&amp;":"&amp;$H$5&amp;SUM(ROW(P63)))*$L$6,
INDIRECT("'"&amp;$H$8&amp;"'!$C"&amp;SUM(ROW(P63))&amp;":"&amp;$H$5&amp;SUM(ROW(P63)))*$L$5)/
(SUMPRODUCT(INDIRECT("'"&amp;$H$6&amp;"'!$C"&amp;SUM(ROW(P63))&amp;":"&amp;$H$5&amp;SUM(ROW(P63))),
INDIRECT("'"&amp;$H$7&amp;"'!$C"&amp;SUM(ROW(P63))&amp;":"&amp;$H$5&amp;SUM(ROW(P63)))*$L$6)),"")</f>
        <v>574472.40580424457</v>
      </c>
      <c r="R63" s="47">
        <f t="shared" ca="1" si="10"/>
        <v>2.9484097488913452E-2</v>
      </c>
      <c r="S63" s="57">
        <f t="shared" ca="1" si="8"/>
        <v>13651460.638591601</v>
      </c>
      <c r="T63" s="59">
        <f t="shared" si="2"/>
        <v>31.5</v>
      </c>
      <c r="U63" s="319"/>
    </row>
    <row r="64" spans="2:21" s="44" customFormat="1" ht="13" x14ac:dyDescent="0.3">
      <c r="B64" s="14">
        <f t="shared" si="9"/>
        <v>2057</v>
      </c>
      <c r="C64" s="53">
        <f t="shared" ca="1" si="11"/>
        <v>42.744374519464159</v>
      </c>
      <c r="D64" s="70">
        <f t="shared" ca="1" si="12"/>
        <v>83.929716800110739</v>
      </c>
      <c r="E64" s="75">
        <f t="shared" ca="1" si="3"/>
        <v>0.44174353107152076</v>
      </c>
      <c r="F64" s="53" cm="1">
        <f t="array" aca="1" ref="F64" ca="1">SUMPRODUCT(INDIRECT("'"&amp;$H$6&amp;"'!$C"&amp;SUM(ROW(A64))&amp;":"&amp;$H$5&amp;SUM(ROW(A64))),
INDIRECT("'"&amp;$H$7&amp;"'!$C"&amp;SUM(ROW(A64))&amp;":"&amp;$H$5&amp;SUM(ROW(A64)))*$L$6)</f>
        <v>18.882050933671636</v>
      </c>
      <c r="G64" s="163">
        <f ca="1">INDEX('Other Inputs'!$C$80:$AH$145,MATCH(B64,'Other Inputs'!$B$80:$B$145,0), MATCH($D$2,'Other Inputs'!$C$79:$AH$79,0))</f>
        <v>0</v>
      </c>
      <c r="H64" s="53">
        <f t="shared" ca="1" si="4"/>
        <v>18.882050933671636</v>
      </c>
      <c r="I64" s="70" cm="1">
        <f t="array" aca="1" ref="I64" ca="1">IFERROR(SUMPRODUCT(INDIRECT("'"&amp;$H$6&amp;"'!$C"&amp;SUM(ROW(P64))&amp;":"&amp;$H$5&amp;SUM(ROW(P64))),
INDIRECT("'"&amp;$H$7&amp;"'!$C"&amp;SUM(ROW(P64))&amp;":"&amp;$H$5&amp;SUM(ROW(P64)))*$L$6,
INDIRECT("'"&amp;$H$7&amp;"'!$C10:"&amp;$H$5&amp;10)*$L$6)/
(SUMPRODUCT(INDIRECT("'"&amp;$H$6&amp;"'!$C"&amp;SUM(ROW(P64))&amp;":"&amp;$H$5&amp;SUM(ROW(P64))),
INDIRECT("'"&amp;$H$7&amp;"'!$C"&amp;SUM(ROW(P64))&amp;":"&amp;$H$5&amp;SUM(ROW(P64)))*$L$6)),"")</f>
        <v>82.64933809431254</v>
      </c>
      <c r="J64" s="345">
        <f ca="1">INDEX('Other Inputs'!$C$11:$AH$76,MATCH($B64,'Other Inputs'!$B$80:$B$145,0), MATCH($D$2,'Other Inputs'!$C$79:$AH$79,0))</f>
        <v>2</v>
      </c>
      <c r="K64" s="76">
        <f t="shared" ca="1" si="5"/>
        <v>37.764101867343271</v>
      </c>
      <c r="L64" s="163">
        <f ca="1">INDEX('Other Inputs'!$C$149:$AH$214,MATCH($B64,'Other Inputs'!$B$80:$B$145,0), MATCH($D$2,'Other Inputs'!$C$79:$AH$79,0))</f>
        <v>5.5E-2</v>
      </c>
      <c r="M64" s="45">
        <f ca="1">INDEX('Other Inputs'!$C$218:$AH$283,MATCH($B64,'Other Inputs'!$B$80:$B$145,0), MATCH($D$2,'Other Inputs'!$C$79:$AH$79,0))</f>
        <v>1.7500000000000002E-2</v>
      </c>
      <c r="N64" s="53">
        <f t="shared" ca="1" si="6"/>
        <v>40.538347200772975</v>
      </c>
      <c r="O64" s="53">
        <f t="shared" ca="1" si="7"/>
        <v>20.269173600386488</v>
      </c>
      <c r="P64" s="46"/>
      <c r="Q64" s="53" cm="1">
        <f t="array" aca="1" ref="Q64" ca="1">IFERROR(SUMPRODUCT(INDIRECT("'"&amp;$H$6&amp;"'!$C"&amp;SUM(ROW(P64))&amp;":"&amp;$H$5&amp;SUM(ROW(P64))),
INDIRECT("'"&amp;$H$7&amp;"'!$C"&amp;SUM(ROW(P64))&amp;":"&amp;$H$5&amp;SUM(ROW(P64)))*$L$6,
INDIRECT("'"&amp;$H$8&amp;"'!$C"&amp;SUM(ROW(P64))&amp;":"&amp;$H$5&amp;SUM(ROW(P64)))*$L$5)/
(SUMPRODUCT(INDIRECT("'"&amp;$H$6&amp;"'!$C"&amp;SUM(ROW(P64))&amp;":"&amp;$H$5&amp;SUM(ROW(P64))),
INDIRECT("'"&amp;$H$7&amp;"'!$C"&amp;SUM(ROW(P64))&amp;":"&amp;$H$5&amp;SUM(ROW(P64)))*$L$6)),"")</f>
        <v>591601.933648846</v>
      </c>
      <c r="R64" s="47">
        <f t="shared" ca="1" si="10"/>
        <v>2.9817842722350774E-2</v>
      </c>
      <c r="S64" s="57">
        <f t="shared" ca="1" si="8"/>
        <v>11991282.295452788</v>
      </c>
      <c r="T64" s="59">
        <f t="shared" si="2"/>
        <v>32.5</v>
      </c>
      <c r="U64" s="319"/>
    </row>
    <row r="65" spans="2:21" s="44" customFormat="1" ht="13" x14ac:dyDescent="0.3">
      <c r="B65" s="14">
        <f t="shared" si="9"/>
        <v>2058</v>
      </c>
      <c r="C65" s="53">
        <f t="shared" ca="1" si="11"/>
        <v>36.406785457010827</v>
      </c>
      <c r="D65" s="70">
        <f t="shared" ca="1" si="12"/>
        <v>83.931186506413979</v>
      </c>
      <c r="E65" s="75">
        <f t="shared" ca="1" si="3"/>
        <v>0.44172190056419053</v>
      </c>
      <c r="F65" s="53" cm="1">
        <f t="array" aca="1" ref="F65" ca="1">SUMPRODUCT(INDIRECT("'"&amp;$H$6&amp;"'!$C"&amp;SUM(ROW(A65))&amp;":"&amp;$H$5&amp;SUM(ROW(A65))),
INDIRECT("'"&amp;$H$7&amp;"'!$C"&amp;SUM(ROW(A65))&amp;":"&amp;$H$5&amp;SUM(ROW(A65)))*$L$6)</f>
        <v>16.081674465503554</v>
      </c>
      <c r="G65" s="163">
        <f ca="1">INDEX('Other Inputs'!$C$80:$AH$145,MATCH(B65,'Other Inputs'!$B$80:$B$145,0), MATCH($D$2,'Other Inputs'!$C$79:$AH$79,0))</f>
        <v>0</v>
      </c>
      <c r="H65" s="53">
        <f t="shared" ca="1" si="4"/>
        <v>16.081674465503554</v>
      </c>
      <c r="I65" s="70" cm="1">
        <f t="array" aca="1" ref="I65" ca="1">IFERROR(SUMPRODUCT(INDIRECT("'"&amp;$H$6&amp;"'!$C"&amp;SUM(ROW(P65))&amp;":"&amp;$H$5&amp;SUM(ROW(P65))),
INDIRECT("'"&amp;$H$7&amp;"'!$C"&amp;SUM(ROW(P65))&amp;":"&amp;$H$5&amp;SUM(ROW(P65)))*$L$6,
INDIRECT("'"&amp;$H$7&amp;"'!$C10:"&amp;$H$5&amp;10)*$L$6)/
(SUMPRODUCT(INDIRECT("'"&amp;$H$6&amp;"'!$C"&amp;SUM(ROW(P65))&amp;":"&amp;$H$5&amp;SUM(ROW(P65))),
INDIRECT("'"&amp;$H$7&amp;"'!$C"&amp;SUM(ROW(P65))&amp;":"&amp;$H$5&amp;SUM(ROW(P65)))*$L$6)),"")</f>
        <v>82.646336202842974</v>
      </c>
      <c r="J65" s="345">
        <f ca="1">INDEX('Other Inputs'!$C$11:$AH$76,MATCH($B65,'Other Inputs'!$B$80:$B$145,0), MATCH($D$2,'Other Inputs'!$C$79:$AH$79,0))</f>
        <v>2</v>
      </c>
      <c r="K65" s="76">
        <f t="shared" ca="1" si="5"/>
        <v>32.163348931007107</v>
      </c>
      <c r="L65" s="163">
        <f ca="1">INDEX('Other Inputs'!$C$149:$AH$214,MATCH($B65,'Other Inputs'!$B$80:$B$145,0), MATCH($D$2,'Other Inputs'!$C$79:$AH$79,0))</f>
        <v>5.5E-2</v>
      </c>
      <c r="M65" s="45">
        <f ca="1">INDEX('Other Inputs'!$C$218:$AH$283,MATCH($B65,'Other Inputs'!$B$80:$B$145,0), MATCH($D$2,'Other Inputs'!$C$79:$AH$79,0))</f>
        <v>1.7500000000000002E-2</v>
      </c>
      <c r="N65" s="53">
        <f t="shared" ca="1" si="6"/>
        <v>34.526148951851219</v>
      </c>
      <c r="O65" s="53">
        <f t="shared" ca="1" si="7"/>
        <v>17.26307447592561</v>
      </c>
      <c r="P65" s="46"/>
      <c r="Q65" s="53" cm="1">
        <f t="array" aca="1" ref="Q65" ca="1">IFERROR(SUMPRODUCT(INDIRECT("'"&amp;$H$6&amp;"'!$C"&amp;SUM(ROW(P65))&amp;":"&amp;$H$5&amp;SUM(ROW(P65))),
INDIRECT("'"&amp;$H$7&amp;"'!$C"&amp;SUM(ROW(P65))&amp;":"&amp;$H$5&amp;SUM(ROW(P65)))*$L$6,
INDIRECT("'"&amp;$H$8&amp;"'!$C"&amp;SUM(ROW(P65))&amp;":"&amp;$H$5&amp;SUM(ROW(P65)))*$L$5)/
(SUMPRODUCT(INDIRECT("'"&amp;$H$6&amp;"'!$C"&amp;SUM(ROW(P65))&amp;":"&amp;$H$5&amp;SUM(ROW(P65))),
INDIRECT("'"&amp;$H$7&amp;"'!$C"&amp;SUM(ROW(P65))&amp;":"&amp;$H$5&amp;SUM(ROW(P65)))*$L$6)),"")</f>
        <v>609933.76495619025</v>
      </c>
      <c r="R65" s="47">
        <f t="shared" ca="1" si="10"/>
        <v>3.0986767055135145E-2</v>
      </c>
      <c r="S65" s="57">
        <f t="shared" ca="1" si="8"/>
        <v>10529332.009820418</v>
      </c>
      <c r="T65" s="59">
        <f t="shared" si="2"/>
        <v>33.5</v>
      </c>
      <c r="U65" s="319"/>
    </row>
    <row r="66" spans="2:21" s="44" customFormat="1" ht="13" x14ac:dyDescent="0.3">
      <c r="B66" s="14">
        <f t="shared" si="9"/>
        <v>2059</v>
      </c>
      <c r="C66" s="53">
        <f t="shared" ca="1" si="11"/>
        <v>30.926247369394076</v>
      </c>
      <c r="D66" s="70">
        <f t="shared" ca="1" si="12"/>
        <v>83.911250302222314</v>
      </c>
      <c r="E66" s="75">
        <f t="shared" ca="1" si="3"/>
        <v>0.44201860133362669</v>
      </c>
      <c r="F66" s="53" cm="1">
        <f t="array" aca="1" ref="F66" ca="1">SUMPRODUCT(INDIRECT("'"&amp;$H$6&amp;"'!$C"&amp;SUM(ROW(A66))&amp;":"&amp;$H$5&amp;SUM(ROW(A66))),
INDIRECT("'"&amp;$H$7&amp;"'!$C"&amp;SUM(ROW(A66))&amp;":"&amp;$H$5&amp;SUM(ROW(A66)))*$L$6)</f>
        <v>13.669976606717322</v>
      </c>
      <c r="G66" s="163">
        <f ca="1">INDEX('Other Inputs'!$C$80:$AH$145,MATCH(B66,'Other Inputs'!$B$80:$B$145,0), MATCH($D$2,'Other Inputs'!$C$79:$AH$79,0))</f>
        <v>0</v>
      </c>
      <c r="H66" s="53">
        <f t="shared" ca="1" si="4"/>
        <v>13.669976606717322</v>
      </c>
      <c r="I66" s="70" cm="1">
        <f t="array" aca="1" ref="I66" ca="1">IFERROR(SUMPRODUCT(INDIRECT("'"&amp;$H$6&amp;"'!$C"&amp;SUM(ROW(P66))&amp;":"&amp;$H$5&amp;SUM(ROW(P66))),
INDIRECT("'"&amp;$H$7&amp;"'!$C"&amp;SUM(ROW(P66))&amp;":"&amp;$H$5&amp;SUM(ROW(P66)))*$L$6,
INDIRECT("'"&amp;$H$7&amp;"'!$C10:"&amp;$H$5&amp;10)*$L$6)/
(SUMPRODUCT(INDIRECT("'"&amp;$H$6&amp;"'!$C"&amp;SUM(ROW(P66))&amp;":"&amp;$H$5&amp;SUM(ROW(P66))),
INDIRECT("'"&amp;$H$7&amp;"'!$C"&amp;SUM(ROW(P66))&amp;":"&amp;$H$5&amp;SUM(ROW(P66)))*$L$6)),"")</f>
        <v>82.623957626283172</v>
      </c>
      <c r="J66" s="345">
        <f ca="1">INDEX('Other Inputs'!$C$11:$AH$76,MATCH($B66,'Other Inputs'!$B$80:$B$145,0), MATCH($D$2,'Other Inputs'!$C$79:$AH$79,0))</f>
        <v>2</v>
      </c>
      <c r="K66" s="76">
        <f t="shared" ca="1" si="5"/>
        <v>27.339953213434644</v>
      </c>
      <c r="L66" s="163">
        <f ca="1">INDEX('Other Inputs'!$C$149:$AH$214,MATCH($B66,'Other Inputs'!$B$80:$B$145,0), MATCH($D$2,'Other Inputs'!$C$79:$AH$79,0))</f>
        <v>5.5E-2</v>
      </c>
      <c r="M66" s="45">
        <f ca="1">INDEX('Other Inputs'!$C$218:$AH$283,MATCH($B66,'Other Inputs'!$B$80:$B$145,0), MATCH($D$2,'Other Inputs'!$C$79:$AH$79,0))</f>
        <v>1.7500000000000002E-2</v>
      </c>
      <c r="N66" s="53">
        <f t="shared" ca="1" si="6"/>
        <v>29.348414526376587</v>
      </c>
      <c r="O66" s="53">
        <f t="shared" ca="1" si="7"/>
        <v>14.674207263188293</v>
      </c>
      <c r="P66" s="46"/>
      <c r="Q66" s="53" cm="1">
        <f t="array" aca="1" ref="Q66" ca="1">IFERROR(SUMPRODUCT(INDIRECT("'"&amp;$H$6&amp;"'!$C"&amp;SUM(ROW(P66))&amp;":"&amp;$H$5&amp;SUM(ROW(P66))),
INDIRECT("'"&amp;$H$7&amp;"'!$C"&amp;SUM(ROW(P66))&amp;":"&amp;$H$5&amp;SUM(ROW(P66)))*$L$6,
INDIRECT("'"&amp;$H$8&amp;"'!$C"&amp;SUM(ROW(P66))&amp;":"&amp;$H$5&amp;SUM(ROW(P66)))*$L$5)/
(SUMPRODUCT(INDIRECT("'"&amp;$H$6&amp;"'!$C"&amp;SUM(ROW(P66))&amp;":"&amp;$H$5&amp;SUM(ROW(P66))),
INDIRECT("'"&amp;$H$7&amp;"'!$C"&amp;SUM(ROW(P66))&amp;":"&amp;$H$5&amp;SUM(ROW(P66)))*$L$6)),"")</f>
        <v>629343.2214706036</v>
      </c>
      <c r="R66" s="47">
        <f t="shared" ca="1" si="10"/>
        <v>3.1822236494494671E-2</v>
      </c>
      <c r="S66" s="57">
        <f t="shared" ca="1" si="8"/>
        <v>9235112.8715422507</v>
      </c>
      <c r="T66" s="59">
        <f t="shared" si="2"/>
        <v>34.5</v>
      </c>
      <c r="U66" s="319"/>
    </row>
    <row r="67" spans="2:21" s="44" customFormat="1" ht="13.5" thickBot="1" x14ac:dyDescent="0.35">
      <c r="B67" s="14">
        <f t="shared" si="9"/>
        <v>2060</v>
      </c>
      <c r="C67" s="53">
        <f t="shared" ca="1" si="11"/>
        <v>26.311777729751441</v>
      </c>
      <c r="D67" s="70">
        <f t="shared" ca="1" si="12"/>
        <v>83.895097368723668</v>
      </c>
      <c r="E67" s="75">
        <f t="shared" ca="1" si="3"/>
        <v>0.4422588264833095</v>
      </c>
      <c r="F67" s="53" cm="1">
        <f t="array" aca="1" ref="F67" ca="1">SUMPRODUCT(INDIRECT("'"&amp;$H$6&amp;"'!$C"&amp;SUM(ROW(A67))&amp;":"&amp;$H$5&amp;SUM(ROW(A67))),
INDIRECT("'"&amp;$H$7&amp;"'!$C"&amp;SUM(ROW(A67))&amp;":"&amp;$H$5&amp;SUM(ROW(A67)))*$L$6)</f>
        <v>11.63661594144955</v>
      </c>
      <c r="G67" s="163">
        <f ca="1">INDEX('Other Inputs'!$C$80:$AH$145,MATCH(B67,'Other Inputs'!$B$80:$B$145,0), MATCH($D$2,'Other Inputs'!$C$79:$AH$79,0))</f>
        <v>0</v>
      </c>
      <c r="H67" s="53">
        <f t="shared" ca="1" si="4"/>
        <v>11.63661594144955</v>
      </c>
      <c r="I67" s="70" cm="1">
        <f t="array" aca="1" ref="I67" ca="1">IFERROR(SUMPRODUCT(INDIRECT("'"&amp;$H$6&amp;"'!$C"&amp;SUM(ROW(P67))&amp;":"&amp;$H$5&amp;SUM(ROW(P67))),
INDIRECT("'"&amp;$H$7&amp;"'!$C"&amp;SUM(ROW(P67))&amp;":"&amp;$H$5&amp;SUM(ROW(P67)))*$L$6,
INDIRECT("'"&amp;$H$7&amp;"'!$C10:"&amp;$H$5&amp;10)*$L$6)/
(SUMPRODUCT(INDIRECT("'"&amp;$H$6&amp;"'!$C"&amp;SUM(ROW(P67))&amp;":"&amp;$H$5&amp;SUM(ROW(P67))),
INDIRECT("'"&amp;$H$7&amp;"'!$C"&amp;SUM(ROW(P67))&amp;":"&amp;$H$5&amp;SUM(ROW(P67)))*$L$6)),"")</f>
        <v>82.606813531235005</v>
      </c>
      <c r="J67" s="345">
        <f ca="1">INDEX('Other Inputs'!$C$11:$AH$76,MATCH($B67,'Other Inputs'!$B$80:$B$145,0), MATCH($D$2,'Other Inputs'!$C$79:$AH$79,0))</f>
        <v>2</v>
      </c>
      <c r="K67" s="76">
        <f t="shared" ca="1" si="5"/>
        <v>23.2732318828991</v>
      </c>
      <c r="L67" s="163">
        <f ca="1">INDEX('Other Inputs'!$C$149:$AH$214,MATCH($B67,'Other Inputs'!$B$80:$B$145,0), MATCH($D$2,'Other Inputs'!$C$79:$AH$79,0))</f>
        <v>5.5E-2</v>
      </c>
      <c r="M67" s="45">
        <f ca="1">INDEX('Other Inputs'!$C$218:$AH$283,MATCH($B67,'Other Inputs'!$B$80:$B$145,0), MATCH($D$2,'Other Inputs'!$C$79:$AH$79,0))</f>
        <v>1.7500000000000002E-2</v>
      </c>
      <c r="N67" s="53">
        <f t="shared" ca="1" si="6"/>
        <v>24.982941680096577</v>
      </c>
      <c r="O67" s="53">
        <f t="shared" ca="1" si="7"/>
        <v>12.491470840048288</v>
      </c>
      <c r="P67" s="46"/>
      <c r="Q67" s="53" cm="1">
        <f t="array" aca="1" ref="Q67" ca="1">IFERROR(SUMPRODUCT(INDIRECT("'"&amp;$H$6&amp;"'!$C"&amp;SUM(ROW(P67))&amp;":"&amp;$H$5&amp;SUM(ROW(P67))),
INDIRECT("'"&amp;$H$7&amp;"'!$C"&amp;SUM(ROW(P67))&amp;":"&amp;$H$5&amp;SUM(ROW(P67)))*$L$6,
INDIRECT("'"&amp;$H$8&amp;"'!$C"&amp;SUM(ROW(P67))&amp;":"&amp;$H$5&amp;SUM(ROW(P67)))*$L$5)/
(SUMPRODUCT(INDIRECT("'"&amp;$H$6&amp;"'!$C"&amp;SUM(ROW(P67))&amp;":"&amp;$H$5&amp;SUM(ROW(P67))),
INDIRECT("'"&amp;$H$7&amp;"'!$C"&amp;SUM(ROW(P67))&amp;":"&amp;$H$5&amp;SUM(ROW(P67)))*$L$6)),"")</f>
        <v>648863.98231379653</v>
      </c>
      <c r="R67" s="47">
        <f t="shared" ca="1" si="10"/>
        <v>3.101767076727735E-2</v>
      </c>
      <c r="S67" s="57">
        <f t="shared" ca="1" si="8"/>
        <v>8105265.5142303975</v>
      </c>
      <c r="T67" s="59">
        <f t="shared" si="2"/>
        <v>35.5</v>
      </c>
      <c r="U67" s="319"/>
    </row>
    <row r="68" spans="2:21" s="44" customFormat="1" ht="13.5" thickBot="1" x14ac:dyDescent="0.35">
      <c r="B68" s="15" t="str">
        <f>Startyear&amp;" to "&amp;2050</f>
        <v>2025 to 2050</v>
      </c>
      <c r="C68" s="54">
        <f ca="1">SUMIFS(C$12:C$67, $B$12:$B$67,"&gt;="&amp;Startyear,$B$12:$B$67,"&lt;="&amp;2050)</f>
        <v>16911.186289601545</v>
      </c>
      <c r="D68" s="71"/>
      <c r="E68" s="77">
        <f ca="1">F68/C68</f>
        <v>0.4988694621333572</v>
      </c>
      <c r="F68" s="54">
        <f ca="1">SUMIFS(F$12:F$67, $B$12:$B$67,"&gt;="&amp;Startyear,$B$12:$B$67,"&lt;="&amp;Endyear)</f>
        <v>8436.4744083305268</v>
      </c>
      <c r="G68" s="51">
        <f ca="1">1-H68/F68</f>
        <v>3.0907639117329078E-2</v>
      </c>
      <c r="H68" s="54">
        <f ca="1">SUMIFS(H$12:H$67, $B$12:$B$67,"&gt;="&amp;Startyear,$B$12:$B$67,"&lt;="&amp;2050)</f>
        <v>8175.7229018952648</v>
      </c>
      <c r="I68" s="50"/>
      <c r="J68" s="55">
        <f ca="1">K68/H68</f>
        <v>2</v>
      </c>
      <c r="K68" s="78">
        <f ca="1">SUMIFS(K$12:K$67, $B$12:$B$67,"&gt;="&amp;Startyear,$B$12:$B$67,"&lt;="&amp;2050)</f>
        <v>16351.44580379053</v>
      </c>
      <c r="L68" s="73"/>
      <c r="M68" s="50"/>
      <c r="N68" s="54">
        <f ca="1">SUMIFS(N$12:N$67, $B$12:$B$67,"&gt;="&amp;Startyear,$B$12:$B$67,"&lt;="&amp;2050)</f>
        <v>17552.663891151493</v>
      </c>
      <c r="O68" s="54">
        <f ca="1">SUMIFS(O$12:O$67, $B$12:$B$67,"&gt;="&amp;Startyear,$B$12:$B$67,"&lt;="&amp;2050)</f>
        <v>8776.3319455757464</v>
      </c>
      <c r="P68" s="52"/>
      <c r="Q68" s="54">
        <f ca="1">S68/O68</f>
        <v>312889.60583352647</v>
      </c>
      <c r="R68" s="51">
        <f ca="1">(VLOOKUP(2050,$B$12:$Q$67,COLUMN(P1),0)/VLOOKUP(Startyear,$B$12:$Q$67,COLUMN(P1),0))^(1/(2050-Startyear))-1</f>
        <v>2.5226912154792114E-2</v>
      </c>
      <c r="S68" s="58">
        <f ca="1">SUMIFS(S$12:S$67, $B$12:$B$67,"&gt;="&amp;Startyear,$B$12:$B$67,"&lt;="&amp;2050)</f>
        <v>2746023043.1153817</v>
      </c>
      <c r="T68" s="60"/>
      <c r="U68" s="319"/>
    </row>
    <row r="69" spans="2:21" s="44" customFormat="1" ht="13.5" thickBot="1" x14ac:dyDescent="0.35">
      <c r="B69" s="15" t="s">
        <v>30</v>
      </c>
      <c r="C69" s="61">
        <f ca="1">SUMPRODUCT(C$12:C$57,$T$12:$T$57)/C68</f>
        <v>7.9928844373221777</v>
      </c>
      <c r="D69" s="64"/>
      <c r="E69" s="65"/>
      <c r="F69" s="61">
        <f ca="1">SUMPRODUCT(F$12:F$67,$T$12:$T$67)/F68</f>
        <v>8.4767478296890246</v>
      </c>
      <c r="G69" s="126"/>
      <c r="H69" s="61">
        <f ca="1">SUMPRODUCT(H$12:H$57,$T$12:$T$57)/H68</f>
        <v>7.7973241970437712</v>
      </c>
      <c r="I69" s="61"/>
      <c r="J69" s="61"/>
      <c r="K69" s="61">
        <f ca="1">SUMPRODUCT(K$12:K$57,$T$12:$T$57)/K68</f>
        <v>7.7973241970437712</v>
      </c>
      <c r="L69" s="74"/>
      <c r="M69" s="61"/>
      <c r="N69" s="61">
        <f ca="1">SUMPRODUCT(N$12:N$57,$T$12:$T$57)/N68</f>
        <v>7.7973241970437703</v>
      </c>
      <c r="O69" s="61">
        <f ca="1">SUMPRODUCT(O$12:O$57,$T$12:$T$57)/O68</f>
        <v>7.7973241970437703</v>
      </c>
      <c r="P69" s="61"/>
      <c r="Q69" s="62"/>
      <c r="R69" s="63"/>
      <c r="S69" s="61">
        <f ca="1">SUMPRODUCT(S$12:S$57,$T$12:$T$57)/S68</f>
        <v>8.817049259715855</v>
      </c>
      <c r="T69" s="66"/>
      <c r="U69" s="319"/>
    </row>
    <row r="70" spans="2:21" s="44" customFormat="1" ht="13.5" thickBot="1" x14ac:dyDescent="0.35">
      <c r="B70" s="15" t="str">
        <f>Startyear&amp;" to "&amp;Endyear</f>
        <v>2025 to 2060</v>
      </c>
      <c r="C70" s="54">
        <f ca="1">IF(C58=0,"N/A",SUMIFS(C$12:C$67, $B$12:$B$67,"&gt;="&amp;Startyear))</f>
        <v>17498.593924113018</v>
      </c>
      <c r="D70" s="71"/>
      <c r="E70" s="77">
        <f ca="1">IF(C58=0,"N/A",F70/C70)</f>
        <v>0.48212298913372043</v>
      </c>
      <c r="F70" s="54">
        <f ca="1">SUMIFS(F$12:F$67, $B$12:$B$67,"&gt;="&amp;Startyear)</f>
        <v>8436.4744083305268</v>
      </c>
      <c r="G70" s="51">
        <f ca="1">1-H70/F70</f>
        <v>0</v>
      </c>
      <c r="H70" s="54">
        <f ca="1">IF(C58=0,"N/A",SUMIFS(H$12:H$67, $B$12:$B$67,"&gt;="&amp;Startyear))</f>
        <v>8436.4744083305268</v>
      </c>
      <c r="I70" s="50"/>
      <c r="J70" s="55">
        <f ca="1">IF(C58=0,"N/A",K70/H70)</f>
        <v>2</v>
      </c>
      <c r="K70" s="78">
        <f ca="1">IF(C58=0,"N/A",SUMIFS(K$12:K$67, $B$12:$B$67,"&gt;="&amp;Startyear))</f>
        <v>16872.948816661054</v>
      </c>
      <c r="L70" s="73"/>
      <c r="M70" s="50"/>
      <c r="N70" s="54">
        <f ca="1">IF(C58=0,"N/A",SUMIFS(N$12:N$67, $B$12:$B$67,"&gt;="&amp;Startyear))</f>
        <v>18112.477819105025</v>
      </c>
      <c r="O70" s="54">
        <f ca="1">IF(C58=0,"N/A",SUMIFS(O$12:O$67, $B$12:$B$67,"&gt;="&amp;Startyear))</f>
        <v>9056.2389095525123</v>
      </c>
      <c r="P70" s="52"/>
      <c r="Q70" s="54">
        <f ca="1">IF(OR(Q58="",Q58=0),"N/A",S70/O70)</f>
        <v>320193.68362288305</v>
      </c>
      <c r="R70" s="51">
        <f ca="1">IF(OR(Q58="",Q58=0),"N/A",(VLOOKUP($B$67,$B$12:$Q$67,COLUMN(P3),0)/VLOOKUP(Startyear,$B$12:$Q$67,COLUMN(P3),0))^(1/($B$67-Startyear))-1)</f>
        <v>2.6397625706896966E-2</v>
      </c>
      <c r="S70" s="58">
        <f ca="1">IF(OR(Q58="",Q58=0),"N/A",SUMIFS(S$12:S$67, $B$12:$B$67,"&gt;="&amp;Startyear))</f>
        <v>2899750496.2185006</v>
      </c>
      <c r="T70" s="60"/>
      <c r="U70" s="319"/>
    </row>
    <row r="71" spans="2:21" ht="13.5" thickBot="1" x14ac:dyDescent="0.35">
      <c r="B71" s="15" t="s">
        <v>30</v>
      </c>
      <c r="C71" s="61">
        <f ca="1">IF(C58=0,"N/A",SUMPRODUCT(C$12:C$67,$T$12:$T$67)/C70)</f>
        <v>8.7245908364817311</v>
      </c>
      <c r="D71" s="64"/>
      <c r="E71" s="65"/>
      <c r="F71" s="61">
        <f ca="1">SUMPRODUCT(F$12:F$67,$T$12:$T$67)/F70</f>
        <v>8.4767478296890246</v>
      </c>
      <c r="G71" s="126"/>
      <c r="H71" s="61">
        <f ca="1">IF(C58=0,"N/A",SUMPRODUCT(H$12:H$67,$T$12:$T$67)/H70)</f>
        <v>8.4767478296890246</v>
      </c>
      <c r="I71" s="61"/>
      <c r="J71" s="61"/>
      <c r="K71" s="66">
        <f ca="1">IF(C58=0,"N/A",SUMPRODUCT(K$12:K$67,$T$12:$T$67)/K70)</f>
        <v>8.4767478296890246</v>
      </c>
      <c r="L71" s="74"/>
      <c r="M71" s="61"/>
      <c r="N71" s="61">
        <f ca="1">IF(C58=0,"N/A",SUMPRODUCT(N$12:N$67,$T$12:$T$67)/N70)</f>
        <v>8.4767478296890193</v>
      </c>
      <c r="O71" s="61">
        <f ca="1">IF(C58=0,"N/A",SUMPRODUCT(O$12:O$67,$T$12:$T$67)/O70)</f>
        <v>8.4767478296890193</v>
      </c>
      <c r="P71" s="61"/>
      <c r="Q71" s="62"/>
      <c r="R71" s="63"/>
      <c r="S71" s="64">
        <f ca="1">IF(OR(Q58="",Q58=0),"N/A",SUMPRODUCT(S$12:S$67,$T$12:$T$67)/S70)</f>
        <v>9.9397807744796758</v>
      </c>
      <c r="T71" s="66"/>
      <c r="U71" s="319"/>
    </row>
    <row r="72" spans="2:21" ht="13" hidden="1" x14ac:dyDescent="0.3">
      <c r="F72" s="26"/>
      <c r="H72" s="26"/>
      <c r="I72" s="26"/>
      <c r="J72" s="26"/>
      <c r="S72" s="17"/>
    </row>
    <row r="73" spans="2:21" ht="12.5" hidden="1" x14ac:dyDescent="0.25">
      <c r="S73" s="26"/>
    </row>
    <row r="74" spans="2:21" ht="12.5" hidden="1" x14ac:dyDescent="0.25">
      <c r="S74" s="18"/>
    </row>
    <row r="76" spans="2:21" ht="13" hidden="1" x14ac:dyDescent="0.3">
      <c r="S76" s="17"/>
    </row>
    <row r="78" spans="2:21" ht="13" hidden="1" x14ac:dyDescent="0.3">
      <c r="S78" s="16"/>
    </row>
    <row r="80" spans="2:21" ht="12.5" x14ac:dyDescent="0.25"/>
    <row r="81" ht="12.5" x14ac:dyDescent="0.25"/>
    <row r="82" ht="12.5" x14ac:dyDescent="0.25"/>
    <row r="83" ht="12.5" x14ac:dyDescent="0.25"/>
    <row r="84" ht="12.5" x14ac:dyDescent="0.25"/>
    <row r="85" ht="12.5" x14ac:dyDescent="0.25"/>
    <row r="86" ht="12.5" x14ac:dyDescent="0.25"/>
    <row r="87" ht="12.5" x14ac:dyDescent="0.25"/>
    <row r="88" ht="12.5" x14ac:dyDescent="0.25"/>
    <row r="89" ht="12.5" x14ac:dyDescent="0.25"/>
  </sheetData>
  <pageMargins left="0.75" right="0.75" top="1" bottom="1" header="0.5" footer="0.5"/>
  <pageSetup paperSize="9" scale="46"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46588-8F55-4594-BA74-06880E2D920F}">
  <sheetPr>
    <tabColor rgb="FF0070C0"/>
    <pageSetUpPr fitToPage="1"/>
  </sheetPr>
  <dimension ref="A1:WWD89"/>
  <sheetViews>
    <sheetView showGridLines="0" zoomScale="90" zoomScaleNormal="90" workbookViewId="0">
      <pane xSplit="4" ySplit="11" topLeftCell="E12" activePane="bottomRight" state="frozen"/>
      <selection activeCell="E12" sqref="E12"/>
      <selection pane="topRight" activeCell="E12" sqref="E12"/>
      <selection pane="bottomLeft" activeCell="E12" sqref="E12"/>
      <selection pane="bottomRight" activeCell="H8" sqref="H8"/>
    </sheetView>
  </sheetViews>
  <sheetFormatPr defaultColWidth="0" defaultRowHeight="0" customHeight="1" zeroHeight="1" x14ac:dyDescent="0.25"/>
  <cols>
    <col min="1" max="1" width="1.33203125" style="2" customWidth="1"/>
    <col min="2" max="2" width="16.58203125" style="2" customWidth="1"/>
    <col min="3" max="6" width="11.25" style="2" customWidth="1"/>
    <col min="7" max="7" width="11.25" style="122" customWidth="1"/>
    <col min="8" max="13" width="11.25" style="2" customWidth="1"/>
    <col min="14" max="14" width="12.58203125" style="2" customWidth="1"/>
    <col min="15" max="15" width="12.25" style="2" customWidth="1"/>
    <col min="16" max="16" width="1.5" style="2" customWidth="1"/>
    <col min="17" max="17" width="11.58203125" style="2" customWidth="1"/>
    <col min="18" max="18" width="10.5" style="2" bestFit="1" customWidth="1"/>
    <col min="19" max="19" width="14" style="2" bestFit="1" customWidth="1"/>
    <col min="20" max="20" width="7.83203125" style="37" customWidth="1"/>
    <col min="21" max="21" width="9.83203125" style="2" bestFit="1" customWidth="1"/>
    <col min="22" max="259" width="9" style="2" hidden="1"/>
    <col min="260" max="260" width="24.58203125" style="2" hidden="1"/>
    <col min="261" max="261" width="9.5" style="2" hidden="1"/>
    <col min="262" max="262" width="11.25" style="2" hidden="1"/>
    <col min="263" max="263" width="14.5" style="2" hidden="1"/>
    <col min="264" max="264" width="13" style="2" hidden="1"/>
    <col min="265" max="265" width="14.33203125" style="2" hidden="1"/>
    <col min="266" max="266" width="14.83203125" style="2" hidden="1"/>
    <col min="267" max="267" width="12.5" style="2" hidden="1"/>
    <col min="268" max="268" width="8.75" style="2" hidden="1"/>
    <col min="269" max="269" width="2.83203125" style="2" hidden="1"/>
    <col min="270" max="270" width="12" style="2" hidden="1"/>
    <col min="271" max="271" width="8.08203125" style="2" hidden="1"/>
    <col min="272" max="272" width="9" style="2" hidden="1"/>
    <col min="273" max="274" width="15.08203125" style="2" hidden="1"/>
    <col min="275" max="275" width="9" style="2" hidden="1"/>
    <col min="276" max="276" width="10.83203125" style="2" hidden="1"/>
    <col min="277" max="277" width="9.83203125" style="2" hidden="1"/>
    <col min="278" max="515" width="9" style="2" hidden="1"/>
    <col min="516" max="516" width="24.58203125" style="2" hidden="1"/>
    <col min="517" max="517" width="9.5" style="2" hidden="1"/>
    <col min="518" max="518" width="11.25" style="2" hidden="1"/>
    <col min="519" max="519" width="14.5" style="2" hidden="1"/>
    <col min="520" max="520" width="13" style="2" hidden="1"/>
    <col min="521" max="521" width="14.33203125" style="2" hidden="1"/>
    <col min="522" max="522" width="14.83203125" style="2" hidden="1"/>
    <col min="523" max="523" width="12.5" style="2" hidden="1"/>
    <col min="524" max="524" width="8.75" style="2" hidden="1"/>
    <col min="525" max="525" width="2.83203125" style="2" hidden="1"/>
    <col min="526" max="526" width="12" style="2" hidden="1"/>
    <col min="527" max="527" width="8.08203125" style="2" hidden="1"/>
    <col min="528" max="528" width="9" style="2" hidden="1"/>
    <col min="529" max="530" width="15.08203125" style="2" hidden="1"/>
    <col min="531" max="531" width="9" style="2" hidden="1"/>
    <col min="532" max="532" width="10.83203125" style="2" hidden="1"/>
    <col min="533" max="533" width="9.83203125" style="2" hidden="1"/>
    <col min="534" max="771" width="9" style="2" hidden="1"/>
    <col min="772" max="772" width="24.58203125" style="2" hidden="1"/>
    <col min="773" max="773" width="9.5" style="2" hidden="1"/>
    <col min="774" max="774" width="11.25" style="2" hidden="1"/>
    <col min="775" max="775" width="14.5" style="2" hidden="1"/>
    <col min="776" max="776" width="13" style="2" hidden="1"/>
    <col min="777" max="777" width="14.33203125" style="2" hidden="1"/>
    <col min="778" max="778" width="14.83203125" style="2" hidden="1"/>
    <col min="779" max="779" width="12.5" style="2" hidden="1"/>
    <col min="780" max="780" width="8.75" style="2" hidden="1"/>
    <col min="781" max="781" width="2.83203125" style="2" hidden="1"/>
    <col min="782" max="782" width="12" style="2" hidden="1"/>
    <col min="783" max="783" width="8.08203125" style="2" hidden="1"/>
    <col min="784" max="784" width="9" style="2" hidden="1"/>
    <col min="785" max="786" width="15.08203125" style="2" hidden="1"/>
    <col min="787" max="787" width="9" style="2" hidden="1"/>
    <col min="788" max="788" width="10.83203125" style="2" hidden="1"/>
    <col min="789" max="789" width="9.83203125" style="2" hidden="1"/>
    <col min="790" max="1027" width="9" style="2" hidden="1"/>
    <col min="1028" max="1028" width="24.58203125" style="2" hidden="1"/>
    <col min="1029" max="1029" width="9.5" style="2" hidden="1"/>
    <col min="1030" max="1030" width="11.25" style="2" hidden="1"/>
    <col min="1031" max="1031" width="14.5" style="2" hidden="1"/>
    <col min="1032" max="1032" width="13" style="2" hidden="1"/>
    <col min="1033" max="1033" width="14.33203125" style="2" hidden="1"/>
    <col min="1034" max="1034" width="14.83203125" style="2" hidden="1"/>
    <col min="1035" max="1035" width="12.5" style="2" hidden="1"/>
    <col min="1036" max="1036" width="8.75" style="2" hidden="1"/>
    <col min="1037" max="1037" width="2.83203125" style="2" hidden="1"/>
    <col min="1038" max="1038" width="12" style="2" hidden="1"/>
    <col min="1039" max="1039" width="8.08203125" style="2" hidden="1"/>
    <col min="1040" max="1040" width="9" style="2" hidden="1"/>
    <col min="1041" max="1042" width="15.08203125" style="2" hidden="1"/>
    <col min="1043" max="1043" width="9" style="2" hidden="1"/>
    <col min="1044" max="1044" width="10.83203125" style="2" hidden="1"/>
    <col min="1045" max="1045" width="9.83203125" style="2" hidden="1"/>
    <col min="1046" max="1283" width="9" style="2" hidden="1"/>
    <col min="1284" max="1284" width="24.58203125" style="2" hidden="1"/>
    <col min="1285" max="1285" width="9.5" style="2" hidden="1"/>
    <col min="1286" max="1286" width="11.25" style="2" hidden="1"/>
    <col min="1287" max="1287" width="14.5" style="2" hidden="1"/>
    <col min="1288" max="1288" width="13" style="2" hidden="1"/>
    <col min="1289" max="1289" width="14.33203125" style="2" hidden="1"/>
    <col min="1290" max="1290" width="14.83203125" style="2" hidden="1"/>
    <col min="1291" max="1291" width="12.5" style="2" hidden="1"/>
    <col min="1292" max="1292" width="8.75" style="2" hidden="1"/>
    <col min="1293" max="1293" width="2.83203125" style="2" hidden="1"/>
    <col min="1294" max="1294" width="12" style="2" hidden="1"/>
    <col min="1295" max="1295" width="8.08203125" style="2" hidden="1"/>
    <col min="1296" max="1296" width="9" style="2" hidden="1"/>
    <col min="1297" max="1298" width="15.08203125" style="2" hidden="1"/>
    <col min="1299" max="1299" width="9" style="2" hidden="1"/>
    <col min="1300" max="1300" width="10.83203125" style="2" hidden="1"/>
    <col min="1301" max="1301" width="9.83203125" style="2" hidden="1"/>
    <col min="1302" max="1539" width="9" style="2" hidden="1"/>
    <col min="1540" max="1540" width="24.58203125" style="2" hidden="1"/>
    <col min="1541" max="1541" width="9.5" style="2" hidden="1"/>
    <col min="1542" max="1542" width="11.25" style="2" hidden="1"/>
    <col min="1543" max="1543" width="14.5" style="2" hidden="1"/>
    <col min="1544" max="1544" width="13" style="2" hidden="1"/>
    <col min="1545" max="1545" width="14.33203125" style="2" hidden="1"/>
    <col min="1546" max="1546" width="14.83203125" style="2" hidden="1"/>
    <col min="1547" max="1547" width="12.5" style="2" hidden="1"/>
    <col min="1548" max="1548" width="8.75" style="2" hidden="1"/>
    <col min="1549" max="1549" width="2.83203125" style="2" hidden="1"/>
    <col min="1550" max="1550" width="12" style="2" hidden="1"/>
    <col min="1551" max="1551" width="8.08203125" style="2" hidden="1"/>
    <col min="1552" max="1552" width="9" style="2" hidden="1"/>
    <col min="1553" max="1554" width="15.08203125" style="2" hidden="1"/>
    <col min="1555" max="1555" width="9" style="2" hidden="1"/>
    <col min="1556" max="1556" width="10.83203125" style="2" hidden="1"/>
    <col min="1557" max="1557" width="9.83203125" style="2" hidden="1"/>
    <col min="1558" max="1795" width="9" style="2" hidden="1"/>
    <col min="1796" max="1796" width="24.58203125" style="2" hidden="1"/>
    <col min="1797" max="1797" width="9.5" style="2" hidden="1"/>
    <col min="1798" max="1798" width="11.25" style="2" hidden="1"/>
    <col min="1799" max="1799" width="14.5" style="2" hidden="1"/>
    <col min="1800" max="1800" width="13" style="2" hidden="1"/>
    <col min="1801" max="1801" width="14.33203125" style="2" hidden="1"/>
    <col min="1802" max="1802" width="14.83203125" style="2" hidden="1"/>
    <col min="1803" max="1803" width="12.5" style="2" hidden="1"/>
    <col min="1804" max="1804" width="8.75" style="2" hidden="1"/>
    <col min="1805" max="1805" width="2.83203125" style="2" hidden="1"/>
    <col min="1806" max="1806" width="12" style="2" hidden="1"/>
    <col min="1807" max="1807" width="8.08203125" style="2" hidden="1"/>
    <col min="1808" max="1808" width="9" style="2" hidden="1"/>
    <col min="1809" max="1810" width="15.08203125" style="2" hidden="1"/>
    <col min="1811" max="1811" width="9" style="2" hidden="1"/>
    <col min="1812" max="1812" width="10.83203125" style="2" hidden="1"/>
    <col min="1813" max="1813" width="9.83203125" style="2" hidden="1"/>
    <col min="1814" max="2051" width="9" style="2" hidden="1"/>
    <col min="2052" max="2052" width="24.58203125" style="2" hidden="1"/>
    <col min="2053" max="2053" width="9.5" style="2" hidden="1"/>
    <col min="2054" max="2054" width="11.25" style="2" hidden="1"/>
    <col min="2055" max="2055" width="14.5" style="2" hidden="1"/>
    <col min="2056" max="2056" width="13" style="2" hidden="1"/>
    <col min="2057" max="2057" width="14.33203125" style="2" hidden="1"/>
    <col min="2058" max="2058" width="14.83203125" style="2" hidden="1"/>
    <col min="2059" max="2059" width="12.5" style="2" hidden="1"/>
    <col min="2060" max="2060" width="8.75" style="2" hidden="1"/>
    <col min="2061" max="2061" width="2.83203125" style="2" hidden="1"/>
    <col min="2062" max="2062" width="12" style="2" hidden="1"/>
    <col min="2063" max="2063" width="8.08203125" style="2" hidden="1"/>
    <col min="2064" max="2064" width="9" style="2" hidden="1"/>
    <col min="2065" max="2066" width="15.08203125" style="2" hidden="1"/>
    <col min="2067" max="2067" width="9" style="2" hidden="1"/>
    <col min="2068" max="2068" width="10.83203125" style="2" hidden="1"/>
    <col min="2069" max="2069" width="9.83203125" style="2" hidden="1"/>
    <col min="2070" max="2307" width="9" style="2" hidden="1"/>
    <col min="2308" max="2308" width="24.58203125" style="2" hidden="1"/>
    <col min="2309" max="2309" width="9.5" style="2" hidden="1"/>
    <col min="2310" max="2310" width="11.25" style="2" hidden="1"/>
    <col min="2311" max="2311" width="14.5" style="2" hidden="1"/>
    <col min="2312" max="2312" width="13" style="2" hidden="1"/>
    <col min="2313" max="2313" width="14.33203125" style="2" hidden="1"/>
    <col min="2314" max="2314" width="14.83203125" style="2" hidden="1"/>
    <col min="2315" max="2315" width="12.5" style="2" hidden="1"/>
    <col min="2316" max="2316" width="8.75" style="2" hidden="1"/>
    <col min="2317" max="2317" width="2.83203125" style="2" hidden="1"/>
    <col min="2318" max="2318" width="12" style="2" hidden="1"/>
    <col min="2319" max="2319" width="8.08203125" style="2" hidden="1"/>
    <col min="2320" max="2320" width="9" style="2" hidden="1"/>
    <col min="2321" max="2322" width="15.08203125" style="2" hidden="1"/>
    <col min="2323" max="2323" width="9" style="2" hidden="1"/>
    <col min="2324" max="2324" width="10.83203125" style="2" hidden="1"/>
    <col min="2325" max="2325" width="9.83203125" style="2" hidden="1"/>
    <col min="2326" max="2563" width="9" style="2" hidden="1"/>
    <col min="2564" max="2564" width="24.58203125" style="2" hidden="1"/>
    <col min="2565" max="2565" width="9.5" style="2" hidden="1"/>
    <col min="2566" max="2566" width="11.25" style="2" hidden="1"/>
    <col min="2567" max="2567" width="14.5" style="2" hidden="1"/>
    <col min="2568" max="2568" width="13" style="2" hidden="1"/>
    <col min="2569" max="2569" width="14.33203125" style="2" hidden="1"/>
    <col min="2570" max="2570" width="14.83203125" style="2" hidden="1"/>
    <col min="2571" max="2571" width="12.5" style="2" hidden="1"/>
    <col min="2572" max="2572" width="8.75" style="2" hidden="1"/>
    <col min="2573" max="2573" width="2.83203125" style="2" hidden="1"/>
    <col min="2574" max="2574" width="12" style="2" hidden="1"/>
    <col min="2575" max="2575" width="8.08203125" style="2" hidden="1"/>
    <col min="2576" max="2576" width="9" style="2" hidden="1"/>
    <col min="2577" max="2578" width="15.08203125" style="2" hidden="1"/>
    <col min="2579" max="2579" width="9" style="2" hidden="1"/>
    <col min="2580" max="2580" width="10.83203125" style="2" hidden="1"/>
    <col min="2581" max="2581" width="9.83203125" style="2" hidden="1"/>
    <col min="2582" max="2819" width="9" style="2" hidden="1"/>
    <col min="2820" max="2820" width="24.58203125" style="2" hidden="1"/>
    <col min="2821" max="2821" width="9.5" style="2" hidden="1"/>
    <col min="2822" max="2822" width="11.25" style="2" hidden="1"/>
    <col min="2823" max="2823" width="14.5" style="2" hidden="1"/>
    <col min="2824" max="2824" width="13" style="2" hidden="1"/>
    <col min="2825" max="2825" width="14.33203125" style="2" hidden="1"/>
    <col min="2826" max="2826" width="14.83203125" style="2" hidden="1"/>
    <col min="2827" max="2827" width="12.5" style="2" hidden="1"/>
    <col min="2828" max="2828" width="8.75" style="2" hidden="1"/>
    <col min="2829" max="2829" width="2.83203125" style="2" hidden="1"/>
    <col min="2830" max="2830" width="12" style="2" hidden="1"/>
    <col min="2831" max="2831" width="8.08203125" style="2" hidden="1"/>
    <col min="2832" max="2832" width="9" style="2" hidden="1"/>
    <col min="2833" max="2834" width="15.08203125" style="2" hidden="1"/>
    <col min="2835" max="2835" width="9" style="2" hidden="1"/>
    <col min="2836" max="2836" width="10.83203125" style="2" hidden="1"/>
    <col min="2837" max="2837" width="9.83203125" style="2" hidden="1"/>
    <col min="2838" max="3075" width="9" style="2" hidden="1"/>
    <col min="3076" max="3076" width="24.58203125" style="2" hidden="1"/>
    <col min="3077" max="3077" width="9.5" style="2" hidden="1"/>
    <col min="3078" max="3078" width="11.25" style="2" hidden="1"/>
    <col min="3079" max="3079" width="14.5" style="2" hidden="1"/>
    <col min="3080" max="3080" width="13" style="2" hidden="1"/>
    <col min="3081" max="3081" width="14.33203125" style="2" hidden="1"/>
    <col min="3082" max="3082" width="14.83203125" style="2" hidden="1"/>
    <col min="3083" max="3083" width="12.5" style="2" hidden="1"/>
    <col min="3084" max="3084" width="8.75" style="2" hidden="1"/>
    <col min="3085" max="3085" width="2.83203125" style="2" hidden="1"/>
    <col min="3086" max="3086" width="12" style="2" hidden="1"/>
    <col min="3087" max="3087" width="8.08203125" style="2" hidden="1"/>
    <col min="3088" max="3088" width="9" style="2" hidden="1"/>
    <col min="3089" max="3090" width="15.08203125" style="2" hidden="1"/>
    <col min="3091" max="3091" width="9" style="2" hidden="1"/>
    <col min="3092" max="3092" width="10.83203125" style="2" hidden="1"/>
    <col min="3093" max="3093" width="9.83203125" style="2" hidden="1"/>
    <col min="3094" max="3331" width="9" style="2" hidden="1"/>
    <col min="3332" max="3332" width="24.58203125" style="2" hidden="1"/>
    <col min="3333" max="3333" width="9.5" style="2" hidden="1"/>
    <col min="3334" max="3334" width="11.25" style="2" hidden="1"/>
    <col min="3335" max="3335" width="14.5" style="2" hidden="1"/>
    <col min="3336" max="3336" width="13" style="2" hidden="1"/>
    <col min="3337" max="3337" width="14.33203125" style="2" hidden="1"/>
    <col min="3338" max="3338" width="14.83203125" style="2" hidden="1"/>
    <col min="3339" max="3339" width="12.5" style="2" hidden="1"/>
    <col min="3340" max="3340" width="8.75" style="2" hidden="1"/>
    <col min="3341" max="3341" width="2.83203125" style="2" hidden="1"/>
    <col min="3342" max="3342" width="12" style="2" hidden="1"/>
    <col min="3343" max="3343" width="8.08203125" style="2" hidden="1"/>
    <col min="3344" max="3344" width="9" style="2" hidden="1"/>
    <col min="3345" max="3346" width="15.08203125" style="2" hidden="1"/>
    <col min="3347" max="3347" width="9" style="2" hidden="1"/>
    <col min="3348" max="3348" width="10.83203125" style="2" hidden="1"/>
    <col min="3349" max="3349" width="9.83203125" style="2" hidden="1"/>
    <col min="3350" max="3587" width="9" style="2" hidden="1"/>
    <col min="3588" max="3588" width="24.58203125" style="2" hidden="1"/>
    <col min="3589" max="3589" width="9.5" style="2" hidden="1"/>
    <col min="3590" max="3590" width="11.25" style="2" hidden="1"/>
    <col min="3591" max="3591" width="14.5" style="2" hidden="1"/>
    <col min="3592" max="3592" width="13" style="2" hidden="1"/>
    <col min="3593" max="3593" width="14.33203125" style="2" hidden="1"/>
    <col min="3594" max="3594" width="14.83203125" style="2" hidden="1"/>
    <col min="3595" max="3595" width="12.5" style="2" hidden="1"/>
    <col min="3596" max="3596" width="8.75" style="2" hidden="1"/>
    <col min="3597" max="3597" width="2.83203125" style="2" hidden="1"/>
    <col min="3598" max="3598" width="12" style="2" hidden="1"/>
    <col min="3599" max="3599" width="8.08203125" style="2" hidden="1"/>
    <col min="3600" max="3600" width="9" style="2" hidden="1"/>
    <col min="3601" max="3602" width="15.08203125" style="2" hidden="1"/>
    <col min="3603" max="3603" width="9" style="2" hidden="1"/>
    <col min="3604" max="3604" width="10.83203125" style="2" hidden="1"/>
    <col min="3605" max="3605" width="9.83203125" style="2" hidden="1"/>
    <col min="3606" max="3843" width="9" style="2" hidden="1"/>
    <col min="3844" max="3844" width="24.58203125" style="2" hidden="1"/>
    <col min="3845" max="3845" width="9.5" style="2" hidden="1"/>
    <col min="3846" max="3846" width="11.25" style="2" hidden="1"/>
    <col min="3847" max="3847" width="14.5" style="2" hidden="1"/>
    <col min="3848" max="3848" width="13" style="2" hidden="1"/>
    <col min="3849" max="3849" width="14.33203125" style="2" hidden="1"/>
    <col min="3850" max="3850" width="14.83203125" style="2" hidden="1"/>
    <col min="3851" max="3851" width="12.5" style="2" hidden="1"/>
    <col min="3852" max="3852" width="8.75" style="2" hidden="1"/>
    <col min="3853" max="3853" width="2.83203125" style="2" hidden="1"/>
    <col min="3854" max="3854" width="12" style="2" hidden="1"/>
    <col min="3855" max="3855" width="8.08203125" style="2" hidden="1"/>
    <col min="3856" max="3856" width="9" style="2" hidden="1"/>
    <col min="3857" max="3858" width="15.08203125" style="2" hidden="1"/>
    <col min="3859" max="3859" width="9" style="2" hidden="1"/>
    <col min="3860" max="3860" width="10.83203125" style="2" hidden="1"/>
    <col min="3861" max="3861" width="9.83203125" style="2" hidden="1"/>
    <col min="3862" max="4099" width="9" style="2" hidden="1"/>
    <col min="4100" max="4100" width="24.58203125" style="2" hidden="1"/>
    <col min="4101" max="4101" width="9.5" style="2" hidden="1"/>
    <col min="4102" max="4102" width="11.25" style="2" hidden="1"/>
    <col min="4103" max="4103" width="14.5" style="2" hidden="1"/>
    <col min="4104" max="4104" width="13" style="2" hidden="1"/>
    <col min="4105" max="4105" width="14.33203125" style="2" hidden="1"/>
    <col min="4106" max="4106" width="14.83203125" style="2" hidden="1"/>
    <col min="4107" max="4107" width="12.5" style="2" hidden="1"/>
    <col min="4108" max="4108" width="8.75" style="2" hidden="1"/>
    <col min="4109" max="4109" width="2.83203125" style="2" hidden="1"/>
    <col min="4110" max="4110" width="12" style="2" hidden="1"/>
    <col min="4111" max="4111" width="8.08203125" style="2" hidden="1"/>
    <col min="4112" max="4112" width="9" style="2" hidden="1"/>
    <col min="4113" max="4114" width="15.08203125" style="2" hidden="1"/>
    <col min="4115" max="4115" width="9" style="2" hidden="1"/>
    <col min="4116" max="4116" width="10.83203125" style="2" hidden="1"/>
    <col min="4117" max="4117" width="9.83203125" style="2" hidden="1"/>
    <col min="4118" max="4355" width="9" style="2" hidden="1"/>
    <col min="4356" max="4356" width="24.58203125" style="2" hidden="1"/>
    <col min="4357" max="4357" width="9.5" style="2" hidden="1"/>
    <col min="4358" max="4358" width="11.25" style="2" hidden="1"/>
    <col min="4359" max="4359" width="14.5" style="2" hidden="1"/>
    <col min="4360" max="4360" width="13" style="2" hidden="1"/>
    <col min="4361" max="4361" width="14.33203125" style="2" hidden="1"/>
    <col min="4362" max="4362" width="14.83203125" style="2" hidden="1"/>
    <col min="4363" max="4363" width="12.5" style="2" hidden="1"/>
    <col min="4364" max="4364" width="8.75" style="2" hidden="1"/>
    <col min="4365" max="4365" width="2.83203125" style="2" hidden="1"/>
    <col min="4366" max="4366" width="12" style="2" hidden="1"/>
    <col min="4367" max="4367" width="8.08203125" style="2" hidden="1"/>
    <col min="4368" max="4368" width="9" style="2" hidden="1"/>
    <col min="4369" max="4370" width="15.08203125" style="2" hidden="1"/>
    <col min="4371" max="4371" width="9" style="2" hidden="1"/>
    <col min="4372" max="4372" width="10.83203125" style="2" hidden="1"/>
    <col min="4373" max="4373" width="9.83203125" style="2" hidden="1"/>
    <col min="4374" max="4611" width="9" style="2" hidden="1"/>
    <col min="4612" max="4612" width="24.58203125" style="2" hidden="1"/>
    <col min="4613" max="4613" width="9.5" style="2" hidden="1"/>
    <col min="4614" max="4614" width="11.25" style="2" hidden="1"/>
    <col min="4615" max="4615" width="14.5" style="2" hidden="1"/>
    <col min="4616" max="4616" width="13" style="2" hidden="1"/>
    <col min="4617" max="4617" width="14.33203125" style="2" hidden="1"/>
    <col min="4618" max="4618" width="14.83203125" style="2" hidden="1"/>
    <col min="4619" max="4619" width="12.5" style="2" hidden="1"/>
    <col min="4620" max="4620" width="8.75" style="2" hidden="1"/>
    <col min="4621" max="4621" width="2.83203125" style="2" hidden="1"/>
    <col min="4622" max="4622" width="12" style="2" hidden="1"/>
    <col min="4623" max="4623" width="8.08203125" style="2" hidden="1"/>
    <col min="4624" max="4624" width="9" style="2" hidden="1"/>
    <col min="4625" max="4626" width="15.08203125" style="2" hidden="1"/>
    <col min="4627" max="4627" width="9" style="2" hidden="1"/>
    <col min="4628" max="4628" width="10.83203125" style="2" hidden="1"/>
    <col min="4629" max="4629" width="9.83203125" style="2" hidden="1"/>
    <col min="4630" max="4867" width="9" style="2" hidden="1"/>
    <col min="4868" max="4868" width="24.58203125" style="2" hidden="1"/>
    <col min="4869" max="4869" width="9.5" style="2" hidden="1"/>
    <col min="4870" max="4870" width="11.25" style="2" hidden="1"/>
    <col min="4871" max="4871" width="14.5" style="2" hidden="1"/>
    <col min="4872" max="4872" width="13" style="2" hidden="1"/>
    <col min="4873" max="4873" width="14.33203125" style="2" hidden="1"/>
    <col min="4874" max="4874" width="14.83203125" style="2" hidden="1"/>
    <col min="4875" max="4875" width="12.5" style="2" hidden="1"/>
    <col min="4876" max="4876" width="8.75" style="2" hidden="1"/>
    <col min="4877" max="4877" width="2.83203125" style="2" hidden="1"/>
    <col min="4878" max="4878" width="12" style="2" hidden="1"/>
    <col min="4879" max="4879" width="8.08203125" style="2" hidden="1"/>
    <col min="4880" max="4880" width="9" style="2" hidden="1"/>
    <col min="4881" max="4882" width="15.08203125" style="2" hidden="1"/>
    <col min="4883" max="4883" width="9" style="2" hidden="1"/>
    <col min="4884" max="4884" width="10.83203125" style="2" hidden="1"/>
    <col min="4885" max="4885" width="9.83203125" style="2" hidden="1"/>
    <col min="4886" max="5123" width="9" style="2" hidden="1"/>
    <col min="5124" max="5124" width="24.58203125" style="2" hidden="1"/>
    <col min="5125" max="5125" width="9.5" style="2" hidden="1"/>
    <col min="5126" max="5126" width="11.25" style="2" hidden="1"/>
    <col min="5127" max="5127" width="14.5" style="2" hidden="1"/>
    <col min="5128" max="5128" width="13" style="2" hidden="1"/>
    <col min="5129" max="5129" width="14.33203125" style="2" hidden="1"/>
    <col min="5130" max="5130" width="14.83203125" style="2" hidden="1"/>
    <col min="5131" max="5131" width="12.5" style="2" hidden="1"/>
    <col min="5132" max="5132" width="8.75" style="2" hidden="1"/>
    <col min="5133" max="5133" width="2.83203125" style="2" hidden="1"/>
    <col min="5134" max="5134" width="12" style="2" hidden="1"/>
    <col min="5135" max="5135" width="8.08203125" style="2" hidden="1"/>
    <col min="5136" max="5136" width="9" style="2" hidden="1"/>
    <col min="5137" max="5138" width="15.08203125" style="2" hidden="1"/>
    <col min="5139" max="5139" width="9" style="2" hidden="1"/>
    <col min="5140" max="5140" width="10.83203125" style="2" hidden="1"/>
    <col min="5141" max="5141" width="9.83203125" style="2" hidden="1"/>
    <col min="5142" max="5379" width="9" style="2" hidden="1"/>
    <col min="5380" max="5380" width="24.58203125" style="2" hidden="1"/>
    <col min="5381" max="5381" width="9.5" style="2" hidden="1"/>
    <col min="5382" max="5382" width="11.25" style="2" hidden="1"/>
    <col min="5383" max="5383" width="14.5" style="2" hidden="1"/>
    <col min="5384" max="5384" width="13" style="2" hidden="1"/>
    <col min="5385" max="5385" width="14.33203125" style="2" hidden="1"/>
    <col min="5386" max="5386" width="14.83203125" style="2" hidden="1"/>
    <col min="5387" max="5387" width="12.5" style="2" hidden="1"/>
    <col min="5388" max="5388" width="8.75" style="2" hidden="1"/>
    <col min="5389" max="5389" width="2.83203125" style="2" hidden="1"/>
    <col min="5390" max="5390" width="12" style="2" hidden="1"/>
    <col min="5391" max="5391" width="8.08203125" style="2" hidden="1"/>
    <col min="5392" max="5392" width="9" style="2" hidden="1"/>
    <col min="5393" max="5394" width="15.08203125" style="2" hidden="1"/>
    <col min="5395" max="5395" width="9" style="2" hidden="1"/>
    <col min="5396" max="5396" width="10.83203125" style="2" hidden="1"/>
    <col min="5397" max="5397" width="9.83203125" style="2" hidden="1"/>
    <col min="5398" max="5635" width="9" style="2" hidden="1"/>
    <col min="5636" max="5636" width="24.58203125" style="2" hidden="1"/>
    <col min="5637" max="5637" width="9.5" style="2" hidden="1"/>
    <col min="5638" max="5638" width="11.25" style="2" hidden="1"/>
    <col min="5639" max="5639" width="14.5" style="2" hidden="1"/>
    <col min="5640" max="5640" width="13" style="2" hidden="1"/>
    <col min="5641" max="5641" width="14.33203125" style="2" hidden="1"/>
    <col min="5642" max="5642" width="14.83203125" style="2" hidden="1"/>
    <col min="5643" max="5643" width="12.5" style="2" hidden="1"/>
    <col min="5644" max="5644" width="8.75" style="2" hidden="1"/>
    <col min="5645" max="5645" width="2.83203125" style="2" hidden="1"/>
    <col min="5646" max="5646" width="12" style="2" hidden="1"/>
    <col min="5647" max="5647" width="8.08203125" style="2" hidden="1"/>
    <col min="5648" max="5648" width="9" style="2" hidden="1"/>
    <col min="5649" max="5650" width="15.08203125" style="2" hidden="1"/>
    <col min="5651" max="5651" width="9" style="2" hidden="1"/>
    <col min="5652" max="5652" width="10.83203125" style="2" hidden="1"/>
    <col min="5653" max="5653" width="9.83203125" style="2" hidden="1"/>
    <col min="5654" max="5891" width="9" style="2" hidden="1"/>
    <col min="5892" max="5892" width="24.58203125" style="2" hidden="1"/>
    <col min="5893" max="5893" width="9.5" style="2" hidden="1"/>
    <col min="5894" max="5894" width="11.25" style="2" hidden="1"/>
    <col min="5895" max="5895" width="14.5" style="2" hidden="1"/>
    <col min="5896" max="5896" width="13" style="2" hidden="1"/>
    <col min="5897" max="5897" width="14.33203125" style="2" hidden="1"/>
    <col min="5898" max="5898" width="14.83203125" style="2" hidden="1"/>
    <col min="5899" max="5899" width="12.5" style="2" hidden="1"/>
    <col min="5900" max="5900" width="8.75" style="2" hidden="1"/>
    <col min="5901" max="5901" width="2.83203125" style="2" hidden="1"/>
    <col min="5902" max="5902" width="12" style="2" hidden="1"/>
    <col min="5903" max="5903" width="8.08203125" style="2" hidden="1"/>
    <col min="5904" max="5904" width="9" style="2" hidden="1"/>
    <col min="5905" max="5906" width="15.08203125" style="2" hidden="1"/>
    <col min="5907" max="5907" width="9" style="2" hidden="1"/>
    <col min="5908" max="5908" width="10.83203125" style="2" hidden="1"/>
    <col min="5909" max="5909" width="9.83203125" style="2" hidden="1"/>
    <col min="5910" max="6147" width="9" style="2" hidden="1"/>
    <col min="6148" max="6148" width="24.58203125" style="2" hidden="1"/>
    <col min="6149" max="6149" width="9.5" style="2" hidden="1"/>
    <col min="6150" max="6150" width="11.25" style="2" hidden="1"/>
    <col min="6151" max="6151" width="14.5" style="2" hidden="1"/>
    <col min="6152" max="6152" width="13" style="2" hidden="1"/>
    <col min="6153" max="6153" width="14.33203125" style="2" hidden="1"/>
    <col min="6154" max="6154" width="14.83203125" style="2" hidden="1"/>
    <col min="6155" max="6155" width="12.5" style="2" hidden="1"/>
    <col min="6156" max="6156" width="8.75" style="2" hidden="1"/>
    <col min="6157" max="6157" width="2.83203125" style="2" hidden="1"/>
    <col min="6158" max="6158" width="12" style="2" hidden="1"/>
    <col min="6159" max="6159" width="8.08203125" style="2" hidden="1"/>
    <col min="6160" max="6160" width="9" style="2" hidden="1"/>
    <col min="6161" max="6162" width="15.08203125" style="2" hidden="1"/>
    <col min="6163" max="6163" width="9" style="2" hidden="1"/>
    <col min="6164" max="6164" width="10.83203125" style="2" hidden="1"/>
    <col min="6165" max="6165" width="9.83203125" style="2" hidden="1"/>
    <col min="6166" max="6403" width="9" style="2" hidden="1"/>
    <col min="6404" max="6404" width="24.58203125" style="2" hidden="1"/>
    <col min="6405" max="6405" width="9.5" style="2" hidden="1"/>
    <col min="6406" max="6406" width="11.25" style="2" hidden="1"/>
    <col min="6407" max="6407" width="14.5" style="2" hidden="1"/>
    <col min="6408" max="6408" width="13" style="2" hidden="1"/>
    <col min="6409" max="6409" width="14.33203125" style="2" hidden="1"/>
    <col min="6410" max="6410" width="14.83203125" style="2" hidden="1"/>
    <col min="6411" max="6411" width="12.5" style="2" hidden="1"/>
    <col min="6412" max="6412" width="8.75" style="2" hidden="1"/>
    <col min="6413" max="6413" width="2.83203125" style="2" hidden="1"/>
    <col min="6414" max="6414" width="12" style="2" hidden="1"/>
    <col min="6415" max="6415" width="8.08203125" style="2" hidden="1"/>
    <col min="6416" max="6416" width="9" style="2" hidden="1"/>
    <col min="6417" max="6418" width="15.08203125" style="2" hidden="1"/>
    <col min="6419" max="6419" width="9" style="2" hidden="1"/>
    <col min="6420" max="6420" width="10.83203125" style="2" hidden="1"/>
    <col min="6421" max="6421" width="9.83203125" style="2" hidden="1"/>
    <col min="6422" max="6659" width="9" style="2" hidden="1"/>
    <col min="6660" max="6660" width="24.58203125" style="2" hidden="1"/>
    <col min="6661" max="6661" width="9.5" style="2" hidden="1"/>
    <col min="6662" max="6662" width="11.25" style="2" hidden="1"/>
    <col min="6663" max="6663" width="14.5" style="2" hidden="1"/>
    <col min="6664" max="6664" width="13" style="2" hidden="1"/>
    <col min="6665" max="6665" width="14.33203125" style="2" hidden="1"/>
    <col min="6666" max="6666" width="14.83203125" style="2" hidden="1"/>
    <col min="6667" max="6667" width="12.5" style="2" hidden="1"/>
    <col min="6668" max="6668" width="8.75" style="2" hidden="1"/>
    <col min="6669" max="6669" width="2.83203125" style="2" hidden="1"/>
    <col min="6670" max="6670" width="12" style="2" hidden="1"/>
    <col min="6671" max="6671" width="8.08203125" style="2" hidden="1"/>
    <col min="6672" max="6672" width="9" style="2" hidden="1"/>
    <col min="6673" max="6674" width="15.08203125" style="2" hidden="1"/>
    <col min="6675" max="6675" width="9" style="2" hidden="1"/>
    <col min="6676" max="6676" width="10.83203125" style="2" hidden="1"/>
    <col min="6677" max="6677" width="9.83203125" style="2" hidden="1"/>
    <col min="6678" max="6915" width="9" style="2" hidden="1"/>
    <col min="6916" max="6916" width="24.58203125" style="2" hidden="1"/>
    <col min="6917" max="6917" width="9.5" style="2" hidden="1"/>
    <col min="6918" max="6918" width="11.25" style="2" hidden="1"/>
    <col min="6919" max="6919" width="14.5" style="2" hidden="1"/>
    <col min="6920" max="6920" width="13" style="2" hidden="1"/>
    <col min="6921" max="6921" width="14.33203125" style="2" hidden="1"/>
    <col min="6922" max="6922" width="14.83203125" style="2" hidden="1"/>
    <col min="6923" max="6923" width="12.5" style="2" hidden="1"/>
    <col min="6924" max="6924" width="8.75" style="2" hidden="1"/>
    <col min="6925" max="6925" width="2.83203125" style="2" hidden="1"/>
    <col min="6926" max="6926" width="12" style="2" hidden="1"/>
    <col min="6927" max="6927" width="8.08203125" style="2" hidden="1"/>
    <col min="6928" max="6928" width="9" style="2" hidden="1"/>
    <col min="6929" max="6930" width="15.08203125" style="2" hidden="1"/>
    <col min="6931" max="6931" width="9" style="2" hidden="1"/>
    <col min="6932" max="6932" width="10.83203125" style="2" hidden="1"/>
    <col min="6933" max="6933" width="9.83203125" style="2" hidden="1"/>
    <col min="6934" max="7171" width="9" style="2" hidden="1"/>
    <col min="7172" max="7172" width="24.58203125" style="2" hidden="1"/>
    <col min="7173" max="7173" width="9.5" style="2" hidden="1"/>
    <col min="7174" max="7174" width="11.25" style="2" hidden="1"/>
    <col min="7175" max="7175" width="14.5" style="2" hidden="1"/>
    <col min="7176" max="7176" width="13" style="2" hidden="1"/>
    <col min="7177" max="7177" width="14.33203125" style="2" hidden="1"/>
    <col min="7178" max="7178" width="14.83203125" style="2" hidden="1"/>
    <col min="7179" max="7179" width="12.5" style="2" hidden="1"/>
    <col min="7180" max="7180" width="8.75" style="2" hidden="1"/>
    <col min="7181" max="7181" width="2.83203125" style="2" hidden="1"/>
    <col min="7182" max="7182" width="12" style="2" hidden="1"/>
    <col min="7183" max="7183" width="8.08203125" style="2" hidden="1"/>
    <col min="7184" max="7184" width="9" style="2" hidden="1"/>
    <col min="7185" max="7186" width="15.08203125" style="2" hidden="1"/>
    <col min="7187" max="7187" width="9" style="2" hidden="1"/>
    <col min="7188" max="7188" width="10.83203125" style="2" hidden="1"/>
    <col min="7189" max="7189" width="9.83203125" style="2" hidden="1"/>
    <col min="7190" max="7427" width="9" style="2" hidden="1"/>
    <col min="7428" max="7428" width="24.58203125" style="2" hidden="1"/>
    <col min="7429" max="7429" width="9.5" style="2" hidden="1"/>
    <col min="7430" max="7430" width="11.25" style="2" hidden="1"/>
    <col min="7431" max="7431" width="14.5" style="2" hidden="1"/>
    <col min="7432" max="7432" width="13" style="2" hidden="1"/>
    <col min="7433" max="7433" width="14.33203125" style="2" hidden="1"/>
    <col min="7434" max="7434" width="14.83203125" style="2" hidden="1"/>
    <col min="7435" max="7435" width="12.5" style="2" hidden="1"/>
    <col min="7436" max="7436" width="8.75" style="2" hidden="1"/>
    <col min="7437" max="7437" width="2.83203125" style="2" hidden="1"/>
    <col min="7438" max="7438" width="12" style="2" hidden="1"/>
    <col min="7439" max="7439" width="8.08203125" style="2" hidden="1"/>
    <col min="7440" max="7440" width="9" style="2" hidden="1"/>
    <col min="7441" max="7442" width="15.08203125" style="2" hidden="1"/>
    <col min="7443" max="7443" width="9" style="2" hidden="1"/>
    <col min="7444" max="7444" width="10.83203125" style="2" hidden="1"/>
    <col min="7445" max="7445" width="9.83203125" style="2" hidden="1"/>
    <col min="7446" max="7683" width="9" style="2" hidden="1"/>
    <col min="7684" max="7684" width="24.58203125" style="2" hidden="1"/>
    <col min="7685" max="7685" width="9.5" style="2" hidden="1"/>
    <col min="7686" max="7686" width="11.25" style="2" hidden="1"/>
    <col min="7687" max="7687" width="14.5" style="2" hidden="1"/>
    <col min="7688" max="7688" width="13" style="2" hidden="1"/>
    <col min="7689" max="7689" width="14.33203125" style="2" hidden="1"/>
    <col min="7690" max="7690" width="14.83203125" style="2" hidden="1"/>
    <col min="7691" max="7691" width="12.5" style="2" hidden="1"/>
    <col min="7692" max="7692" width="8.75" style="2" hidden="1"/>
    <col min="7693" max="7693" width="2.83203125" style="2" hidden="1"/>
    <col min="7694" max="7694" width="12" style="2" hidden="1"/>
    <col min="7695" max="7695" width="8.08203125" style="2" hidden="1"/>
    <col min="7696" max="7696" width="9" style="2" hidden="1"/>
    <col min="7697" max="7698" width="15.08203125" style="2" hidden="1"/>
    <col min="7699" max="7699" width="9" style="2" hidden="1"/>
    <col min="7700" max="7700" width="10.83203125" style="2" hidden="1"/>
    <col min="7701" max="7701" width="9.83203125" style="2" hidden="1"/>
    <col min="7702" max="7939" width="9" style="2" hidden="1"/>
    <col min="7940" max="7940" width="24.58203125" style="2" hidden="1"/>
    <col min="7941" max="7941" width="9.5" style="2" hidden="1"/>
    <col min="7942" max="7942" width="11.25" style="2" hidden="1"/>
    <col min="7943" max="7943" width="14.5" style="2" hidden="1"/>
    <col min="7944" max="7944" width="13" style="2" hidden="1"/>
    <col min="7945" max="7945" width="14.33203125" style="2" hidden="1"/>
    <col min="7946" max="7946" width="14.83203125" style="2" hidden="1"/>
    <col min="7947" max="7947" width="12.5" style="2" hidden="1"/>
    <col min="7948" max="7948" width="8.75" style="2" hidden="1"/>
    <col min="7949" max="7949" width="2.83203125" style="2" hidden="1"/>
    <col min="7950" max="7950" width="12" style="2" hidden="1"/>
    <col min="7951" max="7951" width="8.08203125" style="2" hidden="1"/>
    <col min="7952" max="7952" width="9" style="2" hidden="1"/>
    <col min="7953" max="7954" width="15.08203125" style="2" hidden="1"/>
    <col min="7955" max="7955" width="9" style="2" hidden="1"/>
    <col min="7956" max="7956" width="10.83203125" style="2" hidden="1"/>
    <col min="7957" max="7957" width="9.83203125" style="2" hidden="1"/>
    <col min="7958" max="8195" width="9" style="2" hidden="1"/>
    <col min="8196" max="8196" width="24.58203125" style="2" hidden="1"/>
    <col min="8197" max="8197" width="9.5" style="2" hidden="1"/>
    <col min="8198" max="8198" width="11.25" style="2" hidden="1"/>
    <col min="8199" max="8199" width="14.5" style="2" hidden="1"/>
    <col min="8200" max="8200" width="13" style="2" hidden="1"/>
    <col min="8201" max="8201" width="14.33203125" style="2" hidden="1"/>
    <col min="8202" max="8202" width="14.83203125" style="2" hidden="1"/>
    <col min="8203" max="8203" width="12.5" style="2" hidden="1"/>
    <col min="8204" max="8204" width="8.75" style="2" hidden="1"/>
    <col min="8205" max="8205" width="2.83203125" style="2" hidden="1"/>
    <col min="8206" max="8206" width="12" style="2" hidden="1"/>
    <col min="8207" max="8207" width="8.08203125" style="2" hidden="1"/>
    <col min="8208" max="8208" width="9" style="2" hidden="1"/>
    <col min="8209" max="8210" width="15.08203125" style="2" hidden="1"/>
    <col min="8211" max="8211" width="9" style="2" hidden="1"/>
    <col min="8212" max="8212" width="10.83203125" style="2" hidden="1"/>
    <col min="8213" max="8213" width="9.83203125" style="2" hidden="1"/>
    <col min="8214" max="8451" width="9" style="2" hidden="1"/>
    <col min="8452" max="8452" width="24.58203125" style="2" hidden="1"/>
    <col min="8453" max="8453" width="9.5" style="2" hidden="1"/>
    <col min="8454" max="8454" width="11.25" style="2" hidden="1"/>
    <col min="8455" max="8455" width="14.5" style="2" hidden="1"/>
    <col min="8456" max="8456" width="13" style="2" hidden="1"/>
    <col min="8457" max="8457" width="14.33203125" style="2" hidden="1"/>
    <col min="8458" max="8458" width="14.83203125" style="2" hidden="1"/>
    <col min="8459" max="8459" width="12.5" style="2" hidden="1"/>
    <col min="8460" max="8460" width="8.75" style="2" hidden="1"/>
    <col min="8461" max="8461" width="2.83203125" style="2" hidden="1"/>
    <col min="8462" max="8462" width="12" style="2" hidden="1"/>
    <col min="8463" max="8463" width="8.08203125" style="2" hidden="1"/>
    <col min="8464" max="8464" width="9" style="2" hidden="1"/>
    <col min="8465" max="8466" width="15.08203125" style="2" hidden="1"/>
    <col min="8467" max="8467" width="9" style="2" hidden="1"/>
    <col min="8468" max="8468" width="10.83203125" style="2" hidden="1"/>
    <col min="8469" max="8469" width="9.83203125" style="2" hidden="1"/>
    <col min="8470" max="8707" width="9" style="2" hidden="1"/>
    <col min="8708" max="8708" width="24.58203125" style="2" hidden="1"/>
    <col min="8709" max="8709" width="9.5" style="2" hidden="1"/>
    <col min="8710" max="8710" width="11.25" style="2" hidden="1"/>
    <col min="8711" max="8711" width="14.5" style="2" hidden="1"/>
    <col min="8712" max="8712" width="13" style="2" hidden="1"/>
    <col min="8713" max="8713" width="14.33203125" style="2" hidden="1"/>
    <col min="8714" max="8714" width="14.83203125" style="2" hidden="1"/>
    <col min="8715" max="8715" width="12.5" style="2" hidden="1"/>
    <col min="8716" max="8716" width="8.75" style="2" hidden="1"/>
    <col min="8717" max="8717" width="2.83203125" style="2" hidden="1"/>
    <col min="8718" max="8718" width="12" style="2" hidden="1"/>
    <col min="8719" max="8719" width="8.08203125" style="2" hidden="1"/>
    <col min="8720" max="8720" width="9" style="2" hidden="1"/>
    <col min="8721" max="8722" width="15.08203125" style="2" hidden="1"/>
    <col min="8723" max="8723" width="9" style="2" hidden="1"/>
    <col min="8724" max="8724" width="10.83203125" style="2" hidden="1"/>
    <col min="8725" max="8725" width="9.83203125" style="2" hidden="1"/>
    <col min="8726" max="8963" width="9" style="2" hidden="1"/>
    <col min="8964" max="8964" width="24.58203125" style="2" hidden="1"/>
    <col min="8965" max="8965" width="9.5" style="2" hidden="1"/>
    <col min="8966" max="8966" width="11.25" style="2" hidden="1"/>
    <col min="8967" max="8967" width="14.5" style="2" hidden="1"/>
    <col min="8968" max="8968" width="13" style="2" hidden="1"/>
    <col min="8969" max="8969" width="14.33203125" style="2" hidden="1"/>
    <col min="8970" max="8970" width="14.83203125" style="2" hidden="1"/>
    <col min="8971" max="8971" width="12.5" style="2" hidden="1"/>
    <col min="8972" max="8972" width="8.75" style="2" hidden="1"/>
    <col min="8973" max="8973" width="2.83203125" style="2" hidden="1"/>
    <col min="8974" max="8974" width="12" style="2" hidden="1"/>
    <col min="8975" max="8975" width="8.08203125" style="2" hidden="1"/>
    <col min="8976" max="8976" width="9" style="2" hidden="1"/>
    <col min="8977" max="8978" width="15.08203125" style="2" hidden="1"/>
    <col min="8979" max="8979" width="9" style="2" hidden="1"/>
    <col min="8980" max="8980" width="10.83203125" style="2" hidden="1"/>
    <col min="8981" max="8981" width="9.83203125" style="2" hidden="1"/>
    <col min="8982" max="9219" width="9" style="2" hidden="1"/>
    <col min="9220" max="9220" width="24.58203125" style="2" hidden="1"/>
    <col min="9221" max="9221" width="9.5" style="2" hidden="1"/>
    <col min="9222" max="9222" width="11.25" style="2" hidden="1"/>
    <col min="9223" max="9223" width="14.5" style="2" hidden="1"/>
    <col min="9224" max="9224" width="13" style="2" hidden="1"/>
    <col min="9225" max="9225" width="14.33203125" style="2" hidden="1"/>
    <col min="9226" max="9226" width="14.83203125" style="2" hidden="1"/>
    <col min="9227" max="9227" width="12.5" style="2" hidden="1"/>
    <col min="9228" max="9228" width="8.75" style="2" hidden="1"/>
    <col min="9229" max="9229" width="2.83203125" style="2" hidden="1"/>
    <col min="9230" max="9230" width="12" style="2" hidden="1"/>
    <col min="9231" max="9231" width="8.08203125" style="2" hidden="1"/>
    <col min="9232" max="9232" width="9" style="2" hidden="1"/>
    <col min="9233" max="9234" width="15.08203125" style="2" hidden="1"/>
    <col min="9235" max="9235" width="9" style="2" hidden="1"/>
    <col min="9236" max="9236" width="10.83203125" style="2" hidden="1"/>
    <col min="9237" max="9237" width="9.83203125" style="2" hidden="1"/>
    <col min="9238" max="9475" width="9" style="2" hidden="1"/>
    <col min="9476" max="9476" width="24.58203125" style="2" hidden="1"/>
    <col min="9477" max="9477" width="9.5" style="2" hidden="1"/>
    <col min="9478" max="9478" width="11.25" style="2" hidden="1"/>
    <col min="9479" max="9479" width="14.5" style="2" hidden="1"/>
    <col min="9480" max="9480" width="13" style="2" hidden="1"/>
    <col min="9481" max="9481" width="14.33203125" style="2" hidden="1"/>
    <col min="9482" max="9482" width="14.83203125" style="2" hidden="1"/>
    <col min="9483" max="9483" width="12.5" style="2" hidden="1"/>
    <col min="9484" max="9484" width="8.75" style="2" hidden="1"/>
    <col min="9485" max="9485" width="2.83203125" style="2" hidden="1"/>
    <col min="9486" max="9486" width="12" style="2" hidden="1"/>
    <col min="9487" max="9487" width="8.08203125" style="2" hidden="1"/>
    <col min="9488" max="9488" width="9" style="2" hidden="1"/>
    <col min="9489" max="9490" width="15.08203125" style="2" hidden="1"/>
    <col min="9491" max="9491" width="9" style="2" hidden="1"/>
    <col min="9492" max="9492" width="10.83203125" style="2" hidden="1"/>
    <col min="9493" max="9493" width="9.83203125" style="2" hidden="1"/>
    <col min="9494" max="9731" width="9" style="2" hidden="1"/>
    <col min="9732" max="9732" width="24.58203125" style="2" hidden="1"/>
    <col min="9733" max="9733" width="9.5" style="2" hidden="1"/>
    <col min="9734" max="9734" width="11.25" style="2" hidden="1"/>
    <col min="9735" max="9735" width="14.5" style="2" hidden="1"/>
    <col min="9736" max="9736" width="13" style="2" hidden="1"/>
    <col min="9737" max="9737" width="14.33203125" style="2" hidden="1"/>
    <col min="9738" max="9738" width="14.83203125" style="2" hidden="1"/>
    <col min="9739" max="9739" width="12.5" style="2" hidden="1"/>
    <col min="9740" max="9740" width="8.75" style="2" hidden="1"/>
    <col min="9741" max="9741" width="2.83203125" style="2" hidden="1"/>
    <col min="9742" max="9742" width="12" style="2" hidden="1"/>
    <col min="9743" max="9743" width="8.08203125" style="2" hidden="1"/>
    <col min="9744" max="9744" width="9" style="2" hidden="1"/>
    <col min="9745" max="9746" width="15.08203125" style="2" hidden="1"/>
    <col min="9747" max="9747" width="9" style="2" hidden="1"/>
    <col min="9748" max="9748" width="10.83203125" style="2" hidden="1"/>
    <col min="9749" max="9749" width="9.83203125" style="2" hidden="1"/>
    <col min="9750" max="9987" width="9" style="2" hidden="1"/>
    <col min="9988" max="9988" width="24.58203125" style="2" hidden="1"/>
    <col min="9989" max="9989" width="9.5" style="2" hidden="1"/>
    <col min="9990" max="9990" width="11.25" style="2" hidden="1"/>
    <col min="9991" max="9991" width="14.5" style="2" hidden="1"/>
    <col min="9992" max="9992" width="13" style="2" hidden="1"/>
    <col min="9993" max="9993" width="14.33203125" style="2" hidden="1"/>
    <col min="9994" max="9994" width="14.83203125" style="2" hidden="1"/>
    <col min="9995" max="9995" width="12.5" style="2" hidden="1"/>
    <col min="9996" max="9996" width="8.75" style="2" hidden="1"/>
    <col min="9997" max="9997" width="2.83203125" style="2" hidden="1"/>
    <col min="9998" max="9998" width="12" style="2" hidden="1"/>
    <col min="9999" max="9999" width="8.08203125" style="2" hidden="1"/>
    <col min="10000" max="10000" width="9" style="2" hidden="1"/>
    <col min="10001" max="10002" width="15.08203125" style="2" hidden="1"/>
    <col min="10003" max="10003" width="9" style="2" hidden="1"/>
    <col min="10004" max="10004" width="10.83203125" style="2" hidden="1"/>
    <col min="10005" max="10005" width="9.83203125" style="2" hidden="1"/>
    <col min="10006" max="10243" width="9" style="2" hidden="1"/>
    <col min="10244" max="10244" width="24.58203125" style="2" hidden="1"/>
    <col min="10245" max="10245" width="9.5" style="2" hidden="1"/>
    <col min="10246" max="10246" width="11.25" style="2" hidden="1"/>
    <col min="10247" max="10247" width="14.5" style="2" hidden="1"/>
    <col min="10248" max="10248" width="13" style="2" hidden="1"/>
    <col min="10249" max="10249" width="14.33203125" style="2" hidden="1"/>
    <col min="10250" max="10250" width="14.83203125" style="2" hidden="1"/>
    <col min="10251" max="10251" width="12.5" style="2" hidden="1"/>
    <col min="10252" max="10252" width="8.75" style="2" hidden="1"/>
    <col min="10253" max="10253" width="2.83203125" style="2" hidden="1"/>
    <col min="10254" max="10254" width="12" style="2" hidden="1"/>
    <col min="10255" max="10255" width="8.08203125" style="2" hidden="1"/>
    <col min="10256" max="10256" width="9" style="2" hidden="1"/>
    <col min="10257" max="10258" width="15.08203125" style="2" hidden="1"/>
    <col min="10259" max="10259" width="9" style="2" hidden="1"/>
    <col min="10260" max="10260" width="10.83203125" style="2" hidden="1"/>
    <col min="10261" max="10261" width="9.83203125" style="2" hidden="1"/>
    <col min="10262" max="10499" width="9" style="2" hidden="1"/>
    <col min="10500" max="10500" width="24.58203125" style="2" hidden="1"/>
    <col min="10501" max="10501" width="9.5" style="2" hidden="1"/>
    <col min="10502" max="10502" width="11.25" style="2" hidden="1"/>
    <col min="10503" max="10503" width="14.5" style="2" hidden="1"/>
    <col min="10504" max="10504" width="13" style="2" hidden="1"/>
    <col min="10505" max="10505" width="14.33203125" style="2" hidden="1"/>
    <col min="10506" max="10506" width="14.83203125" style="2" hidden="1"/>
    <col min="10507" max="10507" width="12.5" style="2" hidden="1"/>
    <col min="10508" max="10508" width="8.75" style="2" hidden="1"/>
    <col min="10509" max="10509" width="2.83203125" style="2" hidden="1"/>
    <col min="10510" max="10510" width="12" style="2" hidden="1"/>
    <col min="10511" max="10511" width="8.08203125" style="2" hidden="1"/>
    <col min="10512" max="10512" width="9" style="2" hidden="1"/>
    <col min="10513" max="10514" width="15.08203125" style="2" hidden="1"/>
    <col min="10515" max="10515" width="9" style="2" hidden="1"/>
    <col min="10516" max="10516" width="10.83203125" style="2" hidden="1"/>
    <col min="10517" max="10517" width="9.83203125" style="2" hidden="1"/>
    <col min="10518" max="10755" width="9" style="2" hidden="1"/>
    <col min="10756" max="10756" width="24.58203125" style="2" hidden="1"/>
    <col min="10757" max="10757" width="9.5" style="2" hidden="1"/>
    <col min="10758" max="10758" width="11.25" style="2" hidden="1"/>
    <col min="10759" max="10759" width="14.5" style="2" hidden="1"/>
    <col min="10760" max="10760" width="13" style="2" hidden="1"/>
    <col min="10761" max="10761" width="14.33203125" style="2" hidden="1"/>
    <col min="10762" max="10762" width="14.83203125" style="2" hidden="1"/>
    <col min="10763" max="10763" width="12.5" style="2" hidden="1"/>
    <col min="10764" max="10764" width="8.75" style="2" hidden="1"/>
    <col min="10765" max="10765" width="2.83203125" style="2" hidden="1"/>
    <col min="10766" max="10766" width="12" style="2" hidden="1"/>
    <col min="10767" max="10767" width="8.08203125" style="2" hidden="1"/>
    <col min="10768" max="10768" width="9" style="2" hidden="1"/>
    <col min="10769" max="10770" width="15.08203125" style="2" hidden="1"/>
    <col min="10771" max="10771" width="9" style="2" hidden="1"/>
    <col min="10772" max="10772" width="10.83203125" style="2" hidden="1"/>
    <col min="10773" max="10773" width="9.83203125" style="2" hidden="1"/>
    <col min="10774" max="11011" width="9" style="2" hidden="1"/>
    <col min="11012" max="11012" width="24.58203125" style="2" hidden="1"/>
    <col min="11013" max="11013" width="9.5" style="2" hidden="1"/>
    <col min="11014" max="11014" width="11.25" style="2" hidden="1"/>
    <col min="11015" max="11015" width="14.5" style="2" hidden="1"/>
    <col min="11016" max="11016" width="13" style="2" hidden="1"/>
    <col min="11017" max="11017" width="14.33203125" style="2" hidden="1"/>
    <col min="11018" max="11018" width="14.83203125" style="2" hidden="1"/>
    <col min="11019" max="11019" width="12.5" style="2" hidden="1"/>
    <col min="11020" max="11020" width="8.75" style="2" hidden="1"/>
    <col min="11021" max="11021" width="2.83203125" style="2" hidden="1"/>
    <col min="11022" max="11022" width="12" style="2" hidden="1"/>
    <col min="11023" max="11023" width="8.08203125" style="2" hidden="1"/>
    <col min="11024" max="11024" width="9" style="2" hidden="1"/>
    <col min="11025" max="11026" width="15.08203125" style="2" hidden="1"/>
    <col min="11027" max="11027" width="9" style="2" hidden="1"/>
    <col min="11028" max="11028" width="10.83203125" style="2" hidden="1"/>
    <col min="11029" max="11029" width="9.83203125" style="2" hidden="1"/>
    <col min="11030" max="11267" width="9" style="2" hidden="1"/>
    <col min="11268" max="11268" width="24.58203125" style="2" hidden="1"/>
    <col min="11269" max="11269" width="9.5" style="2" hidden="1"/>
    <col min="11270" max="11270" width="11.25" style="2" hidden="1"/>
    <col min="11271" max="11271" width="14.5" style="2" hidden="1"/>
    <col min="11272" max="11272" width="13" style="2" hidden="1"/>
    <col min="11273" max="11273" width="14.33203125" style="2" hidden="1"/>
    <col min="11274" max="11274" width="14.83203125" style="2" hidden="1"/>
    <col min="11275" max="11275" width="12.5" style="2" hidden="1"/>
    <col min="11276" max="11276" width="8.75" style="2" hidden="1"/>
    <col min="11277" max="11277" width="2.83203125" style="2" hidden="1"/>
    <col min="11278" max="11278" width="12" style="2" hidden="1"/>
    <col min="11279" max="11279" width="8.08203125" style="2" hidden="1"/>
    <col min="11280" max="11280" width="9" style="2" hidden="1"/>
    <col min="11281" max="11282" width="15.08203125" style="2" hidden="1"/>
    <col min="11283" max="11283" width="9" style="2" hidden="1"/>
    <col min="11284" max="11284" width="10.83203125" style="2" hidden="1"/>
    <col min="11285" max="11285" width="9.83203125" style="2" hidden="1"/>
    <col min="11286" max="11523" width="9" style="2" hidden="1"/>
    <col min="11524" max="11524" width="24.58203125" style="2" hidden="1"/>
    <col min="11525" max="11525" width="9.5" style="2" hidden="1"/>
    <col min="11526" max="11526" width="11.25" style="2" hidden="1"/>
    <col min="11527" max="11527" width="14.5" style="2" hidden="1"/>
    <col min="11528" max="11528" width="13" style="2" hidden="1"/>
    <col min="11529" max="11529" width="14.33203125" style="2" hidden="1"/>
    <col min="11530" max="11530" width="14.83203125" style="2" hidden="1"/>
    <col min="11531" max="11531" width="12.5" style="2" hidden="1"/>
    <col min="11532" max="11532" width="8.75" style="2" hidden="1"/>
    <col min="11533" max="11533" width="2.83203125" style="2" hidden="1"/>
    <col min="11534" max="11534" width="12" style="2" hidden="1"/>
    <col min="11535" max="11535" width="8.08203125" style="2" hidden="1"/>
    <col min="11536" max="11536" width="9" style="2" hidden="1"/>
    <col min="11537" max="11538" width="15.08203125" style="2" hidden="1"/>
    <col min="11539" max="11539" width="9" style="2" hidden="1"/>
    <col min="11540" max="11540" width="10.83203125" style="2" hidden="1"/>
    <col min="11541" max="11541" width="9.83203125" style="2" hidden="1"/>
    <col min="11542" max="11779" width="9" style="2" hidden="1"/>
    <col min="11780" max="11780" width="24.58203125" style="2" hidden="1"/>
    <col min="11781" max="11781" width="9.5" style="2" hidden="1"/>
    <col min="11782" max="11782" width="11.25" style="2" hidden="1"/>
    <col min="11783" max="11783" width="14.5" style="2" hidden="1"/>
    <col min="11784" max="11784" width="13" style="2" hidden="1"/>
    <col min="11785" max="11785" width="14.33203125" style="2" hidden="1"/>
    <col min="11786" max="11786" width="14.83203125" style="2" hidden="1"/>
    <col min="11787" max="11787" width="12.5" style="2" hidden="1"/>
    <col min="11788" max="11788" width="8.75" style="2" hidden="1"/>
    <col min="11789" max="11789" width="2.83203125" style="2" hidden="1"/>
    <col min="11790" max="11790" width="12" style="2" hidden="1"/>
    <col min="11791" max="11791" width="8.08203125" style="2" hidden="1"/>
    <col min="11792" max="11792" width="9" style="2" hidden="1"/>
    <col min="11793" max="11794" width="15.08203125" style="2" hidden="1"/>
    <col min="11795" max="11795" width="9" style="2" hidden="1"/>
    <col min="11796" max="11796" width="10.83203125" style="2" hidden="1"/>
    <col min="11797" max="11797" width="9.83203125" style="2" hidden="1"/>
    <col min="11798" max="12035" width="9" style="2" hidden="1"/>
    <col min="12036" max="12036" width="24.58203125" style="2" hidden="1"/>
    <col min="12037" max="12037" width="9.5" style="2" hidden="1"/>
    <col min="12038" max="12038" width="11.25" style="2" hidden="1"/>
    <col min="12039" max="12039" width="14.5" style="2" hidden="1"/>
    <col min="12040" max="12040" width="13" style="2" hidden="1"/>
    <col min="12041" max="12041" width="14.33203125" style="2" hidden="1"/>
    <col min="12042" max="12042" width="14.83203125" style="2" hidden="1"/>
    <col min="12043" max="12043" width="12.5" style="2" hidden="1"/>
    <col min="12044" max="12044" width="8.75" style="2" hidden="1"/>
    <col min="12045" max="12045" width="2.83203125" style="2" hidden="1"/>
    <col min="12046" max="12046" width="12" style="2" hidden="1"/>
    <col min="12047" max="12047" width="8.08203125" style="2" hidden="1"/>
    <col min="12048" max="12048" width="9" style="2" hidden="1"/>
    <col min="12049" max="12050" width="15.08203125" style="2" hidden="1"/>
    <col min="12051" max="12051" width="9" style="2" hidden="1"/>
    <col min="12052" max="12052" width="10.83203125" style="2" hidden="1"/>
    <col min="12053" max="12053" width="9.83203125" style="2" hidden="1"/>
    <col min="12054" max="12291" width="9" style="2" hidden="1"/>
    <col min="12292" max="12292" width="24.58203125" style="2" hidden="1"/>
    <col min="12293" max="12293" width="9.5" style="2" hidden="1"/>
    <col min="12294" max="12294" width="11.25" style="2" hidden="1"/>
    <col min="12295" max="12295" width="14.5" style="2" hidden="1"/>
    <col min="12296" max="12296" width="13" style="2" hidden="1"/>
    <col min="12297" max="12297" width="14.33203125" style="2" hidden="1"/>
    <col min="12298" max="12298" width="14.83203125" style="2" hidden="1"/>
    <col min="12299" max="12299" width="12.5" style="2" hidden="1"/>
    <col min="12300" max="12300" width="8.75" style="2" hidden="1"/>
    <col min="12301" max="12301" width="2.83203125" style="2" hidden="1"/>
    <col min="12302" max="12302" width="12" style="2" hidden="1"/>
    <col min="12303" max="12303" width="8.08203125" style="2" hidden="1"/>
    <col min="12304" max="12304" width="9" style="2" hidden="1"/>
    <col min="12305" max="12306" width="15.08203125" style="2" hidden="1"/>
    <col min="12307" max="12307" width="9" style="2" hidden="1"/>
    <col min="12308" max="12308" width="10.83203125" style="2" hidden="1"/>
    <col min="12309" max="12309" width="9.83203125" style="2" hidden="1"/>
    <col min="12310" max="12547" width="9" style="2" hidden="1"/>
    <col min="12548" max="12548" width="24.58203125" style="2" hidden="1"/>
    <col min="12549" max="12549" width="9.5" style="2" hidden="1"/>
    <col min="12550" max="12550" width="11.25" style="2" hidden="1"/>
    <col min="12551" max="12551" width="14.5" style="2" hidden="1"/>
    <col min="12552" max="12552" width="13" style="2" hidden="1"/>
    <col min="12553" max="12553" width="14.33203125" style="2" hidden="1"/>
    <col min="12554" max="12554" width="14.83203125" style="2" hidden="1"/>
    <col min="12555" max="12555" width="12.5" style="2" hidden="1"/>
    <col min="12556" max="12556" width="8.75" style="2" hidden="1"/>
    <col min="12557" max="12557" width="2.83203125" style="2" hidden="1"/>
    <col min="12558" max="12558" width="12" style="2" hidden="1"/>
    <col min="12559" max="12559" width="8.08203125" style="2" hidden="1"/>
    <col min="12560" max="12560" width="9" style="2" hidden="1"/>
    <col min="12561" max="12562" width="15.08203125" style="2" hidden="1"/>
    <col min="12563" max="12563" width="9" style="2" hidden="1"/>
    <col min="12564" max="12564" width="10.83203125" style="2" hidden="1"/>
    <col min="12565" max="12565" width="9.83203125" style="2" hidden="1"/>
    <col min="12566" max="12803" width="9" style="2" hidden="1"/>
    <col min="12804" max="12804" width="24.58203125" style="2" hidden="1"/>
    <col min="12805" max="12805" width="9.5" style="2" hidden="1"/>
    <col min="12806" max="12806" width="11.25" style="2" hidden="1"/>
    <col min="12807" max="12807" width="14.5" style="2" hidden="1"/>
    <col min="12808" max="12808" width="13" style="2" hidden="1"/>
    <col min="12809" max="12809" width="14.33203125" style="2" hidden="1"/>
    <col min="12810" max="12810" width="14.83203125" style="2" hidden="1"/>
    <col min="12811" max="12811" width="12.5" style="2" hidden="1"/>
    <col min="12812" max="12812" width="8.75" style="2" hidden="1"/>
    <col min="12813" max="12813" width="2.83203125" style="2" hidden="1"/>
    <col min="12814" max="12814" width="12" style="2" hidden="1"/>
    <col min="12815" max="12815" width="8.08203125" style="2" hidden="1"/>
    <col min="12816" max="12816" width="9" style="2" hidden="1"/>
    <col min="12817" max="12818" width="15.08203125" style="2" hidden="1"/>
    <col min="12819" max="12819" width="9" style="2" hidden="1"/>
    <col min="12820" max="12820" width="10.83203125" style="2" hidden="1"/>
    <col min="12821" max="12821" width="9.83203125" style="2" hidden="1"/>
    <col min="12822" max="13059" width="9" style="2" hidden="1"/>
    <col min="13060" max="13060" width="24.58203125" style="2" hidden="1"/>
    <col min="13061" max="13061" width="9.5" style="2" hidden="1"/>
    <col min="13062" max="13062" width="11.25" style="2" hidden="1"/>
    <col min="13063" max="13063" width="14.5" style="2" hidden="1"/>
    <col min="13064" max="13064" width="13" style="2" hidden="1"/>
    <col min="13065" max="13065" width="14.33203125" style="2" hidden="1"/>
    <col min="13066" max="13066" width="14.83203125" style="2" hidden="1"/>
    <col min="13067" max="13067" width="12.5" style="2" hidden="1"/>
    <col min="13068" max="13068" width="8.75" style="2" hidden="1"/>
    <col min="13069" max="13069" width="2.83203125" style="2" hidden="1"/>
    <col min="13070" max="13070" width="12" style="2" hidden="1"/>
    <col min="13071" max="13071" width="8.08203125" style="2" hidden="1"/>
    <col min="13072" max="13072" width="9" style="2" hidden="1"/>
    <col min="13073" max="13074" width="15.08203125" style="2" hidden="1"/>
    <col min="13075" max="13075" width="9" style="2" hidden="1"/>
    <col min="13076" max="13076" width="10.83203125" style="2" hidden="1"/>
    <col min="13077" max="13077" width="9.83203125" style="2" hidden="1"/>
    <col min="13078" max="13315" width="9" style="2" hidden="1"/>
    <col min="13316" max="13316" width="24.58203125" style="2" hidden="1"/>
    <col min="13317" max="13317" width="9.5" style="2" hidden="1"/>
    <col min="13318" max="13318" width="11.25" style="2" hidden="1"/>
    <col min="13319" max="13319" width="14.5" style="2" hidden="1"/>
    <col min="13320" max="13320" width="13" style="2" hidden="1"/>
    <col min="13321" max="13321" width="14.33203125" style="2" hidden="1"/>
    <col min="13322" max="13322" width="14.83203125" style="2" hidden="1"/>
    <col min="13323" max="13323" width="12.5" style="2" hidden="1"/>
    <col min="13324" max="13324" width="8.75" style="2" hidden="1"/>
    <col min="13325" max="13325" width="2.83203125" style="2" hidden="1"/>
    <col min="13326" max="13326" width="12" style="2" hidden="1"/>
    <col min="13327" max="13327" width="8.08203125" style="2" hidden="1"/>
    <col min="13328" max="13328" width="9" style="2" hidden="1"/>
    <col min="13329" max="13330" width="15.08203125" style="2" hidden="1"/>
    <col min="13331" max="13331" width="9" style="2" hidden="1"/>
    <col min="13332" max="13332" width="10.83203125" style="2" hidden="1"/>
    <col min="13333" max="13333" width="9.83203125" style="2" hidden="1"/>
    <col min="13334" max="13571" width="9" style="2" hidden="1"/>
    <col min="13572" max="13572" width="24.58203125" style="2" hidden="1"/>
    <col min="13573" max="13573" width="9.5" style="2" hidden="1"/>
    <col min="13574" max="13574" width="11.25" style="2" hidden="1"/>
    <col min="13575" max="13575" width="14.5" style="2" hidden="1"/>
    <col min="13576" max="13576" width="13" style="2" hidden="1"/>
    <col min="13577" max="13577" width="14.33203125" style="2" hidden="1"/>
    <col min="13578" max="13578" width="14.83203125" style="2" hidden="1"/>
    <col min="13579" max="13579" width="12.5" style="2" hidden="1"/>
    <col min="13580" max="13580" width="8.75" style="2" hidden="1"/>
    <col min="13581" max="13581" width="2.83203125" style="2" hidden="1"/>
    <col min="13582" max="13582" width="12" style="2" hidden="1"/>
    <col min="13583" max="13583" width="8.08203125" style="2" hidden="1"/>
    <col min="13584" max="13584" width="9" style="2" hidden="1"/>
    <col min="13585" max="13586" width="15.08203125" style="2" hidden="1"/>
    <col min="13587" max="13587" width="9" style="2" hidden="1"/>
    <col min="13588" max="13588" width="10.83203125" style="2" hidden="1"/>
    <col min="13589" max="13589" width="9.83203125" style="2" hidden="1"/>
    <col min="13590" max="13827" width="9" style="2" hidden="1"/>
    <col min="13828" max="13828" width="24.58203125" style="2" hidden="1"/>
    <col min="13829" max="13829" width="9.5" style="2" hidden="1"/>
    <col min="13830" max="13830" width="11.25" style="2" hidden="1"/>
    <col min="13831" max="13831" width="14.5" style="2" hidden="1"/>
    <col min="13832" max="13832" width="13" style="2" hidden="1"/>
    <col min="13833" max="13833" width="14.33203125" style="2" hidden="1"/>
    <col min="13834" max="13834" width="14.83203125" style="2" hidden="1"/>
    <col min="13835" max="13835" width="12.5" style="2" hidden="1"/>
    <col min="13836" max="13836" width="8.75" style="2" hidden="1"/>
    <col min="13837" max="13837" width="2.83203125" style="2" hidden="1"/>
    <col min="13838" max="13838" width="12" style="2" hidden="1"/>
    <col min="13839" max="13839" width="8.08203125" style="2" hidden="1"/>
    <col min="13840" max="13840" width="9" style="2" hidden="1"/>
    <col min="13841" max="13842" width="15.08203125" style="2" hidden="1"/>
    <col min="13843" max="13843" width="9" style="2" hidden="1"/>
    <col min="13844" max="13844" width="10.83203125" style="2" hidden="1"/>
    <col min="13845" max="13845" width="9.83203125" style="2" hidden="1"/>
    <col min="13846" max="14083" width="9" style="2" hidden="1"/>
    <col min="14084" max="14084" width="24.58203125" style="2" hidden="1"/>
    <col min="14085" max="14085" width="9.5" style="2" hidden="1"/>
    <col min="14086" max="14086" width="11.25" style="2" hidden="1"/>
    <col min="14087" max="14087" width="14.5" style="2" hidden="1"/>
    <col min="14088" max="14088" width="13" style="2" hidden="1"/>
    <col min="14089" max="14089" width="14.33203125" style="2" hidden="1"/>
    <col min="14090" max="14090" width="14.83203125" style="2" hidden="1"/>
    <col min="14091" max="14091" width="12.5" style="2" hidden="1"/>
    <col min="14092" max="14092" width="8.75" style="2" hidden="1"/>
    <col min="14093" max="14093" width="2.83203125" style="2" hidden="1"/>
    <col min="14094" max="14094" width="12" style="2" hidden="1"/>
    <col min="14095" max="14095" width="8.08203125" style="2" hidden="1"/>
    <col min="14096" max="14096" width="9" style="2" hidden="1"/>
    <col min="14097" max="14098" width="15.08203125" style="2" hidden="1"/>
    <col min="14099" max="14099" width="9" style="2" hidden="1"/>
    <col min="14100" max="14100" width="10.83203125" style="2" hidden="1"/>
    <col min="14101" max="14101" width="9.83203125" style="2" hidden="1"/>
    <col min="14102" max="14339" width="9" style="2" hidden="1"/>
    <col min="14340" max="14340" width="24.58203125" style="2" hidden="1"/>
    <col min="14341" max="14341" width="9.5" style="2" hidden="1"/>
    <col min="14342" max="14342" width="11.25" style="2" hidden="1"/>
    <col min="14343" max="14343" width="14.5" style="2" hidden="1"/>
    <col min="14344" max="14344" width="13" style="2" hidden="1"/>
    <col min="14345" max="14345" width="14.33203125" style="2" hidden="1"/>
    <col min="14346" max="14346" width="14.83203125" style="2" hidden="1"/>
    <col min="14347" max="14347" width="12.5" style="2" hidden="1"/>
    <col min="14348" max="14348" width="8.75" style="2" hidden="1"/>
    <col min="14349" max="14349" width="2.83203125" style="2" hidden="1"/>
    <col min="14350" max="14350" width="12" style="2" hidden="1"/>
    <col min="14351" max="14351" width="8.08203125" style="2" hidden="1"/>
    <col min="14352" max="14352" width="9" style="2" hidden="1"/>
    <col min="14353" max="14354" width="15.08203125" style="2" hidden="1"/>
    <col min="14355" max="14355" width="9" style="2" hidden="1"/>
    <col min="14356" max="14356" width="10.83203125" style="2" hidden="1"/>
    <col min="14357" max="14357" width="9.83203125" style="2" hidden="1"/>
    <col min="14358" max="14595" width="9" style="2" hidden="1"/>
    <col min="14596" max="14596" width="24.58203125" style="2" hidden="1"/>
    <col min="14597" max="14597" width="9.5" style="2" hidden="1"/>
    <col min="14598" max="14598" width="11.25" style="2" hidden="1"/>
    <col min="14599" max="14599" width="14.5" style="2" hidden="1"/>
    <col min="14600" max="14600" width="13" style="2" hidden="1"/>
    <col min="14601" max="14601" width="14.33203125" style="2" hidden="1"/>
    <col min="14602" max="14602" width="14.83203125" style="2" hidden="1"/>
    <col min="14603" max="14603" width="12.5" style="2" hidden="1"/>
    <col min="14604" max="14604" width="8.75" style="2" hidden="1"/>
    <col min="14605" max="14605" width="2.83203125" style="2" hidden="1"/>
    <col min="14606" max="14606" width="12" style="2" hidden="1"/>
    <col min="14607" max="14607" width="8.08203125" style="2" hidden="1"/>
    <col min="14608" max="14608" width="9" style="2" hidden="1"/>
    <col min="14609" max="14610" width="15.08203125" style="2" hidden="1"/>
    <col min="14611" max="14611" width="9" style="2" hidden="1"/>
    <col min="14612" max="14612" width="10.83203125" style="2" hidden="1"/>
    <col min="14613" max="14613" width="9.83203125" style="2" hidden="1"/>
    <col min="14614" max="14851" width="9" style="2" hidden="1"/>
    <col min="14852" max="14852" width="24.58203125" style="2" hidden="1"/>
    <col min="14853" max="14853" width="9.5" style="2" hidden="1"/>
    <col min="14854" max="14854" width="11.25" style="2" hidden="1"/>
    <col min="14855" max="14855" width="14.5" style="2" hidden="1"/>
    <col min="14856" max="14856" width="13" style="2" hidden="1"/>
    <col min="14857" max="14857" width="14.33203125" style="2" hidden="1"/>
    <col min="14858" max="14858" width="14.83203125" style="2" hidden="1"/>
    <col min="14859" max="14859" width="12.5" style="2" hidden="1"/>
    <col min="14860" max="14860" width="8.75" style="2" hidden="1"/>
    <col min="14861" max="14861" width="2.83203125" style="2" hidden="1"/>
    <col min="14862" max="14862" width="12" style="2" hidden="1"/>
    <col min="14863" max="14863" width="8.08203125" style="2" hidden="1"/>
    <col min="14864" max="14864" width="9" style="2" hidden="1"/>
    <col min="14865" max="14866" width="15.08203125" style="2" hidden="1"/>
    <col min="14867" max="14867" width="9" style="2" hidden="1"/>
    <col min="14868" max="14868" width="10.83203125" style="2" hidden="1"/>
    <col min="14869" max="14869" width="9.83203125" style="2" hidden="1"/>
    <col min="14870" max="15107" width="9" style="2" hidden="1"/>
    <col min="15108" max="15108" width="24.58203125" style="2" hidden="1"/>
    <col min="15109" max="15109" width="9.5" style="2" hidden="1"/>
    <col min="15110" max="15110" width="11.25" style="2" hidden="1"/>
    <col min="15111" max="15111" width="14.5" style="2" hidden="1"/>
    <col min="15112" max="15112" width="13" style="2" hidden="1"/>
    <col min="15113" max="15113" width="14.33203125" style="2" hidden="1"/>
    <col min="15114" max="15114" width="14.83203125" style="2" hidden="1"/>
    <col min="15115" max="15115" width="12.5" style="2" hidden="1"/>
    <col min="15116" max="15116" width="8.75" style="2" hidden="1"/>
    <col min="15117" max="15117" width="2.83203125" style="2" hidden="1"/>
    <col min="15118" max="15118" width="12" style="2" hidden="1"/>
    <col min="15119" max="15119" width="8.08203125" style="2" hidden="1"/>
    <col min="15120" max="15120" width="9" style="2" hidden="1"/>
    <col min="15121" max="15122" width="15.08203125" style="2" hidden="1"/>
    <col min="15123" max="15123" width="9" style="2" hidden="1"/>
    <col min="15124" max="15124" width="10.83203125" style="2" hidden="1"/>
    <col min="15125" max="15125" width="9.83203125" style="2" hidden="1"/>
    <col min="15126" max="15363" width="9" style="2" hidden="1"/>
    <col min="15364" max="15364" width="24.58203125" style="2" hidden="1"/>
    <col min="15365" max="15365" width="9.5" style="2" hidden="1"/>
    <col min="15366" max="15366" width="11.25" style="2" hidden="1"/>
    <col min="15367" max="15367" width="14.5" style="2" hidden="1"/>
    <col min="15368" max="15368" width="13" style="2" hidden="1"/>
    <col min="15369" max="15369" width="14.33203125" style="2" hidden="1"/>
    <col min="15370" max="15370" width="14.83203125" style="2" hidden="1"/>
    <col min="15371" max="15371" width="12.5" style="2" hidden="1"/>
    <col min="15372" max="15372" width="8.75" style="2" hidden="1"/>
    <col min="15373" max="15373" width="2.83203125" style="2" hidden="1"/>
    <col min="15374" max="15374" width="12" style="2" hidden="1"/>
    <col min="15375" max="15375" width="8.08203125" style="2" hidden="1"/>
    <col min="15376" max="15376" width="9" style="2" hidden="1"/>
    <col min="15377" max="15378" width="15.08203125" style="2" hidden="1"/>
    <col min="15379" max="15379" width="9" style="2" hidden="1"/>
    <col min="15380" max="15380" width="10.83203125" style="2" hidden="1"/>
    <col min="15381" max="15381" width="9.83203125" style="2" hidden="1"/>
    <col min="15382" max="15619" width="9" style="2" hidden="1"/>
    <col min="15620" max="15620" width="24.58203125" style="2" hidden="1"/>
    <col min="15621" max="15621" width="9.5" style="2" hidden="1"/>
    <col min="15622" max="15622" width="11.25" style="2" hidden="1"/>
    <col min="15623" max="15623" width="14.5" style="2" hidden="1"/>
    <col min="15624" max="15624" width="13" style="2" hidden="1"/>
    <col min="15625" max="15625" width="14.33203125" style="2" hidden="1"/>
    <col min="15626" max="15626" width="14.83203125" style="2" hidden="1"/>
    <col min="15627" max="15627" width="12.5" style="2" hidden="1"/>
    <col min="15628" max="15628" width="8.75" style="2" hidden="1"/>
    <col min="15629" max="15629" width="2.83203125" style="2" hidden="1"/>
    <col min="15630" max="15630" width="12" style="2" hidden="1"/>
    <col min="15631" max="15631" width="8.08203125" style="2" hidden="1"/>
    <col min="15632" max="15632" width="9" style="2" hidden="1"/>
    <col min="15633" max="15634" width="15.08203125" style="2" hidden="1"/>
    <col min="15635" max="15635" width="9" style="2" hidden="1"/>
    <col min="15636" max="15636" width="10.83203125" style="2" hidden="1"/>
    <col min="15637" max="15637" width="9.83203125" style="2" hidden="1"/>
    <col min="15638" max="15875" width="9" style="2" hidden="1"/>
    <col min="15876" max="15876" width="24.58203125" style="2" hidden="1"/>
    <col min="15877" max="15877" width="9.5" style="2" hidden="1"/>
    <col min="15878" max="15878" width="11.25" style="2" hidden="1"/>
    <col min="15879" max="15879" width="14.5" style="2" hidden="1"/>
    <col min="15880" max="15880" width="13" style="2" hidden="1"/>
    <col min="15881" max="15881" width="14.33203125" style="2" hidden="1"/>
    <col min="15882" max="15882" width="14.83203125" style="2" hidden="1"/>
    <col min="15883" max="15883" width="12.5" style="2" hidden="1"/>
    <col min="15884" max="15884" width="8.75" style="2" hidden="1"/>
    <col min="15885" max="15885" width="2.83203125" style="2" hidden="1"/>
    <col min="15886" max="15886" width="12" style="2" hidden="1"/>
    <col min="15887" max="15887" width="8.08203125" style="2" hidden="1"/>
    <col min="15888" max="15888" width="9" style="2" hidden="1"/>
    <col min="15889" max="15890" width="15.08203125" style="2" hidden="1"/>
    <col min="15891" max="15891" width="9" style="2" hidden="1"/>
    <col min="15892" max="15892" width="10.83203125" style="2" hidden="1"/>
    <col min="15893" max="15893" width="9.83203125" style="2" hidden="1"/>
    <col min="15894" max="16131" width="9" style="2" hidden="1"/>
    <col min="16132" max="16132" width="24.58203125" style="2" hidden="1"/>
    <col min="16133" max="16133" width="9.5" style="2" hidden="1"/>
    <col min="16134" max="16134" width="11.25" style="2" hidden="1"/>
    <col min="16135" max="16135" width="14.5" style="2" hidden="1"/>
    <col min="16136" max="16136" width="13" style="2" hidden="1"/>
    <col min="16137" max="16137" width="14.33203125" style="2" hidden="1"/>
    <col min="16138" max="16138" width="14.83203125" style="2" hidden="1"/>
    <col min="16139" max="16139" width="12.5" style="2" hidden="1"/>
    <col min="16140" max="16140" width="8.75" style="2" hidden="1"/>
    <col min="16141" max="16141" width="2.83203125" style="2" hidden="1"/>
    <col min="16142" max="16142" width="12" style="2" hidden="1"/>
    <col min="16143" max="16143" width="8.08203125" style="2" hidden="1"/>
    <col min="16144" max="16144" width="9" style="2" hidden="1"/>
    <col min="16145" max="16146" width="15.08203125" style="2" hidden="1"/>
    <col min="16147" max="16147" width="9" style="2" hidden="1"/>
    <col min="16148" max="16148" width="10.83203125" style="2" hidden="1"/>
    <col min="16149" max="16150" width="9.83203125" style="2" hidden="1"/>
    <col min="16151" max="16384" width="9" style="2" hidden="1"/>
  </cols>
  <sheetData>
    <row r="1" spans="1:21" ht="20" x14ac:dyDescent="0.4">
      <c r="A1" s="1" t="s">
        <v>163</v>
      </c>
      <c r="B1" s="27"/>
      <c r="Q1" s="29"/>
    </row>
    <row r="2" spans="1:21" ht="13" x14ac:dyDescent="0.3">
      <c r="B2" s="12" t="s">
        <v>21</v>
      </c>
      <c r="C2" s="12"/>
      <c r="D2" s="13" t="str">
        <f ca="1">MID(CELL("filename",A1),FIND("]",CELL("filename",A1))+1,255)</f>
        <v>2025_C</v>
      </c>
      <c r="Q2" s="29"/>
    </row>
    <row r="3" spans="1:21" ht="5.5" customHeight="1" x14ac:dyDescent="0.25">
      <c r="B3" s="80"/>
      <c r="C3" s="79"/>
      <c r="D3" s="79"/>
    </row>
    <row r="4" spans="1:21" ht="12.5" x14ac:dyDescent="0.25">
      <c r="B4" s="80" t="s">
        <v>4</v>
      </c>
      <c r="C4" s="79"/>
      <c r="D4" s="79"/>
      <c r="H4" s="80" t="s">
        <v>22</v>
      </c>
      <c r="J4" s="80" t="s">
        <v>138</v>
      </c>
    </row>
    <row r="5" spans="1:21" s="79" customFormat="1" ht="10.5" x14ac:dyDescent="0.25">
      <c r="B5" s="79" t="s">
        <v>89</v>
      </c>
      <c r="C5" s="79" t="str">
        <f ca="1">VLOOKUP(D2,Results!$B$6:$F$73,5,0)</f>
        <v>95+</v>
      </c>
      <c r="G5" s="123"/>
      <c r="H5" s="79" t="str">
        <f ca="1">VLOOKUP($C$5,ResultsByYr!$BS$6:$BT$7,2,0)</f>
        <v>BZ</v>
      </c>
      <c r="J5" s="79" t="s">
        <v>136</v>
      </c>
      <c r="L5" s="331">
        <f ca="1">VLOOKUP($D$2,Results!$B$6:$H$73,6,0)</f>
        <v>0.9</v>
      </c>
      <c r="T5" s="81"/>
    </row>
    <row r="6" spans="1:21" s="79" customFormat="1" ht="10" x14ac:dyDescent="0.2">
      <c r="B6" s="82" t="s">
        <v>19</v>
      </c>
      <c r="C6" s="79" t="str">
        <f ca="1">VLOOKUP($D$2,Results!$B$6:$E$73,2,0)</f>
        <v>Deaths - AWP2 (Central)</v>
      </c>
      <c r="G6" s="83"/>
      <c r="H6" s="79" t="str">
        <f ca="1">VLOOKUP(C6,Information!$B$57:$C$67,2,0)</f>
        <v>Deaths - AWP2 (Central)</v>
      </c>
      <c r="J6" s="79" t="s">
        <v>137</v>
      </c>
      <c r="L6" s="331">
        <f ca="1">VLOOKUP($D$2,Results!$B$6:$H$73,7,0)</f>
        <v>1</v>
      </c>
      <c r="Q6" s="83"/>
      <c r="T6" s="81"/>
    </row>
    <row r="7" spans="1:21" s="79" customFormat="1" ht="10" x14ac:dyDescent="0.2">
      <c r="B7" s="82" t="s">
        <v>5</v>
      </c>
      <c r="C7" s="79" t="str">
        <f ca="1">VLOOKUP($D$2,Results!$B$6:$E$73,3,0)</f>
        <v>PTC - Central</v>
      </c>
      <c r="G7" s="83"/>
      <c r="H7" s="79" t="str">
        <f ca="1">VLOOKUP(C7,Information!$B$78:$C$82,2,0)</f>
        <v>PtC - Central</v>
      </c>
      <c r="Q7" s="84"/>
      <c r="T7" s="81"/>
    </row>
    <row r="8" spans="1:21" s="79" customFormat="1" ht="10" x14ac:dyDescent="0.2">
      <c r="B8" s="82" t="s">
        <v>18</v>
      </c>
      <c r="C8" s="79" t="str">
        <f ca="1">VLOOKUP($D$2,Results!$B$6:$E$73,4,0)</f>
        <v>ACPC - 2025</v>
      </c>
      <c r="D8" s="85"/>
      <c r="G8" s="83"/>
      <c r="H8" s="79" t="str">
        <f ca="1">VLOOKUP(C8,Information!$B$70:$C$75,2,0)</f>
        <v>ACPC - 2025</v>
      </c>
      <c r="I8" s="84"/>
      <c r="T8" s="81"/>
    </row>
    <row r="9" spans="1:21" ht="5.5" customHeight="1" thickBot="1" x14ac:dyDescent="0.35">
      <c r="B9" s="12"/>
      <c r="C9" s="12"/>
      <c r="D9" s="13"/>
    </row>
    <row r="10" spans="1:21" ht="13.5" thickBot="1" x14ac:dyDescent="0.35">
      <c r="B10" s="39" t="s">
        <v>6</v>
      </c>
      <c r="C10" s="40"/>
      <c r="D10" s="40"/>
      <c r="E10" s="40"/>
      <c r="F10" s="41"/>
      <c r="G10" s="124"/>
      <c r="H10" s="41"/>
      <c r="I10" s="41"/>
      <c r="J10" s="41"/>
      <c r="K10" s="40"/>
      <c r="L10" s="40"/>
      <c r="M10" s="40"/>
      <c r="N10" s="40"/>
      <c r="O10" s="40"/>
      <c r="P10" s="40"/>
      <c r="Q10" s="40"/>
      <c r="R10" s="40"/>
      <c r="S10" s="40"/>
      <c r="T10" s="42"/>
    </row>
    <row r="11" spans="1:21" s="43" customFormat="1" ht="64.5" customHeight="1" thickBot="1" x14ac:dyDescent="0.35">
      <c r="B11" s="21" t="s">
        <v>7</v>
      </c>
      <c r="C11" s="22" t="s">
        <v>12</v>
      </c>
      <c r="D11" s="56" t="s">
        <v>13</v>
      </c>
      <c r="E11" s="21" t="s">
        <v>127</v>
      </c>
      <c r="F11" s="22" t="s">
        <v>50</v>
      </c>
      <c r="G11" s="125" t="s">
        <v>51</v>
      </c>
      <c r="H11" s="22" t="s">
        <v>15</v>
      </c>
      <c r="I11" s="22" t="s">
        <v>14</v>
      </c>
      <c r="J11" s="22" t="s">
        <v>75</v>
      </c>
      <c r="K11" s="23" t="s">
        <v>16</v>
      </c>
      <c r="L11" s="72" t="s">
        <v>26</v>
      </c>
      <c r="M11" s="31" t="s">
        <v>27</v>
      </c>
      <c r="N11" s="22" t="s">
        <v>8</v>
      </c>
      <c r="O11" s="22" t="s">
        <v>17</v>
      </c>
      <c r="P11" s="22"/>
      <c r="Q11" s="22" t="s">
        <v>9</v>
      </c>
      <c r="R11" s="22" t="s">
        <v>3</v>
      </c>
      <c r="S11" s="56" t="s">
        <v>32</v>
      </c>
      <c r="T11" s="38" t="s">
        <v>31</v>
      </c>
    </row>
    <row r="12" spans="1:21" s="44" customFormat="1" ht="13" x14ac:dyDescent="0.3">
      <c r="B12" s="14">
        <v>2005</v>
      </c>
      <c r="C12" s="53">
        <f t="shared" ref="C12:C43" ca="1" si="0">SUM(INDIRECT("'"&amp;$H$6&amp;"'!C"&amp;SUM(ROW(A12))&amp;":"&amp;$H$5&amp;ROW(B12)))</f>
        <v>1703.5514465912763</v>
      </c>
      <c r="D12" s="70">
        <f t="shared" ref="D12:D43" ca="1" si="1">SUMPRODUCT(INDIRECT("'"&amp;$H$6&amp;"'!C"&amp;SUM(ROW(A12))&amp;":"&amp;$H$5&amp;SUM(ROW(B12))),INDIRECT("'"&amp;$H$6&amp;"'!C11:"&amp;$H$5&amp;"11"))/C12</f>
        <v>71.176627199695147</v>
      </c>
      <c r="E12" s="75">
        <f ca="1">IFERROR(F12/C12,"")</f>
        <v>0.42045711175857736</v>
      </c>
      <c r="F12" s="53" cm="1">
        <f t="array" aca="1" ref="F12" ca="1">SUMPRODUCT(INDIRECT("'"&amp;$H$6&amp;"'!$C"&amp;SUM(ROW(A12))&amp;":"&amp;$H$5&amp;SUM(ROW(A12))),
INDIRECT("'"&amp;$H$7&amp;"'!$C"&amp;SUM(ROW(A12))&amp;":"&amp;$H$5&amp;SUM(ROW(A12)))*$L$6)</f>
        <v>716.27032096591438</v>
      </c>
      <c r="G12" s="163">
        <f ca="1">INDEX('Other Inputs'!$C$80:$AH$145,MATCH(B12,'Other Inputs'!$B$80:$B$145,0), MATCH($D$2,'Other Inputs'!$C$79:$AH$79,0))</f>
        <v>0</v>
      </c>
      <c r="H12" s="53">
        <f ca="1">F12*(1-G12)</f>
        <v>716.27032096591438</v>
      </c>
      <c r="I12" s="70" cm="1">
        <f t="array" aca="1" ref="I12" ca="1">IFERROR(SUMPRODUCT(INDIRECT("'"&amp;$H$6&amp;"'!$C"&amp;SUM(ROW(P12))&amp;":"&amp;$H$5&amp;SUM(ROW(P12))),
INDIRECT("'"&amp;$H$7&amp;"'!$C"&amp;SUM(ROW(P12))&amp;":"&amp;$H$5&amp;SUM(ROW(P12)))*$L$6,
INDIRECT("'"&amp;$H$7&amp;"'!$C10:"&amp;$H$5&amp;10)*$L$6)/
(SUMPRODUCT(INDIRECT("'"&amp;$H$6&amp;"'!$C"&amp;SUM(ROW(P12))&amp;":"&amp;$H$5&amp;SUM(ROW(P12))),
INDIRECT("'"&amp;$H$7&amp;"'!$C"&amp;SUM(ROW(P12))&amp;":"&amp;$H$5&amp;SUM(ROW(P12)))*$L$6)),"")</f>
        <v>67.397829008742818</v>
      </c>
      <c r="J12" s="345">
        <f ca="1">INDEX('Other Inputs'!$C$11:$AH$76,MATCH($B12,'Other Inputs'!$B$80:$B$145,0), MATCH($D$2,'Other Inputs'!$C$79:$AH$79,0))</f>
        <v>2</v>
      </c>
      <c r="K12" s="76">
        <f ca="1">H12*J12</f>
        <v>1432.5406419318288</v>
      </c>
      <c r="L12" s="163">
        <f ca="1">INDEX('Other Inputs'!$C$149:$AH$214,MATCH($B12,'Other Inputs'!$B$80:$B$145,0), MATCH($D$2,'Other Inputs'!$C$79:$AH$79,0))</f>
        <v>5.5E-2</v>
      </c>
      <c r="M12" s="163">
        <f ca="1">INDEX('Other Inputs'!$C$218:$AH$283,MATCH($B12,'Other Inputs'!$B$80:$B$145,0), MATCH($D$2,'Other Inputs'!$C$79:$AH$79,0))</f>
        <v>1.9521717911176184E-2</v>
      </c>
      <c r="N12" s="53">
        <f ca="1">(K12*(1+L12))*(1+M12)</f>
        <v>1540.8341425331125</v>
      </c>
      <c r="O12" s="53">
        <f ca="1">N12/J12</f>
        <v>770.41707126655626</v>
      </c>
      <c r="P12" s="46"/>
      <c r="Q12" s="53" cm="1">
        <f t="array" aca="1" ref="Q12" ca="1">IFERROR(SUMPRODUCT(INDIRECT("'"&amp;$H$6&amp;"'!$C"&amp;SUM(ROW(P12))&amp;":"&amp;$H$5&amp;SUM(ROW(P12))),
INDIRECT("'"&amp;$H$7&amp;"'!$C"&amp;SUM(ROW(P12))&amp;":"&amp;$H$5&amp;SUM(ROW(P12)))*$L$6,
INDIRECT("'"&amp;$H$8&amp;"'!$C"&amp;SUM(ROW(P12))&amp;":"&amp;$H$5&amp;SUM(ROW(P12)))*$L$5)/
(SUMPRODUCT(INDIRECT("'"&amp;$H$6&amp;"'!$C"&amp;SUM(ROW(P12))&amp;":"&amp;$H$5&amp;SUM(ROW(P12))),
INDIRECT("'"&amp;$H$7&amp;"'!$C"&amp;SUM(ROW(P12))&amp;":"&amp;$H$5&amp;SUM(ROW(P12)))*$L$6)),"")</f>
        <v>179869.8033323712</v>
      </c>
      <c r="R12" s="47"/>
      <c r="S12" s="57">
        <f ca="1">IFERROR(O12*Q12,0)</f>
        <v>138574767.09261689</v>
      </c>
      <c r="T12" s="59">
        <f t="shared" ref="T12:T67" si="2">IF(B12&gt;Endyear,0,IF(B12&gt;=Startyear,IF(B12=Startyear,0.5,T11+1),0))</f>
        <v>0</v>
      </c>
    </row>
    <row r="13" spans="1:21" s="44" customFormat="1" ht="13" x14ac:dyDescent="0.3">
      <c r="B13" s="14">
        <f>B12+1</f>
        <v>2006</v>
      </c>
      <c r="C13" s="53">
        <f t="shared" ca="1" si="0"/>
        <v>1760.2227555920622</v>
      </c>
      <c r="D13" s="70">
        <f t="shared" ca="1" si="1"/>
        <v>71.680802665544263</v>
      </c>
      <c r="E13" s="75">
        <f t="shared" ref="E13:E67" ca="1" si="3">IFERROR(F13/C13,"")</f>
        <v>0.4731215722504562</v>
      </c>
      <c r="F13" s="53" cm="1">
        <f t="array" aca="1" ref="F13" ca="1">SUMPRODUCT(INDIRECT("'"&amp;$H$6&amp;"'!$C"&amp;SUM(ROW(A13))&amp;":"&amp;$H$5&amp;SUM(ROW(A13))),
INDIRECT("'"&amp;$H$7&amp;"'!$C"&amp;SUM(ROW(A13))&amp;":"&amp;$H$5&amp;SUM(ROW(A13)))*$L$6)</f>
        <v>832.799357636747</v>
      </c>
      <c r="G13" s="163">
        <f ca="1">INDEX('Other Inputs'!$C$80:$AH$145,MATCH(B13,'Other Inputs'!$B$80:$B$145,0), MATCH($D$2,'Other Inputs'!$C$79:$AH$79,0))</f>
        <v>0</v>
      </c>
      <c r="H13" s="53">
        <f t="shared" ref="H13:H67" ca="1" si="4">F13*(1-G13)</f>
        <v>832.799357636747</v>
      </c>
      <c r="I13" s="70" cm="1">
        <f t="array" aca="1" ref="I13" ca="1">IFERROR(SUMPRODUCT(INDIRECT("'"&amp;$H$6&amp;"'!$C"&amp;SUM(ROW(P13))&amp;":"&amp;$H$5&amp;SUM(ROW(P13))),
INDIRECT("'"&amp;$H$7&amp;"'!$C"&amp;SUM(ROW(P13))&amp;":"&amp;$H$5&amp;SUM(ROW(P13)))*$L$6,
INDIRECT("'"&amp;$H$7&amp;"'!$C10:"&amp;$H$5&amp;10)*$L$6)/
(SUMPRODUCT(INDIRECT("'"&amp;$H$6&amp;"'!$C"&amp;SUM(ROW(P13))&amp;":"&amp;$H$5&amp;SUM(ROW(P13))),
INDIRECT("'"&amp;$H$7&amp;"'!$C"&amp;SUM(ROW(P13))&amp;":"&amp;$H$5&amp;SUM(ROW(P13)))*$L$6)),"")</f>
        <v>68.630822905760553</v>
      </c>
      <c r="J13" s="345">
        <f ca="1">INDEX('Other Inputs'!$C$11:$AH$76,MATCH($B13,'Other Inputs'!$B$80:$B$145,0), MATCH($D$2,'Other Inputs'!$C$79:$AH$79,0))</f>
        <v>2</v>
      </c>
      <c r="K13" s="76">
        <f t="shared" ref="K13:K67" ca="1" si="5">H13*J13</f>
        <v>1665.598715273494</v>
      </c>
      <c r="L13" s="163">
        <f ca="1">INDEX('Other Inputs'!$C$149:$AH$214,MATCH($B13,'Other Inputs'!$B$80:$B$145,0), MATCH($D$2,'Other Inputs'!$C$79:$AH$79,0))</f>
        <v>5.5E-2</v>
      </c>
      <c r="M13" s="45">
        <f ca="1">INDEX('Other Inputs'!$C$218:$AH$283,MATCH($B13,'Other Inputs'!$B$80:$B$145,0), MATCH($D$2,'Other Inputs'!$C$79:$AH$79,0))</f>
        <v>2.4271844660194174E-2</v>
      </c>
      <c r="N13" s="53">
        <f t="shared" ref="N13:N67" ca="1" si="6">(K13*(1+L13))*(1+M13)</f>
        <v>1799.8572913274568</v>
      </c>
      <c r="O13" s="53">
        <f t="shared" ref="O13:O67" ca="1" si="7">N13/J13</f>
        <v>899.92864566372839</v>
      </c>
      <c r="P13" s="46"/>
      <c r="Q13" s="53" cm="1">
        <f t="array" aca="1" ref="Q13" ca="1">IFERROR(SUMPRODUCT(INDIRECT("'"&amp;$H$6&amp;"'!$C"&amp;SUM(ROW(P13))&amp;":"&amp;$H$5&amp;SUM(ROW(P13))),
INDIRECT("'"&amp;$H$7&amp;"'!$C"&amp;SUM(ROW(P13))&amp;":"&amp;$H$5&amp;SUM(ROW(P13)))*$L$6,
INDIRECT("'"&amp;$H$8&amp;"'!$C"&amp;SUM(ROW(P13))&amp;":"&amp;$H$5&amp;SUM(ROW(P13)))*$L$5)/
(SUMPRODUCT(INDIRECT("'"&amp;$H$6&amp;"'!$C"&amp;SUM(ROW(P13))&amp;":"&amp;$H$5&amp;SUM(ROW(P13))),
INDIRECT("'"&amp;$H$7&amp;"'!$C"&amp;SUM(ROW(P13))&amp;":"&amp;$H$5&amp;SUM(ROW(P13)))*$L$6)),"")</f>
        <v>175264.99883448065</v>
      </c>
      <c r="R13" s="47">
        <f ca="1">IF(Q13=0,"",IFERROR(Q13/Q12-1,""))</f>
        <v>-2.5600764622962235E-2</v>
      </c>
      <c r="S13" s="57">
        <f t="shared" ref="S13:S67" ca="1" si="8">IFERROR(O13*Q13,0)</f>
        <v>157725993.03336909</v>
      </c>
      <c r="T13" s="59">
        <f t="shared" si="2"/>
        <v>0</v>
      </c>
      <c r="U13" s="48"/>
    </row>
    <row r="14" spans="1:21" s="44" customFormat="1" ht="13" x14ac:dyDescent="0.3">
      <c r="B14" s="14">
        <f t="shared" ref="B14:B67" si="9">B13+1</f>
        <v>2007</v>
      </c>
      <c r="C14" s="53">
        <f t="shared" ca="1" si="0"/>
        <v>1815.1028593554061</v>
      </c>
      <c r="D14" s="70">
        <f t="shared" ca="1" si="1"/>
        <v>72.197084927177158</v>
      </c>
      <c r="E14" s="75">
        <f t="shared" ca="1" si="3"/>
        <v>0.52632019330832625</v>
      </c>
      <c r="F14" s="53" cm="1">
        <f t="array" aca="1" ref="F14" ca="1">SUMPRODUCT(INDIRECT("'"&amp;$H$6&amp;"'!$C"&amp;SUM(ROW(A14))&amp;":"&amp;$H$5&amp;SUM(ROW(A14))),
INDIRECT("'"&amp;$H$7&amp;"'!$C"&amp;SUM(ROW(A14))&amp;":"&amp;$H$5&amp;SUM(ROW(A14)))*$L$6)</f>
        <v>955.325287810433</v>
      </c>
      <c r="G14" s="163">
        <f ca="1">INDEX('Other Inputs'!$C$80:$AH$145,MATCH(B14,'Other Inputs'!$B$80:$B$145,0), MATCH($D$2,'Other Inputs'!$C$79:$AH$79,0))</f>
        <v>0</v>
      </c>
      <c r="H14" s="53">
        <f t="shared" ca="1" si="4"/>
        <v>955.325287810433</v>
      </c>
      <c r="I14" s="70" cm="1">
        <f t="array" aca="1" ref="I14" ca="1">IFERROR(SUMPRODUCT(INDIRECT("'"&amp;$H$6&amp;"'!$C"&amp;SUM(ROW(P14))&amp;":"&amp;$H$5&amp;SUM(ROW(P14))),
INDIRECT("'"&amp;$H$7&amp;"'!$C"&amp;SUM(ROW(P14))&amp;":"&amp;$H$5&amp;SUM(ROW(P14)))*$L$6,
INDIRECT("'"&amp;$H$7&amp;"'!$C10:"&amp;$H$5&amp;10)*$L$6)/
(SUMPRODUCT(INDIRECT("'"&amp;$H$6&amp;"'!$C"&amp;SUM(ROW(P14))&amp;":"&amp;$H$5&amp;SUM(ROW(P14))),
INDIRECT("'"&amp;$H$7&amp;"'!$C"&amp;SUM(ROW(P14))&amp;":"&amp;$H$5&amp;SUM(ROW(P14)))*$L$6)),"")</f>
        <v>69.703556982746093</v>
      </c>
      <c r="J14" s="345">
        <f ca="1">INDEX('Other Inputs'!$C$11:$AH$76,MATCH($B14,'Other Inputs'!$B$80:$B$145,0), MATCH($D$2,'Other Inputs'!$C$79:$AH$79,0))</f>
        <v>2</v>
      </c>
      <c r="K14" s="76">
        <f t="shared" ca="1" si="5"/>
        <v>1910.650575620866</v>
      </c>
      <c r="L14" s="163">
        <f ca="1">INDEX('Other Inputs'!$C$149:$AH$214,MATCH($B14,'Other Inputs'!$B$80:$B$145,0), MATCH($D$2,'Other Inputs'!$C$79:$AH$79,0))</f>
        <v>5.5E-2</v>
      </c>
      <c r="M14" s="45">
        <f ca="1">INDEX('Other Inputs'!$C$218:$AH$283,MATCH($B14,'Other Inputs'!$B$80:$B$145,0), MATCH($D$2,'Other Inputs'!$C$79:$AH$79,0))</f>
        <v>1.6544117647058824E-2</v>
      </c>
      <c r="N14" s="53">
        <f t="shared" ca="1" si="6"/>
        <v>2049.0849367203077</v>
      </c>
      <c r="O14" s="53">
        <f t="shared" ca="1" si="7"/>
        <v>1024.5424683601539</v>
      </c>
      <c r="P14" s="46"/>
      <c r="Q14" s="53" cm="1">
        <f t="array" aca="1" ref="Q14" ca="1">IFERROR(SUMPRODUCT(INDIRECT("'"&amp;$H$6&amp;"'!$C"&amp;SUM(ROW(P14))&amp;":"&amp;$H$5&amp;SUM(ROW(P14))),
INDIRECT("'"&amp;$H$7&amp;"'!$C"&amp;SUM(ROW(P14))&amp;":"&amp;$H$5&amp;SUM(ROW(P14)))*$L$6,
INDIRECT("'"&amp;$H$8&amp;"'!$C"&amp;SUM(ROW(P14))&amp;":"&amp;$H$5&amp;SUM(ROW(P14)))*$L$5)/
(SUMPRODUCT(INDIRECT("'"&amp;$H$6&amp;"'!$C"&amp;SUM(ROW(P14))&amp;":"&amp;$H$5&amp;SUM(ROW(P14))),
INDIRECT("'"&amp;$H$7&amp;"'!$C"&amp;SUM(ROW(P14))&amp;":"&amp;$H$5&amp;SUM(ROW(P14)))*$L$6)),"")</f>
        <v>171283.33650377023</v>
      </c>
      <c r="R14" s="47">
        <f t="shared" ref="R14:R67" ca="1" si="10">IF(Q14=0,"",IFERROR(Q14/Q13-1,""))</f>
        <v>-2.2717954852301547E-2</v>
      </c>
      <c r="S14" s="57">
        <f t="shared" ca="1" si="8"/>
        <v>175487052.37053561</v>
      </c>
      <c r="T14" s="59">
        <f t="shared" si="2"/>
        <v>0</v>
      </c>
      <c r="U14" s="49"/>
    </row>
    <row r="15" spans="1:21" s="44" customFormat="1" ht="13" x14ac:dyDescent="0.3">
      <c r="B15" s="14">
        <f t="shared" si="9"/>
        <v>2008</v>
      </c>
      <c r="C15" s="53">
        <f t="shared" ca="1" si="0"/>
        <v>1870.3880005380945</v>
      </c>
      <c r="D15" s="70">
        <f t="shared" ca="1" si="1"/>
        <v>72.715236038552646</v>
      </c>
      <c r="E15" s="75">
        <f t="shared" ca="1" si="3"/>
        <v>0.58149542311958247</v>
      </c>
      <c r="F15" s="53" cm="1">
        <f t="array" aca="1" ref="F15" ca="1">SUMPRODUCT(INDIRECT("'"&amp;$H$6&amp;"'!$C"&amp;SUM(ROW(A15))&amp;":"&amp;$H$5&amp;SUM(ROW(A15))),
INDIRECT("'"&amp;$H$7&amp;"'!$C"&amp;SUM(ROW(A15))&amp;":"&amp;$H$5&amp;SUM(ROW(A15)))*$L$6)</f>
        <v>1087.622061770689</v>
      </c>
      <c r="G15" s="163">
        <f ca="1">INDEX('Other Inputs'!$C$80:$AH$145,MATCH(B15,'Other Inputs'!$B$80:$B$145,0), MATCH($D$2,'Other Inputs'!$C$79:$AH$79,0))</f>
        <v>0</v>
      </c>
      <c r="H15" s="53">
        <f t="shared" ca="1" si="4"/>
        <v>1087.622061770689</v>
      </c>
      <c r="I15" s="70" cm="1">
        <f t="array" aca="1" ref="I15" ca="1">IFERROR(SUMPRODUCT(INDIRECT("'"&amp;$H$6&amp;"'!$C"&amp;SUM(ROW(P15))&amp;":"&amp;$H$5&amp;SUM(ROW(P15))),
INDIRECT("'"&amp;$H$7&amp;"'!$C"&amp;SUM(ROW(P15))&amp;":"&amp;$H$5&amp;SUM(ROW(P15)))*$L$6,
INDIRECT("'"&amp;$H$7&amp;"'!$C10:"&amp;$H$5&amp;10)*$L$6)/
(SUMPRODUCT(INDIRECT("'"&amp;$H$6&amp;"'!$C"&amp;SUM(ROW(P15))&amp;":"&amp;$H$5&amp;SUM(ROW(P15))),
INDIRECT("'"&amp;$H$7&amp;"'!$C"&amp;SUM(ROW(P15))&amp;":"&amp;$H$5&amp;SUM(ROW(P15)))*$L$6)),"")</f>
        <v>70.624239117152356</v>
      </c>
      <c r="J15" s="345">
        <f ca="1">INDEX('Other Inputs'!$C$11:$AH$76,MATCH($B15,'Other Inputs'!$B$80:$B$145,0), MATCH($D$2,'Other Inputs'!$C$79:$AH$79,0))</f>
        <v>2</v>
      </c>
      <c r="K15" s="76">
        <f t="shared" ca="1" si="5"/>
        <v>2175.244123541378</v>
      </c>
      <c r="L15" s="163">
        <f ca="1">INDEX('Other Inputs'!$C$149:$AH$214,MATCH($B15,'Other Inputs'!$B$80:$B$145,0), MATCH($D$2,'Other Inputs'!$C$79:$AH$79,0))</f>
        <v>5.5E-2</v>
      </c>
      <c r="M15" s="45">
        <f ca="1">INDEX('Other Inputs'!$C$218:$AH$283,MATCH($B15,'Other Inputs'!$B$80:$B$145,0), MATCH($D$2,'Other Inputs'!$C$79:$AH$79,0))</f>
        <v>1.7660044150110375E-2</v>
      </c>
      <c r="N15" s="53">
        <f t="shared" ca="1" si="6"/>
        <v>2335.4102774944081</v>
      </c>
      <c r="O15" s="53">
        <f t="shared" ca="1" si="7"/>
        <v>1167.705138747204</v>
      </c>
      <c r="P15" s="46"/>
      <c r="Q15" s="53" cm="1">
        <f t="array" aca="1" ref="Q15" ca="1">IFERROR(SUMPRODUCT(INDIRECT("'"&amp;$H$6&amp;"'!$C"&amp;SUM(ROW(P15))&amp;":"&amp;$H$5&amp;SUM(ROW(P15))),
INDIRECT("'"&amp;$H$7&amp;"'!$C"&amp;SUM(ROW(P15))&amp;":"&amp;$H$5&amp;SUM(ROW(P15)))*$L$6,
INDIRECT("'"&amp;$H$8&amp;"'!$C"&amp;SUM(ROW(P15))&amp;":"&amp;$H$5&amp;SUM(ROW(P15)))*$L$5)/
(SUMPRODUCT(INDIRECT("'"&amp;$H$6&amp;"'!$C"&amp;SUM(ROW(P15))&amp;":"&amp;$H$5&amp;SUM(ROW(P15))),
INDIRECT("'"&amp;$H$7&amp;"'!$C"&amp;SUM(ROW(P15))&amp;":"&amp;$H$5&amp;SUM(ROW(P15)))*$L$6)),"")</f>
        <v>175801.12351592904</v>
      </c>
      <c r="R15" s="47">
        <f t="shared" ca="1" si="10"/>
        <v>2.6376103504145432E-2</v>
      </c>
      <c r="S15" s="57">
        <f t="shared" ca="1" si="8"/>
        <v>205283875.32708228</v>
      </c>
      <c r="T15" s="59">
        <f t="shared" si="2"/>
        <v>0</v>
      </c>
      <c r="U15" s="49"/>
    </row>
    <row r="16" spans="1:21" s="44" customFormat="1" ht="13" x14ac:dyDescent="0.3">
      <c r="B16" s="14">
        <f t="shared" si="9"/>
        <v>2009</v>
      </c>
      <c r="C16" s="53">
        <f t="shared" ca="1" si="0"/>
        <v>1917.1605487448805</v>
      </c>
      <c r="D16" s="70">
        <f t="shared" ca="1" si="1"/>
        <v>73.191244639298233</v>
      </c>
      <c r="E16" s="75">
        <f t="shared" ca="1" si="3"/>
        <v>0.60654222317791129</v>
      </c>
      <c r="F16" s="53" cm="1">
        <f t="array" aca="1" ref="F16" ca="1">SUMPRODUCT(INDIRECT("'"&amp;$H$6&amp;"'!$C"&amp;SUM(ROW(A16))&amp;":"&amp;$H$5&amp;SUM(ROW(A16))),
INDIRECT("'"&amp;$H$7&amp;"'!$C"&amp;SUM(ROW(A16))&amp;":"&amp;$H$5&amp;SUM(ROW(A16)))*$L$6)</f>
        <v>1162.8388214247043</v>
      </c>
      <c r="G16" s="163">
        <f ca="1">INDEX('Other Inputs'!$C$80:$AH$145,MATCH(B16,'Other Inputs'!$B$80:$B$145,0), MATCH($D$2,'Other Inputs'!$C$79:$AH$79,0))</f>
        <v>0</v>
      </c>
      <c r="H16" s="53">
        <f t="shared" ca="1" si="4"/>
        <v>1162.8388214247043</v>
      </c>
      <c r="I16" s="70" cm="1">
        <f t="array" aca="1" ref="I16" ca="1">IFERROR(SUMPRODUCT(INDIRECT("'"&amp;$H$6&amp;"'!$C"&amp;SUM(ROW(P16))&amp;":"&amp;$H$5&amp;SUM(ROW(P16))),
INDIRECT("'"&amp;$H$7&amp;"'!$C"&amp;SUM(ROW(P16))&amp;":"&amp;$H$5&amp;SUM(ROW(P16)))*$L$6,
INDIRECT("'"&amp;$H$7&amp;"'!$C10:"&amp;$H$5&amp;10)*$L$6)/
(SUMPRODUCT(INDIRECT("'"&amp;$H$6&amp;"'!$C"&amp;SUM(ROW(P16))&amp;":"&amp;$H$5&amp;SUM(ROW(P16))),
INDIRECT("'"&amp;$H$7&amp;"'!$C"&amp;SUM(ROW(P16))&amp;":"&amp;$H$5&amp;SUM(ROW(P16)))*$L$6)),"")</f>
        <v>71.267006930346255</v>
      </c>
      <c r="J16" s="345">
        <f ca="1">INDEX('Other Inputs'!$C$11:$AH$76,MATCH($B16,'Other Inputs'!$B$80:$B$145,0), MATCH($D$2,'Other Inputs'!$C$79:$AH$79,0))</f>
        <v>2</v>
      </c>
      <c r="K16" s="76">
        <f t="shared" ca="1" si="5"/>
        <v>2325.6776428494086</v>
      </c>
      <c r="L16" s="163">
        <f ca="1">INDEX('Other Inputs'!$C$149:$AH$214,MATCH($B16,'Other Inputs'!$B$80:$B$145,0), MATCH($D$2,'Other Inputs'!$C$79:$AH$79,0))</f>
        <v>5.5E-2</v>
      </c>
      <c r="M16" s="45">
        <f ca="1">INDEX('Other Inputs'!$C$218:$AH$283,MATCH($B16,'Other Inputs'!$B$80:$B$145,0), MATCH($D$2,'Other Inputs'!$C$79:$AH$79,0))</f>
        <v>1.797945205479452E-2</v>
      </c>
      <c r="N16" s="53">
        <f t="shared" ca="1" si="6"/>
        <v>2497.7041154127428</v>
      </c>
      <c r="O16" s="53">
        <f t="shared" ca="1" si="7"/>
        <v>1248.8520577063714</v>
      </c>
      <c r="P16" s="46"/>
      <c r="Q16" s="53" cm="1">
        <f t="array" aca="1" ref="Q16" ca="1">IFERROR(SUMPRODUCT(INDIRECT("'"&amp;$H$6&amp;"'!$C"&amp;SUM(ROW(P16))&amp;":"&amp;$H$5&amp;SUM(ROW(P16))),
INDIRECT("'"&amp;$H$7&amp;"'!$C"&amp;SUM(ROW(P16))&amp;":"&amp;$H$5&amp;SUM(ROW(P16)))*$L$6,
INDIRECT("'"&amp;$H$8&amp;"'!$C"&amp;SUM(ROW(P16))&amp;":"&amp;$H$5&amp;SUM(ROW(P16)))*$L$5)/
(SUMPRODUCT(INDIRECT("'"&amp;$H$6&amp;"'!$C"&amp;SUM(ROW(P16))&amp;":"&amp;$H$5&amp;SUM(ROW(P16))),
INDIRECT("'"&amp;$H$7&amp;"'!$C"&amp;SUM(ROW(P16))&amp;":"&amp;$H$5&amp;SUM(ROW(P16)))*$L$6)),"")</f>
        <v>181926.67936213207</v>
      </c>
      <c r="R16" s="47">
        <f t="shared" ca="1" si="10"/>
        <v>3.4843667228599884E-2</v>
      </c>
      <c r="S16" s="57">
        <f t="shared" ca="1" si="8"/>
        <v>227199507.87308589</v>
      </c>
      <c r="T16" s="59">
        <f t="shared" si="2"/>
        <v>0</v>
      </c>
    </row>
    <row r="17" spans="2:20" s="44" customFormat="1" ht="13" x14ac:dyDescent="0.3">
      <c r="B17" s="14">
        <f t="shared" si="9"/>
        <v>2010</v>
      </c>
      <c r="C17" s="53">
        <f t="shared" ca="1" si="0"/>
        <v>1961.6075620932152</v>
      </c>
      <c r="D17" s="70">
        <f t="shared" ca="1" si="1"/>
        <v>73.664604942357869</v>
      </c>
      <c r="E17" s="75">
        <f t="shared" ca="1" si="3"/>
        <v>0.61594387068681167</v>
      </c>
      <c r="F17" s="53" cm="1">
        <f t="array" aca="1" ref="F17" ca="1">SUMPRODUCT(INDIRECT("'"&amp;$H$6&amp;"'!$C"&amp;SUM(ROW(A17))&amp;":"&amp;$H$5&amp;SUM(ROW(A17))),
INDIRECT("'"&amp;$H$7&amp;"'!$C"&amp;SUM(ROW(A17))&amp;":"&amp;$H$5&amp;SUM(ROW(A17)))*$L$6)</f>
        <v>1208.2401545642151</v>
      </c>
      <c r="G17" s="163">
        <f ca="1">INDEX('Other Inputs'!$C$80:$AH$145,MATCH(B17,'Other Inputs'!$B$80:$B$145,0), MATCH($D$2,'Other Inputs'!$C$79:$AH$79,0))</f>
        <v>0</v>
      </c>
      <c r="H17" s="53">
        <f t="shared" ca="1" si="4"/>
        <v>1208.2401545642151</v>
      </c>
      <c r="I17" s="70" cm="1">
        <f t="array" aca="1" ref="I17" ca="1">IFERROR(SUMPRODUCT(INDIRECT("'"&amp;$H$6&amp;"'!$C"&amp;SUM(ROW(P17))&amp;":"&amp;$H$5&amp;SUM(ROW(P17))),
INDIRECT("'"&amp;$H$7&amp;"'!$C"&amp;SUM(ROW(P17))&amp;":"&amp;$H$5&amp;SUM(ROW(P17)))*$L$6,
INDIRECT("'"&amp;$H$7&amp;"'!$C10:"&amp;$H$5&amp;10)*$L$6)/
(SUMPRODUCT(INDIRECT("'"&amp;$H$6&amp;"'!$C"&amp;SUM(ROW(P17))&amp;":"&amp;$H$5&amp;SUM(ROW(P17))),
INDIRECT("'"&amp;$H$7&amp;"'!$C"&amp;SUM(ROW(P17))&amp;":"&amp;$H$5&amp;SUM(ROW(P17)))*$L$6)),"")</f>
        <v>71.817199409941125</v>
      </c>
      <c r="J17" s="345">
        <f ca="1">INDEX('Other Inputs'!$C$11:$AH$76,MATCH($B17,'Other Inputs'!$B$80:$B$145,0), MATCH($D$2,'Other Inputs'!$C$79:$AH$79,0))</f>
        <v>2</v>
      </c>
      <c r="K17" s="76">
        <f t="shared" ca="1" si="5"/>
        <v>2416.4803091284302</v>
      </c>
      <c r="L17" s="163">
        <f ca="1">INDEX('Other Inputs'!$C$149:$AH$214,MATCH($B17,'Other Inputs'!$B$80:$B$145,0), MATCH($D$2,'Other Inputs'!$C$79:$AH$79,0))</f>
        <v>5.5E-2</v>
      </c>
      <c r="M17" s="45">
        <f ca="1">INDEX('Other Inputs'!$C$218:$AH$283,MATCH($B17,'Other Inputs'!$B$80:$B$145,0), MATCH($D$2,'Other Inputs'!$C$79:$AH$79,0))</f>
        <v>1.4830508474576272E-2</v>
      </c>
      <c r="N17" s="53">
        <f t="shared" ca="1" si="6"/>
        <v>2587.1954275773442</v>
      </c>
      <c r="O17" s="53">
        <f t="shared" ca="1" si="7"/>
        <v>1293.5977137886721</v>
      </c>
      <c r="P17" s="46"/>
      <c r="Q17" s="53" cm="1">
        <f t="array" aca="1" ref="Q17" ca="1">IFERROR(SUMPRODUCT(INDIRECT("'"&amp;$H$6&amp;"'!$C"&amp;SUM(ROW(P17))&amp;":"&amp;$H$5&amp;SUM(ROW(P17))),
INDIRECT("'"&amp;$H$7&amp;"'!$C"&amp;SUM(ROW(P17))&amp;":"&amp;$H$5&amp;SUM(ROW(P17)))*$L$6,
INDIRECT("'"&amp;$H$8&amp;"'!$C"&amp;SUM(ROW(P17))&amp;":"&amp;$H$5&amp;SUM(ROW(P17)))*$L$5)/
(SUMPRODUCT(INDIRECT("'"&amp;$H$6&amp;"'!$C"&amp;SUM(ROW(P17))&amp;":"&amp;$H$5&amp;SUM(ROW(P17))),
INDIRECT("'"&amp;$H$7&amp;"'!$C"&amp;SUM(ROW(P17))&amp;":"&amp;$H$5&amp;SUM(ROW(P17)))*$L$6)),"")</f>
        <v>188937.88352656009</v>
      </c>
      <c r="R17" s="47">
        <f t="shared" ca="1" si="10"/>
        <v>3.853862550017717E-2</v>
      </c>
      <c r="S17" s="57">
        <f t="shared" ca="1" si="8"/>
        <v>244409614.17802855</v>
      </c>
      <c r="T17" s="59">
        <f t="shared" si="2"/>
        <v>0</v>
      </c>
    </row>
    <row r="18" spans="2:20" s="44" customFormat="1" ht="13" x14ac:dyDescent="0.3">
      <c r="B18" s="14">
        <f t="shared" si="9"/>
        <v>2011</v>
      </c>
      <c r="C18" s="53">
        <f t="shared" ca="1" si="0"/>
        <v>1999.280677811922</v>
      </c>
      <c r="D18" s="70">
        <f t="shared" ca="1" si="1"/>
        <v>74.136969759469906</v>
      </c>
      <c r="E18" s="75">
        <f t="shared" ca="1" si="3"/>
        <v>0.6255308442460914</v>
      </c>
      <c r="F18" s="53" cm="1">
        <f t="array" aca="1" ref="F18" ca="1">SUMPRODUCT(INDIRECT("'"&amp;$H$6&amp;"'!$C"&amp;SUM(ROW(A18))&amp;":"&amp;$H$5&amp;SUM(ROW(A18))),
INDIRECT("'"&amp;$H$7&amp;"'!$C"&amp;SUM(ROW(A18))&amp;":"&amp;$H$5&amp;SUM(ROW(A18)))*$L$6)</f>
        <v>1250.6117302765895</v>
      </c>
      <c r="G18" s="163">
        <f ca="1">INDEX('Other Inputs'!$C$80:$AH$145,MATCH(B18,'Other Inputs'!$B$80:$B$145,0), MATCH($D$2,'Other Inputs'!$C$79:$AH$79,0))</f>
        <v>0</v>
      </c>
      <c r="H18" s="53">
        <f t="shared" ca="1" si="4"/>
        <v>1250.6117302765895</v>
      </c>
      <c r="I18" s="70" cm="1">
        <f t="array" aca="1" ref="I18" ca="1">IFERROR(SUMPRODUCT(INDIRECT("'"&amp;$H$6&amp;"'!$C"&amp;SUM(ROW(P18))&amp;":"&amp;$H$5&amp;SUM(ROW(P18))),
INDIRECT("'"&amp;$H$7&amp;"'!$C"&amp;SUM(ROW(P18))&amp;":"&amp;$H$5&amp;SUM(ROW(P18)))*$L$6,
INDIRECT("'"&amp;$H$7&amp;"'!$C10:"&amp;$H$5&amp;10)*$L$6)/
(SUMPRODUCT(INDIRECT("'"&amp;$H$6&amp;"'!$C"&amp;SUM(ROW(P18))&amp;":"&amp;$H$5&amp;SUM(ROW(P18))),
INDIRECT("'"&amp;$H$7&amp;"'!$C"&amp;SUM(ROW(P18))&amp;":"&amp;$H$5&amp;SUM(ROW(P18)))*$L$6)),"")</f>
        <v>72.360712640537869</v>
      </c>
      <c r="J18" s="345">
        <f ca="1">INDEX('Other Inputs'!$C$11:$AH$76,MATCH($B18,'Other Inputs'!$B$80:$B$145,0), MATCH($D$2,'Other Inputs'!$C$79:$AH$79,0))</f>
        <v>2</v>
      </c>
      <c r="K18" s="76">
        <f t="shared" ca="1" si="5"/>
        <v>2501.2234605531789</v>
      </c>
      <c r="L18" s="163">
        <f ca="1">INDEX('Other Inputs'!$C$149:$AH$214,MATCH($B18,'Other Inputs'!$B$80:$B$145,0), MATCH($D$2,'Other Inputs'!$C$79:$AH$79,0))</f>
        <v>5.5E-2</v>
      </c>
      <c r="M18" s="45">
        <f ca="1">INDEX('Other Inputs'!$C$218:$AH$283,MATCH($B18,'Other Inputs'!$B$80:$B$145,0), MATCH($D$2,'Other Inputs'!$C$79:$AH$79,0))</f>
        <v>2.2491349480968859E-2</v>
      </c>
      <c r="N18" s="53">
        <f t="shared" ca="1" si="6"/>
        <v>2698.1407158688753</v>
      </c>
      <c r="O18" s="53">
        <f t="shared" ca="1" si="7"/>
        <v>1349.0703579344377</v>
      </c>
      <c r="P18" s="46"/>
      <c r="Q18" s="53" cm="1">
        <f t="array" aca="1" ref="Q18" ca="1">IFERROR(SUMPRODUCT(INDIRECT("'"&amp;$H$6&amp;"'!$C"&amp;SUM(ROW(P18))&amp;":"&amp;$H$5&amp;SUM(ROW(P18))),
INDIRECT("'"&amp;$H$7&amp;"'!$C"&amp;SUM(ROW(P18))&amp;":"&amp;$H$5&amp;SUM(ROW(P18)))*$L$6,
INDIRECT("'"&amp;$H$8&amp;"'!$C"&amp;SUM(ROW(P18))&amp;":"&amp;$H$5&amp;SUM(ROW(P18)))*$L$5)/
(SUMPRODUCT(INDIRECT("'"&amp;$H$6&amp;"'!$C"&amp;SUM(ROW(P18))&amp;":"&amp;$H$5&amp;SUM(ROW(P18))),
INDIRECT("'"&amp;$H$7&amp;"'!$C"&amp;SUM(ROW(P18))&amp;":"&amp;$H$5&amp;SUM(ROW(P18)))*$L$6)),"")</f>
        <v>194991.49390362026</v>
      </c>
      <c r="R18" s="47">
        <f t="shared" ca="1" si="10"/>
        <v>3.2040214826526192E-2</v>
      </c>
      <c r="S18" s="57">
        <f t="shared" ca="1" si="8"/>
        <v>263057244.47472769</v>
      </c>
      <c r="T18" s="59">
        <f t="shared" si="2"/>
        <v>0</v>
      </c>
    </row>
    <row r="19" spans="2:20" s="44" customFormat="1" ht="13" x14ac:dyDescent="0.3">
      <c r="B19" s="14">
        <f t="shared" si="9"/>
        <v>2012</v>
      </c>
      <c r="C19" s="53">
        <f t="shared" ca="1" si="0"/>
        <v>2031.1636065806729</v>
      </c>
      <c r="D19" s="70">
        <f t="shared" ca="1" si="1"/>
        <v>74.60333121207627</v>
      </c>
      <c r="E19" s="75">
        <f t="shared" ca="1" si="3"/>
        <v>0.60895156638296655</v>
      </c>
      <c r="F19" s="53" cm="1">
        <f t="array" aca="1" ref="F19" ca="1">SUMPRODUCT(INDIRECT("'"&amp;$H$6&amp;"'!$C"&amp;SUM(ROW(A19))&amp;":"&amp;$H$5&amp;SUM(ROW(A19))),
INDIRECT("'"&amp;$H$7&amp;"'!$C"&amp;SUM(ROW(A19))&amp;":"&amp;$H$5&amp;SUM(ROW(A19)))*$L$6)</f>
        <v>1236.8802598073764</v>
      </c>
      <c r="G19" s="163">
        <f ca="1">INDEX('Other Inputs'!$C$80:$AH$145,MATCH(B19,'Other Inputs'!$B$80:$B$145,0), MATCH($D$2,'Other Inputs'!$C$79:$AH$79,0))</f>
        <v>0</v>
      </c>
      <c r="H19" s="53">
        <f t="shared" ca="1" si="4"/>
        <v>1236.8802598073764</v>
      </c>
      <c r="I19" s="70" cm="1">
        <f t="array" aca="1" ref="I19" ca="1">IFERROR(SUMPRODUCT(INDIRECT("'"&amp;$H$6&amp;"'!$C"&amp;SUM(ROW(P19))&amp;":"&amp;$H$5&amp;SUM(ROW(P19))),
INDIRECT("'"&amp;$H$7&amp;"'!$C"&amp;SUM(ROW(P19))&amp;":"&amp;$H$5&amp;SUM(ROW(P19)))*$L$6,
INDIRECT("'"&amp;$H$7&amp;"'!$C10:"&amp;$H$5&amp;10)*$L$6)/
(SUMPRODUCT(INDIRECT("'"&amp;$H$6&amp;"'!$C"&amp;SUM(ROW(P19))&amp;":"&amp;$H$5&amp;SUM(ROW(P19))),
INDIRECT("'"&amp;$H$7&amp;"'!$C"&amp;SUM(ROW(P19))&amp;":"&amp;$H$5&amp;SUM(ROW(P19)))*$L$6)),"")</f>
        <v>72.806268801589681</v>
      </c>
      <c r="J19" s="345">
        <f ca="1">INDEX('Other Inputs'!$C$11:$AH$76,MATCH($B19,'Other Inputs'!$B$80:$B$145,0), MATCH($D$2,'Other Inputs'!$C$79:$AH$79,0))</f>
        <v>2</v>
      </c>
      <c r="K19" s="76">
        <f t="shared" ca="1" si="5"/>
        <v>2473.7605196147529</v>
      </c>
      <c r="L19" s="163">
        <f ca="1">INDEX('Other Inputs'!$C$149:$AH$214,MATCH($B19,'Other Inputs'!$B$80:$B$145,0), MATCH($D$2,'Other Inputs'!$C$79:$AH$79,0))</f>
        <v>5.5E-2</v>
      </c>
      <c r="M19" s="45">
        <f ca="1">INDEX('Other Inputs'!$C$218:$AH$283,MATCH($B19,'Other Inputs'!$B$80:$B$145,0), MATCH($D$2,'Other Inputs'!$C$79:$AH$79,0))</f>
        <v>1.9223224794036878E-2</v>
      </c>
      <c r="N19" s="53">
        <f t="shared" ca="1" si="6"/>
        <v>2659.9864537492663</v>
      </c>
      <c r="O19" s="53">
        <f t="shared" ca="1" si="7"/>
        <v>1329.9932268746331</v>
      </c>
      <c r="P19" s="46"/>
      <c r="Q19" s="53" cm="1">
        <f t="array" aca="1" ref="Q19" ca="1">IFERROR(SUMPRODUCT(INDIRECT("'"&amp;$H$6&amp;"'!$C"&amp;SUM(ROW(P19))&amp;":"&amp;$H$5&amp;SUM(ROW(P19))),
INDIRECT("'"&amp;$H$7&amp;"'!$C"&amp;SUM(ROW(P19))&amp;":"&amp;$H$5&amp;SUM(ROW(P19)))*$L$6,
INDIRECT("'"&amp;$H$8&amp;"'!$C"&amp;SUM(ROW(P19))&amp;":"&amp;$H$5&amp;SUM(ROW(P19)))*$L$5)/
(SUMPRODUCT(INDIRECT("'"&amp;$H$6&amp;"'!$C"&amp;SUM(ROW(P19))&amp;":"&amp;$H$5&amp;SUM(ROW(P19))),
INDIRECT("'"&amp;$H$7&amp;"'!$C"&amp;SUM(ROW(P19))&amp;":"&amp;$H$5&amp;SUM(ROW(P19)))*$L$6)),"")</f>
        <v>199296.51353806371</v>
      </c>
      <c r="R19" s="47">
        <f t="shared" ca="1" si="10"/>
        <v>2.2077986830396412E-2</v>
      </c>
      <c r="S19" s="57">
        <f t="shared" ca="1" si="8"/>
        <v>265063013.14535335</v>
      </c>
      <c r="T19" s="59">
        <f t="shared" si="2"/>
        <v>0</v>
      </c>
    </row>
    <row r="20" spans="2:20" s="44" customFormat="1" ht="13" x14ac:dyDescent="0.3">
      <c r="B20" s="14">
        <f t="shared" si="9"/>
        <v>2013</v>
      </c>
      <c r="C20" s="53">
        <f t="shared" ca="1" si="0"/>
        <v>2054.3089804027577</v>
      </c>
      <c r="D20" s="70">
        <f t="shared" ca="1" si="1"/>
        <v>75.060648120043453</v>
      </c>
      <c r="E20" s="75">
        <f t="shared" ca="1" si="3"/>
        <v>0.59245551682084885</v>
      </c>
      <c r="F20" s="53" cm="1">
        <f t="array" aca="1" ref="F20" ca="1">SUMPRODUCT(INDIRECT("'"&amp;$H$6&amp;"'!$C"&amp;SUM(ROW(A20))&amp;":"&amp;$H$5&amp;SUM(ROW(A20))),
INDIRECT("'"&amp;$H$7&amp;"'!$C"&amp;SUM(ROW(A20))&amp;":"&amp;$H$5&amp;SUM(ROW(A20)))*$L$6)</f>
        <v>1217.086688694227</v>
      </c>
      <c r="G20" s="163">
        <f ca="1">INDEX('Other Inputs'!$C$80:$AH$145,MATCH(B20,'Other Inputs'!$B$80:$B$145,0), MATCH($D$2,'Other Inputs'!$C$79:$AH$79,0))</f>
        <v>0</v>
      </c>
      <c r="H20" s="53">
        <f t="shared" ca="1" si="4"/>
        <v>1217.086688694227</v>
      </c>
      <c r="I20" s="70" cm="1">
        <f t="array" aca="1" ref="I20" ca="1">IFERROR(SUMPRODUCT(INDIRECT("'"&amp;$H$6&amp;"'!$C"&amp;SUM(ROW(P20))&amp;":"&amp;$H$5&amp;SUM(ROW(P20))),
INDIRECT("'"&amp;$H$7&amp;"'!$C"&amp;SUM(ROW(P20))&amp;":"&amp;$H$5&amp;SUM(ROW(P20)))*$L$6,
INDIRECT("'"&amp;$H$7&amp;"'!$C10:"&amp;$H$5&amp;10)*$L$6)/
(SUMPRODUCT(INDIRECT("'"&amp;$H$6&amp;"'!$C"&amp;SUM(ROW(P20))&amp;":"&amp;$H$5&amp;SUM(ROW(P20))),
INDIRECT("'"&amp;$H$7&amp;"'!$C"&amp;SUM(ROW(P20))&amp;":"&amp;$H$5&amp;SUM(ROW(P20)))*$L$6)),"")</f>
        <v>73.24275957765856</v>
      </c>
      <c r="J20" s="345">
        <f ca="1">INDEX('Other Inputs'!$C$11:$AH$76,MATCH($B20,'Other Inputs'!$B$80:$B$145,0), MATCH($D$2,'Other Inputs'!$C$79:$AH$79,0))</f>
        <v>2</v>
      </c>
      <c r="K20" s="76">
        <f t="shared" ca="1" si="5"/>
        <v>2434.1733773884539</v>
      </c>
      <c r="L20" s="163">
        <f ca="1">INDEX('Other Inputs'!$C$149:$AH$214,MATCH($B20,'Other Inputs'!$B$80:$B$145,0), MATCH($D$2,'Other Inputs'!$C$79:$AH$79,0))</f>
        <v>5.5E-2</v>
      </c>
      <c r="M20" s="45">
        <f ca="1">INDEX('Other Inputs'!$C$218:$AH$283,MATCH($B20,'Other Inputs'!$B$80:$B$145,0), MATCH($D$2,'Other Inputs'!$C$79:$AH$79,0))</f>
        <v>1.6406250000000001E-2</v>
      </c>
      <c r="N20" s="53">
        <f t="shared" ca="1" si="6"/>
        <v>2610.185031251101</v>
      </c>
      <c r="O20" s="53">
        <f t="shared" ca="1" si="7"/>
        <v>1305.0925156255505</v>
      </c>
      <c r="P20" s="46"/>
      <c r="Q20" s="53" cm="1">
        <f t="array" aca="1" ref="Q20" ca="1">IFERROR(SUMPRODUCT(INDIRECT("'"&amp;$H$6&amp;"'!$C"&amp;SUM(ROW(P20))&amp;":"&amp;$H$5&amp;SUM(ROW(P20))),
INDIRECT("'"&amp;$H$7&amp;"'!$C"&amp;SUM(ROW(P20))&amp;":"&amp;$H$5&amp;SUM(ROW(P20)))*$L$6,
INDIRECT("'"&amp;$H$8&amp;"'!$C"&amp;SUM(ROW(P20))&amp;":"&amp;$H$5&amp;SUM(ROW(P20)))*$L$5)/
(SUMPRODUCT(INDIRECT("'"&amp;$H$6&amp;"'!$C"&amp;SUM(ROW(P20))&amp;":"&amp;$H$5&amp;SUM(ROW(P20))),
INDIRECT("'"&amp;$H$7&amp;"'!$C"&amp;SUM(ROW(P20))&amp;":"&amp;$H$5&amp;SUM(ROW(P20)))*$L$6)),"")</f>
        <v>203798.34262450461</v>
      </c>
      <c r="R20" s="47">
        <f t="shared" ca="1" si="10"/>
        <v>2.2588599301217149E-2</v>
      </c>
      <c r="S20" s="57">
        <f t="shared" ca="1" si="8"/>
        <v>265975691.65613258</v>
      </c>
      <c r="T20" s="59">
        <f t="shared" si="2"/>
        <v>0</v>
      </c>
    </row>
    <row r="21" spans="2:20" s="44" customFormat="1" ht="13" x14ac:dyDescent="0.3">
      <c r="B21" s="14">
        <f t="shared" si="9"/>
        <v>2014</v>
      </c>
      <c r="C21" s="53">
        <f t="shared" ca="1" si="0"/>
        <v>2073.8414595316267</v>
      </c>
      <c r="D21" s="70">
        <f t="shared" ca="1" si="1"/>
        <v>75.524314087912899</v>
      </c>
      <c r="E21" s="75">
        <f t="shared" ca="1" si="3"/>
        <v>0.57582693895521941</v>
      </c>
      <c r="F21" s="53" cm="1">
        <f t="array" aca="1" ref="F21" ca="1">SUMPRODUCT(INDIRECT("'"&amp;$H$6&amp;"'!$C"&amp;SUM(ROW(A21))&amp;":"&amp;$H$5&amp;SUM(ROW(A21))),
INDIRECT("'"&amp;$H$7&amp;"'!$C"&amp;SUM(ROW(A21))&amp;":"&amp;$H$5&amp;SUM(ROW(A21)))*$L$6)</f>
        <v>1194.1737795205211</v>
      </c>
      <c r="G21" s="163">
        <f ca="1">INDEX('Other Inputs'!$C$80:$AH$145,MATCH(B21,'Other Inputs'!$B$80:$B$145,0), MATCH($D$2,'Other Inputs'!$C$79:$AH$79,0))</f>
        <v>0</v>
      </c>
      <c r="H21" s="53">
        <f t="shared" ca="1" si="4"/>
        <v>1194.1737795205211</v>
      </c>
      <c r="I21" s="70" cm="1">
        <f t="array" aca="1" ref="I21" ca="1">IFERROR(SUMPRODUCT(INDIRECT("'"&amp;$H$6&amp;"'!$C"&amp;SUM(ROW(P21))&amp;":"&amp;$H$5&amp;SUM(ROW(P21))),
INDIRECT("'"&amp;$H$7&amp;"'!$C"&amp;SUM(ROW(P21))&amp;":"&amp;$H$5&amp;SUM(ROW(P21)))*$L$6,
INDIRECT("'"&amp;$H$7&amp;"'!$C10:"&amp;$H$5&amp;10)*$L$6)/
(SUMPRODUCT(INDIRECT("'"&amp;$H$6&amp;"'!$C"&amp;SUM(ROW(P21))&amp;":"&amp;$H$5&amp;SUM(ROW(P21))),
INDIRECT("'"&amp;$H$7&amp;"'!$C"&amp;SUM(ROW(P21))&amp;":"&amp;$H$5&amp;SUM(ROW(P21)))*$L$6)),"")</f>
        <v>73.684821985358113</v>
      </c>
      <c r="J21" s="345">
        <f ca="1">INDEX('Other Inputs'!$C$11:$AH$76,MATCH($B21,'Other Inputs'!$B$80:$B$145,0), MATCH($D$2,'Other Inputs'!$C$79:$AH$79,0))</f>
        <v>2</v>
      </c>
      <c r="K21" s="76">
        <f t="shared" ca="1" si="5"/>
        <v>2388.3475590410421</v>
      </c>
      <c r="L21" s="163">
        <f ca="1">INDEX('Other Inputs'!$C$149:$AH$214,MATCH($B21,'Other Inputs'!$B$80:$B$145,0), MATCH($D$2,'Other Inputs'!$C$79:$AH$79,0))</f>
        <v>5.5E-2</v>
      </c>
      <c r="M21" s="45">
        <f ca="1">INDEX('Other Inputs'!$C$218:$AH$283,MATCH($B21,'Other Inputs'!$B$80:$B$145,0), MATCH($D$2,'Other Inputs'!$C$79:$AH$79,0))</f>
        <v>1.627630011909488E-2</v>
      </c>
      <c r="N21" s="53">
        <f t="shared" ca="1" si="6"/>
        <v>2560.7181768392402</v>
      </c>
      <c r="O21" s="53">
        <f t="shared" ca="1" si="7"/>
        <v>1280.3590884196201</v>
      </c>
      <c r="P21" s="46"/>
      <c r="Q21" s="53" cm="1">
        <f t="array" aca="1" ref="Q21" ca="1">IFERROR(SUMPRODUCT(INDIRECT("'"&amp;$H$6&amp;"'!$C"&amp;SUM(ROW(P21))&amp;":"&amp;$H$5&amp;SUM(ROW(P21))),
INDIRECT("'"&amp;$H$7&amp;"'!$C"&amp;SUM(ROW(P21))&amp;":"&amp;$H$5&amp;SUM(ROW(P21)))*$L$6,
INDIRECT("'"&amp;$H$8&amp;"'!$C"&amp;SUM(ROW(P21))&amp;":"&amp;$H$5&amp;SUM(ROW(P21)))*$L$5)/
(SUMPRODUCT(INDIRECT("'"&amp;$H$6&amp;"'!$C"&amp;SUM(ROW(P21))&amp;":"&amp;$H$5&amp;SUM(ROW(P21))),
INDIRECT("'"&amp;$H$7&amp;"'!$C"&amp;SUM(ROW(P21))&amp;":"&amp;$H$5&amp;SUM(ROW(P21)))*$L$6)),"")</f>
        <v>209672.48192301526</v>
      </c>
      <c r="R21" s="47">
        <f t="shared" ca="1" si="10"/>
        <v>2.8823292784738941E-2</v>
      </c>
      <c r="S21" s="57">
        <f t="shared" ca="1" si="8"/>
        <v>268456067.82163107</v>
      </c>
      <c r="T21" s="59">
        <f t="shared" si="2"/>
        <v>0</v>
      </c>
    </row>
    <row r="22" spans="2:20" s="44" customFormat="1" ht="13" x14ac:dyDescent="0.3">
      <c r="B22" s="14">
        <f t="shared" si="9"/>
        <v>2015</v>
      </c>
      <c r="C22" s="53">
        <f t="shared" ca="1" si="0"/>
        <v>2076.7304763952457</v>
      </c>
      <c r="D22" s="70">
        <f t="shared" ca="1" si="1"/>
        <v>75.950083583185958</v>
      </c>
      <c r="E22" s="75">
        <f t="shared" ca="1" si="3"/>
        <v>0.55972419496350023</v>
      </c>
      <c r="F22" s="53" cm="1">
        <f t="array" aca="1" ref="F22" ca="1">SUMPRODUCT(INDIRECT("'"&amp;$H$6&amp;"'!$C"&amp;SUM(ROW(A22))&amp;":"&amp;$H$5&amp;SUM(ROW(A22))),
INDIRECT("'"&amp;$H$7&amp;"'!$C"&amp;SUM(ROW(A22))&amp;":"&amp;$H$5&amp;SUM(ROW(A22)))*$L$6)</f>
        <v>1162.3962940564952</v>
      </c>
      <c r="G22" s="163">
        <f ca="1">INDEX('Other Inputs'!$C$80:$AH$145,MATCH(B22,'Other Inputs'!$B$80:$B$145,0), MATCH($D$2,'Other Inputs'!$C$79:$AH$79,0))</f>
        <v>0</v>
      </c>
      <c r="H22" s="53">
        <f t="shared" ca="1" si="4"/>
        <v>1162.3962940564952</v>
      </c>
      <c r="I22" s="70" cm="1">
        <f t="array" aca="1" ref="I22" ca="1">IFERROR(SUMPRODUCT(INDIRECT("'"&amp;$H$6&amp;"'!$C"&amp;SUM(ROW(P22))&amp;":"&amp;$H$5&amp;SUM(ROW(P22))),
INDIRECT("'"&amp;$H$7&amp;"'!$C"&amp;SUM(ROW(P22))&amp;":"&amp;$H$5&amp;SUM(ROW(P22)))*$L$6,
INDIRECT("'"&amp;$H$7&amp;"'!$C10:"&amp;$H$5&amp;10)*$L$6)/
(SUMPRODUCT(INDIRECT("'"&amp;$H$6&amp;"'!$C"&amp;SUM(ROW(P22))&amp;":"&amp;$H$5&amp;SUM(ROW(P22))),
INDIRECT("'"&amp;$H$7&amp;"'!$C"&amp;SUM(ROW(P22))&amp;":"&amp;$H$5&amp;SUM(ROW(P22)))*$L$6)),"")</f>
        <v>74.092015091114263</v>
      </c>
      <c r="J22" s="345">
        <f ca="1">INDEX('Other Inputs'!$C$11:$AH$76,MATCH($B22,'Other Inputs'!$B$80:$B$145,0), MATCH($D$2,'Other Inputs'!$C$79:$AH$79,0))</f>
        <v>2</v>
      </c>
      <c r="K22" s="76">
        <f t="shared" ca="1" si="5"/>
        <v>2324.7925881129904</v>
      </c>
      <c r="L22" s="163">
        <f ca="1">INDEX('Other Inputs'!$C$149:$AH$214,MATCH($B22,'Other Inputs'!$B$80:$B$145,0), MATCH($D$2,'Other Inputs'!$C$79:$AH$79,0))</f>
        <v>5.5E-2</v>
      </c>
      <c r="M22" s="45">
        <f ca="1">INDEX('Other Inputs'!$C$218:$AH$283,MATCH($B22,'Other Inputs'!$B$80:$B$145,0), MATCH($D$2,'Other Inputs'!$C$79:$AH$79,0))</f>
        <v>1.7309205350118019E-2</v>
      </c>
      <c r="N22" s="53">
        <f t="shared" ca="1" si="6"/>
        <v>2495.1097099400095</v>
      </c>
      <c r="O22" s="53">
        <f t="shared" ca="1" si="7"/>
        <v>1247.5548549700047</v>
      </c>
      <c r="P22" s="46"/>
      <c r="Q22" s="53" cm="1">
        <f t="array" aca="1" ref="Q22" ca="1">IFERROR(SUMPRODUCT(INDIRECT("'"&amp;$H$6&amp;"'!$C"&amp;SUM(ROW(P22))&amp;":"&amp;$H$5&amp;SUM(ROW(P22))),
INDIRECT("'"&amp;$H$7&amp;"'!$C"&amp;SUM(ROW(P22))&amp;":"&amp;$H$5&amp;SUM(ROW(P22)))*$L$6,
INDIRECT("'"&amp;$H$8&amp;"'!$C"&amp;SUM(ROW(P22))&amp;":"&amp;$H$5&amp;SUM(ROW(P22)))*$L$5)/
(SUMPRODUCT(INDIRECT("'"&amp;$H$6&amp;"'!$C"&amp;SUM(ROW(P22))&amp;":"&amp;$H$5&amp;SUM(ROW(P22))),
INDIRECT("'"&amp;$H$7&amp;"'!$C"&amp;SUM(ROW(P22))&amp;":"&amp;$H$5&amp;SUM(ROW(P22)))*$L$6)),"")</f>
        <v>217745.43671845796</v>
      </c>
      <c r="R22" s="47">
        <f t="shared" ca="1" si="10"/>
        <v>3.8502691060846139E-2</v>
      </c>
      <c r="S22" s="57">
        <f t="shared" ca="1" si="8"/>
        <v>271649376.72567618</v>
      </c>
      <c r="T22" s="59">
        <f t="shared" si="2"/>
        <v>0</v>
      </c>
    </row>
    <row r="23" spans="2:20" s="44" customFormat="1" ht="13" x14ac:dyDescent="0.3">
      <c r="B23" s="14">
        <f t="shared" si="9"/>
        <v>2016</v>
      </c>
      <c r="C23" s="53">
        <f t="shared" ca="1" si="0"/>
        <v>2071.8522571086201</v>
      </c>
      <c r="D23" s="70">
        <f t="shared" ca="1" si="1"/>
        <v>76.376263180041946</v>
      </c>
      <c r="E23" s="75">
        <f t="shared" ca="1" si="3"/>
        <v>0.55358978589037244</v>
      </c>
      <c r="F23" s="53" cm="1">
        <f t="array" aca="1" ref="F23" ca="1">SUMPRODUCT(INDIRECT("'"&amp;$H$6&amp;"'!$C"&amp;SUM(ROW(A23))&amp;":"&amp;$H$5&amp;SUM(ROW(A23))),
INDIRECT("'"&amp;$H$7&amp;"'!$C"&amp;SUM(ROW(A23))&amp;":"&amp;$H$5&amp;SUM(ROW(A23)))*$L$6)</f>
        <v>1146.9562474092459</v>
      </c>
      <c r="G23" s="163">
        <f ca="1">INDEX('Other Inputs'!$C$80:$AH$145,MATCH(B23,'Other Inputs'!$B$80:$B$145,0), MATCH($D$2,'Other Inputs'!$C$79:$AH$79,0))</f>
        <v>0</v>
      </c>
      <c r="H23" s="53">
        <f t="shared" ca="1" si="4"/>
        <v>1146.9562474092459</v>
      </c>
      <c r="I23" s="70" cm="1">
        <f t="array" aca="1" ref="I23" ca="1">IFERROR(SUMPRODUCT(INDIRECT("'"&amp;$H$6&amp;"'!$C"&amp;SUM(ROW(P23))&amp;":"&amp;$H$5&amp;SUM(ROW(P23))),
INDIRECT("'"&amp;$H$7&amp;"'!$C"&amp;SUM(ROW(P23))&amp;":"&amp;$H$5&amp;SUM(ROW(P23)))*$L$6,
INDIRECT("'"&amp;$H$7&amp;"'!$C10:"&amp;$H$5&amp;10)*$L$6)/
(SUMPRODUCT(INDIRECT("'"&amp;$H$6&amp;"'!$C"&amp;SUM(ROW(P23))&amp;":"&amp;$H$5&amp;SUM(ROW(P23))),
INDIRECT("'"&amp;$H$7&amp;"'!$C"&amp;SUM(ROW(P23))&amp;":"&amp;$H$5&amp;SUM(ROW(P23)))*$L$6)),"")</f>
        <v>74.532521931372131</v>
      </c>
      <c r="J23" s="345">
        <f ca="1">INDEX('Other Inputs'!$C$11:$AH$76,MATCH($B23,'Other Inputs'!$B$80:$B$145,0), MATCH($D$2,'Other Inputs'!$C$79:$AH$79,0))</f>
        <v>2</v>
      </c>
      <c r="K23" s="76">
        <f t="shared" ca="1" si="5"/>
        <v>2293.9124948184917</v>
      </c>
      <c r="L23" s="163">
        <f ca="1">INDEX('Other Inputs'!$C$149:$AH$214,MATCH($B23,'Other Inputs'!$B$80:$B$145,0), MATCH($D$2,'Other Inputs'!$C$79:$AH$79,0))</f>
        <v>5.5E-2</v>
      </c>
      <c r="M23" s="45">
        <f ca="1">INDEX('Other Inputs'!$C$218:$AH$283,MATCH($B23,'Other Inputs'!$B$80:$B$145,0), MATCH($D$2,'Other Inputs'!$C$79:$AH$79,0))</f>
        <v>1.7500000000000002E-2</v>
      </c>
      <c r="N23" s="53">
        <f t="shared" ca="1" si="6"/>
        <v>2462.429041469095</v>
      </c>
      <c r="O23" s="53">
        <f t="shared" ca="1" si="7"/>
        <v>1231.2145207345475</v>
      </c>
      <c r="P23" s="46"/>
      <c r="Q23" s="53" cm="1">
        <f t="array" aca="1" ref="Q23" ca="1">IFERROR(SUMPRODUCT(INDIRECT("'"&amp;$H$6&amp;"'!$C"&amp;SUM(ROW(P23))&amp;":"&amp;$H$5&amp;SUM(ROW(P23))),
INDIRECT("'"&amp;$H$7&amp;"'!$C"&amp;SUM(ROW(P23))&amp;":"&amp;$H$5&amp;SUM(ROW(P23)))*$L$6,
INDIRECT("'"&amp;$H$8&amp;"'!$C"&amp;SUM(ROW(P23))&amp;":"&amp;$H$5&amp;SUM(ROW(P23)))*$L$5)/
(SUMPRODUCT(INDIRECT("'"&amp;$H$6&amp;"'!$C"&amp;SUM(ROW(P23))&amp;":"&amp;$H$5&amp;SUM(ROW(P23))),
INDIRECT("'"&amp;$H$7&amp;"'!$C"&amp;SUM(ROW(P23))&amp;":"&amp;$H$5&amp;SUM(ROW(P23)))*$L$6)),"")</f>
        <v>226390.43940355233</v>
      </c>
      <c r="R23" s="47">
        <f t="shared" ca="1" si="10"/>
        <v>3.9702336891092926E-2</v>
      </c>
      <c r="S23" s="57">
        <f t="shared" ca="1" si="8"/>
        <v>278735196.34912831</v>
      </c>
      <c r="T23" s="59">
        <f t="shared" si="2"/>
        <v>0</v>
      </c>
    </row>
    <row r="24" spans="2:20" s="44" customFormat="1" ht="13" x14ac:dyDescent="0.3">
      <c r="B24" s="14">
        <f t="shared" si="9"/>
        <v>2017</v>
      </c>
      <c r="C24" s="53">
        <f t="shared" ca="1" si="0"/>
        <v>2054.2857441109577</v>
      </c>
      <c r="D24" s="70">
        <f t="shared" ca="1" si="1"/>
        <v>76.78720278050568</v>
      </c>
      <c r="E24" s="75">
        <f t="shared" ca="1" si="3"/>
        <v>0.54765928093539762</v>
      </c>
      <c r="F24" s="53" cm="1">
        <f t="array" aca="1" ref="F24" ca="1">SUMPRODUCT(INDIRECT("'"&amp;$H$6&amp;"'!$C"&amp;SUM(ROW(A24))&amp;":"&amp;$H$5&amp;SUM(ROW(A24))),
INDIRECT("'"&amp;$H$7&amp;"'!$C"&amp;SUM(ROW(A24))&amp;":"&amp;$H$5&amp;SUM(ROW(A24)))*$L$6)</f>
        <v>1125.0486534556453</v>
      </c>
      <c r="G24" s="163">
        <f ca="1">INDEX('Other Inputs'!$C$80:$AH$145,MATCH(B24,'Other Inputs'!$B$80:$B$145,0), MATCH($D$2,'Other Inputs'!$C$79:$AH$79,0))</f>
        <v>0</v>
      </c>
      <c r="H24" s="53">
        <f t="shared" ca="1" si="4"/>
        <v>1125.0486534556453</v>
      </c>
      <c r="I24" s="70" cm="1">
        <f t="array" aca="1" ref="I24" ca="1">IFERROR(SUMPRODUCT(INDIRECT("'"&amp;$H$6&amp;"'!$C"&amp;SUM(ROW(P24))&amp;":"&amp;$H$5&amp;SUM(ROW(P24))),
INDIRECT("'"&amp;$H$7&amp;"'!$C"&amp;SUM(ROW(P24))&amp;":"&amp;$H$5&amp;SUM(ROW(P24)))*$L$6,
INDIRECT("'"&amp;$H$7&amp;"'!$C10:"&amp;$H$5&amp;10)*$L$6)/
(SUMPRODUCT(INDIRECT("'"&amp;$H$6&amp;"'!$C"&amp;SUM(ROW(P24))&amp;":"&amp;$H$5&amp;SUM(ROW(P24))),
INDIRECT("'"&amp;$H$7&amp;"'!$C"&amp;SUM(ROW(P24))&amp;":"&amp;$H$5&amp;SUM(ROW(P24)))*$L$6)),"")</f>
        <v>74.959606446914563</v>
      </c>
      <c r="J24" s="345">
        <f ca="1">INDEX('Other Inputs'!$C$11:$AH$76,MATCH($B24,'Other Inputs'!$B$80:$B$145,0), MATCH($D$2,'Other Inputs'!$C$79:$AH$79,0))</f>
        <v>2</v>
      </c>
      <c r="K24" s="76">
        <f t="shared" ca="1" si="5"/>
        <v>2250.0973069112906</v>
      </c>
      <c r="L24" s="163">
        <f ca="1">INDEX('Other Inputs'!$C$149:$AH$214,MATCH($B24,'Other Inputs'!$B$80:$B$145,0), MATCH($D$2,'Other Inputs'!$C$79:$AH$79,0))</f>
        <v>5.5E-2</v>
      </c>
      <c r="M24" s="45">
        <f ca="1">INDEX('Other Inputs'!$C$218:$AH$283,MATCH($B24,'Other Inputs'!$B$80:$B$145,0), MATCH($D$2,'Other Inputs'!$C$79:$AH$79,0))</f>
        <v>1.7500000000000002E-2</v>
      </c>
      <c r="N24" s="53">
        <f t="shared" ca="1" si="6"/>
        <v>2415.3950803202615</v>
      </c>
      <c r="O24" s="53">
        <f t="shared" ca="1" si="7"/>
        <v>1207.6975401601308</v>
      </c>
      <c r="P24" s="46"/>
      <c r="Q24" s="53" cm="1">
        <f t="array" aca="1" ref="Q24" ca="1">IFERROR(SUMPRODUCT(INDIRECT("'"&amp;$H$6&amp;"'!$C"&amp;SUM(ROW(P24))&amp;":"&amp;$H$5&amp;SUM(ROW(P24))),
INDIRECT("'"&amp;$H$7&amp;"'!$C"&amp;SUM(ROW(P24))&amp;":"&amp;$H$5&amp;SUM(ROW(P24)))*$L$6,
INDIRECT("'"&amp;$H$8&amp;"'!$C"&amp;SUM(ROW(P24))&amp;":"&amp;$H$5&amp;SUM(ROW(P24)))*$L$5)/
(SUMPRODUCT(INDIRECT("'"&amp;$H$6&amp;"'!$C"&amp;SUM(ROW(P24))&amp;":"&amp;$H$5&amp;SUM(ROW(P24))),
INDIRECT("'"&amp;$H$7&amp;"'!$C"&amp;SUM(ROW(P24))&amp;":"&amp;$H$5&amp;SUM(ROW(P24)))*$L$6)),"")</f>
        <v>232317.35578002696</v>
      </c>
      <c r="R24" s="47">
        <f t="shared" ca="1" si="10"/>
        <v>2.6180064812320047E-2</v>
      </c>
      <c r="S24" s="57">
        <f t="shared" ca="1" si="8"/>
        <v>280569099.11204451</v>
      </c>
      <c r="T24" s="59">
        <f t="shared" si="2"/>
        <v>0</v>
      </c>
    </row>
    <row r="25" spans="2:20" s="44" customFormat="1" ht="13" x14ac:dyDescent="0.3">
      <c r="B25" s="14">
        <f t="shared" si="9"/>
        <v>2018</v>
      </c>
      <c r="C25" s="53">
        <f t="shared" ca="1" si="0"/>
        <v>2030.4452031525436</v>
      </c>
      <c r="D25" s="70">
        <f t="shared" ca="1" si="1"/>
        <v>77.0373034792227</v>
      </c>
      <c r="E25" s="75">
        <f t="shared" ca="1" si="3"/>
        <v>0.54340636932107234</v>
      </c>
      <c r="F25" s="53" cm="1">
        <f t="array" aca="1" ref="F25" ca="1">SUMPRODUCT(INDIRECT("'"&amp;$H$6&amp;"'!$C"&amp;SUM(ROW(A25))&amp;":"&amp;$H$5&amp;SUM(ROW(A25))),
INDIRECT("'"&amp;$H$7&amp;"'!$C"&amp;SUM(ROW(A25))&amp;":"&amp;$H$5&amp;SUM(ROW(A25)))*$L$6)</f>
        <v>1103.3568559505109</v>
      </c>
      <c r="G25" s="163">
        <f ca="1">INDEX('Other Inputs'!$C$80:$AH$145,MATCH(B25,'Other Inputs'!$B$80:$B$145,0), MATCH($D$2,'Other Inputs'!$C$79:$AH$79,0))</f>
        <v>0</v>
      </c>
      <c r="H25" s="53">
        <f t="shared" ca="1" si="4"/>
        <v>1103.3568559505109</v>
      </c>
      <c r="I25" s="70" cm="1">
        <f t="array" aca="1" ref="I25" ca="1">IFERROR(SUMPRODUCT(INDIRECT("'"&amp;$H$6&amp;"'!$C"&amp;SUM(ROW(P25))&amp;":"&amp;$H$5&amp;SUM(ROW(P25))),
INDIRECT("'"&amp;$H$7&amp;"'!$C"&amp;SUM(ROW(P25))&amp;":"&amp;$H$5&amp;SUM(ROW(P25)))*$L$6,
INDIRECT("'"&amp;$H$7&amp;"'!$C10:"&amp;$H$5&amp;10)*$L$6)/
(SUMPRODUCT(INDIRECT("'"&amp;$H$6&amp;"'!$C"&amp;SUM(ROW(P25))&amp;":"&amp;$H$5&amp;SUM(ROW(P25))),
INDIRECT("'"&amp;$H$7&amp;"'!$C"&amp;SUM(ROW(P25))&amp;":"&amp;$H$5&amp;SUM(ROW(P25)))*$L$6)),"")</f>
        <v>75.350044926106548</v>
      </c>
      <c r="J25" s="345">
        <f ca="1">INDEX('Other Inputs'!$C$11:$AH$76,MATCH($B25,'Other Inputs'!$B$80:$B$145,0), MATCH($D$2,'Other Inputs'!$C$79:$AH$79,0))</f>
        <v>2</v>
      </c>
      <c r="K25" s="76">
        <f t="shared" ca="1" si="5"/>
        <v>2206.7137119010217</v>
      </c>
      <c r="L25" s="163">
        <f ca="1">INDEX('Other Inputs'!$C$149:$AH$214,MATCH($B25,'Other Inputs'!$B$80:$B$145,0), MATCH($D$2,'Other Inputs'!$C$79:$AH$79,0))</f>
        <v>5.5E-2</v>
      </c>
      <c r="M25" s="45">
        <f ca="1">INDEX('Other Inputs'!$C$218:$AH$283,MATCH($B25,'Other Inputs'!$B$80:$B$145,0), MATCH($D$2,'Other Inputs'!$C$79:$AH$79,0))</f>
        <v>1.7500000000000002E-2</v>
      </c>
      <c r="N25" s="53">
        <f t="shared" ca="1" si="6"/>
        <v>2368.8244179615504</v>
      </c>
      <c r="O25" s="53">
        <f t="shared" ca="1" si="7"/>
        <v>1184.4122089807752</v>
      </c>
      <c r="P25" s="46"/>
      <c r="Q25" s="53" cm="1">
        <f t="array" aca="1" ref="Q25" ca="1">IFERROR(SUMPRODUCT(INDIRECT("'"&amp;$H$6&amp;"'!$C"&amp;SUM(ROW(P25))&amp;":"&amp;$H$5&amp;SUM(ROW(P25))),
INDIRECT("'"&amp;$H$7&amp;"'!$C"&amp;SUM(ROW(P25))&amp;":"&amp;$H$5&amp;SUM(ROW(P25)))*$L$6,
INDIRECT("'"&amp;$H$8&amp;"'!$C"&amp;SUM(ROW(P25))&amp;":"&amp;$H$5&amp;SUM(ROW(P25)))*$L$5)/
(SUMPRODUCT(INDIRECT("'"&amp;$H$6&amp;"'!$C"&amp;SUM(ROW(P25))&amp;":"&amp;$H$5&amp;SUM(ROW(P25))),
INDIRECT("'"&amp;$H$7&amp;"'!$C"&amp;SUM(ROW(P25))&amp;":"&amp;$H$5&amp;SUM(ROW(P25)))*$L$6)),"")</f>
        <v>235873.66208436305</v>
      </c>
      <c r="R25" s="47">
        <f t="shared" ca="1" si="10"/>
        <v>1.5307966520174299E-2</v>
      </c>
      <c r="S25" s="57">
        <f t="shared" ca="1" si="8"/>
        <v>279371645.14972538</v>
      </c>
      <c r="T25" s="59">
        <f t="shared" si="2"/>
        <v>0</v>
      </c>
    </row>
    <row r="26" spans="2:20" s="44" customFormat="1" ht="13" x14ac:dyDescent="0.3">
      <c r="B26" s="14">
        <f t="shared" si="9"/>
        <v>2019</v>
      </c>
      <c r="C26" s="53">
        <f t="shared" ca="1" si="0"/>
        <v>1996.0978568572507</v>
      </c>
      <c r="D26" s="70">
        <f t="shared" ca="1" si="1"/>
        <v>77.427262327460582</v>
      </c>
      <c r="E26" s="75">
        <f t="shared" ca="1" si="3"/>
        <v>0.53771174075763639</v>
      </c>
      <c r="F26" s="53" cm="1">
        <f t="array" aca="1" ref="F26" ca="1">SUMPRODUCT(INDIRECT("'"&amp;$H$6&amp;"'!$C"&amp;SUM(ROW(A26))&amp;":"&amp;$H$5&amp;SUM(ROW(A26))),
INDIRECT("'"&amp;$H$7&amp;"'!$C"&amp;SUM(ROW(A26))&amp;":"&amp;$H$5&amp;SUM(ROW(A26)))*$L$6)</f>
        <v>1073.3252533332995</v>
      </c>
      <c r="G26" s="163">
        <f ca="1">INDEX('Other Inputs'!$C$80:$AH$145,MATCH(B26,'Other Inputs'!$B$80:$B$145,0), MATCH($D$2,'Other Inputs'!$C$79:$AH$79,0))</f>
        <v>0</v>
      </c>
      <c r="H26" s="53">
        <f t="shared" ca="1" si="4"/>
        <v>1073.3252533332995</v>
      </c>
      <c r="I26" s="70" cm="1">
        <f t="array" aca="1" ref="I26" ca="1">IFERROR(SUMPRODUCT(INDIRECT("'"&amp;$H$6&amp;"'!$C"&amp;SUM(ROW(P26))&amp;":"&amp;$H$5&amp;SUM(ROW(P26))),
INDIRECT("'"&amp;$H$7&amp;"'!$C"&amp;SUM(ROW(P26))&amp;":"&amp;$H$5&amp;SUM(ROW(P26)))*$L$6,
INDIRECT("'"&amp;$H$7&amp;"'!$C10:"&amp;$H$5&amp;10)*$L$6)/
(SUMPRODUCT(INDIRECT("'"&amp;$H$6&amp;"'!$C"&amp;SUM(ROW(P26))&amp;":"&amp;$H$5&amp;SUM(ROW(P26))),
INDIRECT("'"&amp;$H$7&amp;"'!$C"&amp;SUM(ROW(P26))&amp;":"&amp;$H$5&amp;SUM(ROW(P26)))*$L$6)),"")</f>
        <v>75.762473409982462</v>
      </c>
      <c r="J26" s="345">
        <f ca="1">INDEX('Other Inputs'!$C$11:$AH$76,MATCH($B26,'Other Inputs'!$B$80:$B$145,0), MATCH($D$2,'Other Inputs'!$C$79:$AH$79,0))</f>
        <v>2</v>
      </c>
      <c r="K26" s="76">
        <f t="shared" ca="1" si="5"/>
        <v>2146.6505066665991</v>
      </c>
      <c r="L26" s="163">
        <f ca="1">INDEX('Other Inputs'!$C$149:$AH$214,MATCH($B26,'Other Inputs'!$B$80:$B$145,0), MATCH($D$2,'Other Inputs'!$C$79:$AH$79,0))</f>
        <v>5.5E-2</v>
      </c>
      <c r="M26" s="45">
        <f ca="1">INDEX('Other Inputs'!$C$218:$AH$283,MATCH($B26,'Other Inputs'!$B$80:$B$145,0), MATCH($D$2,'Other Inputs'!$C$79:$AH$79,0))</f>
        <v>1.7500000000000002E-2</v>
      </c>
      <c r="N26" s="53">
        <f t="shared" ca="1" si="6"/>
        <v>2304.3488195125942</v>
      </c>
      <c r="O26" s="53">
        <f t="shared" ca="1" si="7"/>
        <v>1152.1744097562971</v>
      </c>
      <c r="P26" s="46"/>
      <c r="Q26" s="53" cm="1">
        <f t="array" aca="1" ref="Q26" ca="1">IFERROR(SUMPRODUCT(INDIRECT("'"&amp;$H$6&amp;"'!$C"&amp;SUM(ROW(P26))&amp;":"&amp;$H$5&amp;SUM(ROW(P26))),
INDIRECT("'"&amp;$H$7&amp;"'!$C"&amp;SUM(ROW(P26))&amp;":"&amp;$H$5&amp;SUM(ROW(P26)))*$L$6,
INDIRECT("'"&amp;$H$8&amp;"'!$C"&amp;SUM(ROW(P26))&amp;":"&amp;$H$5&amp;SUM(ROW(P26)))*$L$5)/
(SUMPRODUCT(INDIRECT("'"&amp;$H$6&amp;"'!$C"&amp;SUM(ROW(P26))&amp;":"&amp;$H$5&amp;SUM(ROW(P26))),
INDIRECT("'"&amp;$H$7&amp;"'!$C"&amp;SUM(ROW(P26))&amp;":"&amp;$H$5&amp;SUM(ROW(P26)))*$L$6)),"")</f>
        <v>241771.68290006657</v>
      </c>
      <c r="R26" s="47">
        <f t="shared" ca="1" si="10"/>
        <v>2.5004999556050622E-2</v>
      </c>
      <c r="S26" s="57">
        <f t="shared" ca="1" si="8"/>
        <v>278563146.04117084</v>
      </c>
      <c r="T26" s="59">
        <f t="shared" si="2"/>
        <v>0</v>
      </c>
    </row>
    <row r="27" spans="2:20" s="44" customFormat="1" ht="13" x14ac:dyDescent="0.3">
      <c r="B27" s="14">
        <f t="shared" si="9"/>
        <v>2020</v>
      </c>
      <c r="C27" s="53">
        <f t="shared" ca="1" si="0"/>
        <v>1951.7136934133066</v>
      </c>
      <c r="D27" s="70">
        <f t="shared" ca="1" si="1"/>
        <v>77.803780643215561</v>
      </c>
      <c r="E27" s="75">
        <f t="shared" ca="1" si="3"/>
        <v>0.53220515667777379</v>
      </c>
      <c r="F27" s="53" cm="1">
        <f t="array" aca="1" ref="F27" ca="1">SUMPRODUCT(INDIRECT("'"&amp;$H$6&amp;"'!$C"&amp;SUM(ROW(A27))&amp;":"&amp;$H$5&amp;SUM(ROW(A27))),
INDIRECT("'"&amp;$H$7&amp;"'!$C"&amp;SUM(ROW(A27))&amp;":"&amp;$H$5&amp;SUM(ROW(A27)))*$L$6)</f>
        <v>1038.7120919931854</v>
      </c>
      <c r="G27" s="163">
        <f ca="1">INDEX('Other Inputs'!$C$80:$AH$145,MATCH(B27,'Other Inputs'!$B$80:$B$145,0), MATCH($D$2,'Other Inputs'!$C$79:$AH$79,0))</f>
        <v>0</v>
      </c>
      <c r="H27" s="53">
        <f t="shared" ca="1" si="4"/>
        <v>1038.7120919931854</v>
      </c>
      <c r="I27" s="70" cm="1">
        <f t="array" aca="1" ref="I27" ca="1">IFERROR(SUMPRODUCT(INDIRECT("'"&amp;$H$6&amp;"'!$C"&amp;SUM(ROW(P27))&amp;":"&amp;$H$5&amp;SUM(ROW(P27))),
INDIRECT("'"&amp;$H$7&amp;"'!$C"&amp;SUM(ROW(P27))&amp;":"&amp;$H$5&amp;SUM(ROW(P27)))*$L$6,
INDIRECT("'"&amp;$H$7&amp;"'!$C10:"&amp;$H$5&amp;10)*$L$6)/
(SUMPRODUCT(INDIRECT("'"&amp;$H$6&amp;"'!$C"&amp;SUM(ROW(P27))&amp;":"&amp;$H$5&amp;SUM(ROW(P27))),
INDIRECT("'"&amp;$H$7&amp;"'!$C"&amp;SUM(ROW(P27))&amp;":"&amp;$H$5&amp;SUM(ROW(P27)))*$L$6)),"")</f>
        <v>76.16260117254258</v>
      </c>
      <c r="J27" s="345">
        <f ca="1">INDEX('Other Inputs'!$C$11:$AH$76,MATCH($B27,'Other Inputs'!$B$80:$B$145,0), MATCH($D$2,'Other Inputs'!$C$79:$AH$79,0))</f>
        <v>2</v>
      </c>
      <c r="K27" s="76">
        <f t="shared" ca="1" si="5"/>
        <v>2077.4241839863707</v>
      </c>
      <c r="L27" s="163">
        <f ca="1">INDEX('Other Inputs'!$C$149:$AH$214,MATCH($B27,'Other Inputs'!$B$80:$B$145,0), MATCH($D$2,'Other Inputs'!$C$79:$AH$79,0))</f>
        <v>5.5E-2</v>
      </c>
      <c r="M27" s="45">
        <f ca="1">INDEX('Other Inputs'!$C$218:$AH$283,MATCH($B27,'Other Inputs'!$B$80:$B$145,0), MATCH($D$2,'Other Inputs'!$C$79:$AH$79,0))</f>
        <v>1.7500000000000002E-2</v>
      </c>
      <c r="N27" s="53">
        <f t="shared" ca="1" si="6"/>
        <v>2230.0369581024697</v>
      </c>
      <c r="O27" s="53">
        <f t="shared" ca="1" si="7"/>
        <v>1115.0184790512349</v>
      </c>
      <c r="P27" s="46"/>
      <c r="Q27" s="53" cm="1">
        <f t="array" aca="1" ref="Q27" ca="1">IFERROR(SUMPRODUCT(INDIRECT("'"&amp;$H$6&amp;"'!$C"&amp;SUM(ROW(P27))&amp;":"&amp;$H$5&amp;SUM(ROW(P27))),
INDIRECT("'"&amp;$H$7&amp;"'!$C"&amp;SUM(ROW(P27))&amp;":"&amp;$H$5&amp;SUM(ROW(P27)))*$L$6,
INDIRECT("'"&amp;$H$8&amp;"'!$C"&amp;SUM(ROW(P27))&amp;":"&amp;$H$5&amp;SUM(ROW(P27)))*$L$5)/
(SUMPRODUCT(INDIRECT("'"&amp;$H$6&amp;"'!$C"&amp;SUM(ROW(P27))&amp;":"&amp;$H$5&amp;SUM(ROW(P27))),
INDIRECT("'"&amp;$H$7&amp;"'!$C"&amp;SUM(ROW(P27))&amp;":"&amp;$H$5&amp;SUM(ROW(P27)))*$L$6)),"")</f>
        <v>251647.86384839949</v>
      </c>
      <c r="R27" s="47">
        <f t="shared" ca="1" si="10"/>
        <v>4.084920462920838E-2</v>
      </c>
      <c r="S27" s="57">
        <f t="shared" ca="1" si="8"/>
        <v>280592018.40473461</v>
      </c>
      <c r="T27" s="59">
        <f t="shared" si="2"/>
        <v>0</v>
      </c>
    </row>
    <row r="28" spans="2:20" s="44" customFormat="1" ht="13" x14ac:dyDescent="0.3">
      <c r="B28" s="14">
        <f t="shared" si="9"/>
        <v>2021</v>
      </c>
      <c r="C28" s="53">
        <f t="shared" ca="1" si="0"/>
        <v>1898.3052520883261</v>
      </c>
      <c r="D28" s="70">
        <f t="shared" ca="1" si="1"/>
        <v>78.169907476537801</v>
      </c>
      <c r="E28" s="75">
        <f t="shared" ca="1" si="3"/>
        <v>0.52684292543078715</v>
      </c>
      <c r="F28" s="53" cm="1">
        <f t="array" aca="1" ref="F28" ca="1">SUMPRODUCT(INDIRECT("'"&amp;$H$6&amp;"'!$C"&amp;SUM(ROW(A28))&amp;":"&amp;$H$5&amp;SUM(ROW(A28))),
INDIRECT("'"&amp;$H$7&amp;"'!$C"&amp;SUM(ROW(A28))&amp;":"&amp;$H$5&amp;SUM(ROW(A28)))*$L$6)</f>
        <v>1000.1086923708417</v>
      </c>
      <c r="G28" s="163">
        <f ca="1">INDEX('Other Inputs'!$C$80:$AH$145,MATCH(B28,'Other Inputs'!$B$80:$B$145,0), MATCH($D$2,'Other Inputs'!$C$79:$AH$79,0))</f>
        <v>0</v>
      </c>
      <c r="H28" s="53">
        <f t="shared" ca="1" si="4"/>
        <v>1000.1086923708417</v>
      </c>
      <c r="I28" s="70" cm="1">
        <f t="array" aca="1" ref="I28" ca="1">IFERROR(SUMPRODUCT(INDIRECT("'"&amp;$H$6&amp;"'!$C"&amp;SUM(ROW(P28))&amp;":"&amp;$H$5&amp;SUM(ROW(P28))),
INDIRECT("'"&amp;$H$7&amp;"'!$C"&amp;SUM(ROW(P28))&amp;":"&amp;$H$5&amp;SUM(ROW(P28)))*$L$6,
INDIRECT("'"&amp;$H$7&amp;"'!$C10:"&amp;$H$5&amp;10)*$L$6)/
(SUMPRODUCT(INDIRECT("'"&amp;$H$6&amp;"'!$C"&amp;SUM(ROW(P28))&amp;":"&amp;$H$5&amp;SUM(ROW(P28))),
INDIRECT("'"&amp;$H$7&amp;"'!$C"&amp;SUM(ROW(P28))&amp;":"&amp;$H$5&amp;SUM(ROW(P28)))*$L$6)),"")</f>
        <v>76.552205515318761</v>
      </c>
      <c r="J28" s="345">
        <f ca="1">INDEX('Other Inputs'!$C$11:$AH$76,MATCH($B28,'Other Inputs'!$B$80:$B$145,0), MATCH($D$2,'Other Inputs'!$C$79:$AH$79,0))</f>
        <v>2</v>
      </c>
      <c r="K28" s="76">
        <f t="shared" ca="1" si="5"/>
        <v>2000.2173847416834</v>
      </c>
      <c r="L28" s="163">
        <f ca="1">INDEX('Other Inputs'!$C$149:$AH$214,MATCH($B28,'Other Inputs'!$B$80:$B$145,0), MATCH($D$2,'Other Inputs'!$C$79:$AH$79,0))</f>
        <v>5.5E-2</v>
      </c>
      <c r="M28" s="45">
        <f ca="1">INDEX('Other Inputs'!$C$218:$AH$283,MATCH($B28,'Other Inputs'!$B$80:$B$145,0), MATCH($D$2,'Other Inputs'!$C$79:$AH$79,0))</f>
        <v>1.7500000000000002E-2</v>
      </c>
      <c r="N28" s="53">
        <f t="shared" ca="1" si="6"/>
        <v>2147.1583543682696</v>
      </c>
      <c r="O28" s="53">
        <f t="shared" ca="1" si="7"/>
        <v>1073.5791771841348</v>
      </c>
      <c r="P28" s="46"/>
      <c r="Q28" s="53" cm="1">
        <f t="array" aca="1" ref="Q28" ca="1">IFERROR(SUMPRODUCT(INDIRECT("'"&amp;$H$6&amp;"'!$C"&amp;SUM(ROW(P28))&amp;":"&amp;$H$5&amp;SUM(ROW(P28))),
INDIRECT("'"&amp;$H$7&amp;"'!$C"&amp;SUM(ROW(P28))&amp;":"&amp;$H$5&amp;SUM(ROW(P28)))*$L$6,
INDIRECT("'"&amp;$H$8&amp;"'!$C"&amp;SUM(ROW(P28))&amp;":"&amp;$H$5&amp;SUM(ROW(P28)))*$L$5)/
(SUMPRODUCT(INDIRECT("'"&amp;$H$6&amp;"'!$C"&amp;SUM(ROW(P28))&amp;":"&amp;$H$5&amp;SUM(ROW(P28))),
INDIRECT("'"&amp;$H$7&amp;"'!$C"&amp;SUM(ROW(P28))&amp;":"&amp;$H$5&amp;SUM(ROW(P28)))*$L$6)),"")</f>
        <v>264452.97435064998</v>
      </c>
      <c r="R28" s="47">
        <f t="shared" ca="1" si="10"/>
        <v>5.0885035566861303E-2</v>
      </c>
      <c r="S28" s="57">
        <f t="shared" ca="1" si="8"/>
        <v>283911206.60726792</v>
      </c>
      <c r="T28" s="59">
        <f t="shared" si="2"/>
        <v>0</v>
      </c>
    </row>
    <row r="29" spans="2:20" s="44" customFormat="1" ht="13" x14ac:dyDescent="0.3">
      <c r="B29" s="14">
        <f t="shared" si="9"/>
        <v>2022</v>
      </c>
      <c r="C29" s="53">
        <f t="shared" ca="1" si="0"/>
        <v>1837.3691061786162</v>
      </c>
      <c r="D29" s="70">
        <f t="shared" ca="1" si="1"/>
        <v>78.530626601234104</v>
      </c>
      <c r="E29" s="75">
        <f t="shared" ca="1" si="3"/>
        <v>0.52155217704763879</v>
      </c>
      <c r="F29" s="53" cm="1">
        <f t="array" aca="1" ref="F29" ca="1">SUMPRODUCT(INDIRECT("'"&amp;$H$6&amp;"'!$C"&amp;SUM(ROW(A29))&amp;":"&amp;$H$5&amp;SUM(ROW(A29))),
INDIRECT("'"&amp;$H$7&amp;"'!$C"&amp;SUM(ROW(A29))&amp;":"&amp;$H$5&amp;SUM(ROW(A29)))*$L$6)</f>
        <v>958.28385736753148</v>
      </c>
      <c r="G29" s="163">
        <f ca="1">INDEX('Other Inputs'!$C$80:$AH$145,MATCH(B29,'Other Inputs'!$B$80:$B$145,0), MATCH($D$2,'Other Inputs'!$C$79:$AH$79,0))</f>
        <v>0</v>
      </c>
      <c r="H29" s="53">
        <f t="shared" ca="1" si="4"/>
        <v>958.28385736753148</v>
      </c>
      <c r="I29" s="70" cm="1">
        <f t="array" aca="1" ref="I29" ca="1">IFERROR(SUMPRODUCT(INDIRECT("'"&amp;$H$6&amp;"'!$C"&amp;SUM(ROW(P29))&amp;":"&amp;$H$5&amp;SUM(ROW(P29))),
INDIRECT("'"&amp;$H$7&amp;"'!$C"&amp;SUM(ROW(P29))&amp;":"&amp;$H$5&amp;SUM(ROW(P29)))*$L$6,
INDIRECT("'"&amp;$H$7&amp;"'!$C10:"&amp;$H$5&amp;10)*$L$6)/
(SUMPRODUCT(INDIRECT("'"&amp;$H$6&amp;"'!$C"&amp;SUM(ROW(P29))&amp;":"&amp;$H$5&amp;SUM(ROW(P29))),
INDIRECT("'"&amp;$H$7&amp;"'!$C"&amp;SUM(ROW(P29))&amp;":"&amp;$H$5&amp;SUM(ROW(P29)))*$L$6)),"")</f>
        <v>76.934416120548434</v>
      </c>
      <c r="J29" s="345">
        <f ca="1">INDEX('Other Inputs'!$C$11:$AH$76,MATCH($B29,'Other Inputs'!$B$80:$B$145,0), MATCH($D$2,'Other Inputs'!$C$79:$AH$79,0))</f>
        <v>2</v>
      </c>
      <c r="K29" s="76">
        <f t="shared" ca="1" si="5"/>
        <v>1916.567714735063</v>
      </c>
      <c r="L29" s="163">
        <f ca="1">INDEX('Other Inputs'!$C$149:$AH$214,MATCH($B29,'Other Inputs'!$B$80:$B$145,0), MATCH($D$2,'Other Inputs'!$C$79:$AH$79,0))</f>
        <v>5.5E-2</v>
      </c>
      <c r="M29" s="45">
        <f ca="1">INDEX('Other Inputs'!$C$218:$AH$283,MATCH($B29,'Other Inputs'!$B$80:$B$145,0), MATCH($D$2,'Other Inputs'!$C$79:$AH$79,0))</f>
        <v>1.7500000000000002E-2</v>
      </c>
      <c r="N29" s="53">
        <f t="shared" ca="1" si="6"/>
        <v>2057.3635704787876</v>
      </c>
      <c r="O29" s="53">
        <f t="shared" ca="1" si="7"/>
        <v>1028.6817852393938</v>
      </c>
      <c r="P29" s="46"/>
      <c r="Q29" s="53" cm="1">
        <f t="array" aca="1" ref="Q29" ca="1">IFERROR(SUMPRODUCT(INDIRECT("'"&amp;$H$6&amp;"'!$C"&amp;SUM(ROW(P29))&amp;":"&amp;$H$5&amp;SUM(ROW(P29))),
INDIRECT("'"&amp;$H$7&amp;"'!$C"&amp;SUM(ROW(P29))&amp;":"&amp;$H$5&amp;SUM(ROW(P29)))*$L$6,
INDIRECT("'"&amp;$H$8&amp;"'!$C"&amp;SUM(ROW(P29))&amp;":"&amp;$H$5&amp;SUM(ROW(P29)))*$L$5)/
(SUMPRODUCT(INDIRECT("'"&amp;$H$6&amp;"'!$C"&amp;SUM(ROW(P29))&amp;":"&amp;$H$5&amp;SUM(ROW(P29))),
INDIRECT("'"&amp;$H$7&amp;"'!$C"&amp;SUM(ROW(P29))&amp;":"&amp;$H$5&amp;SUM(ROW(P29)))*$L$6)),"")</f>
        <v>276398.28401493753</v>
      </c>
      <c r="R29" s="47">
        <f t="shared" ca="1" si="10"/>
        <v>4.5169882069273859E-2</v>
      </c>
      <c r="S29" s="57">
        <f t="shared" ca="1" si="8"/>
        <v>284325880.23759091</v>
      </c>
      <c r="T29" s="59">
        <f t="shared" si="2"/>
        <v>0</v>
      </c>
    </row>
    <row r="30" spans="2:20" s="44" customFormat="1" ht="13" x14ac:dyDescent="0.3">
      <c r="B30" s="14">
        <f t="shared" si="9"/>
        <v>2023</v>
      </c>
      <c r="C30" s="53">
        <f t="shared" ca="1" si="0"/>
        <v>1770.7747217842241</v>
      </c>
      <c r="D30" s="70">
        <f t="shared" ca="1" si="1"/>
        <v>78.892882976547725</v>
      </c>
      <c r="E30" s="75">
        <f t="shared" ca="1" si="3"/>
        <v>0.51623097198200452</v>
      </c>
      <c r="F30" s="53" cm="1">
        <f t="array" aca="1" ref="F30" ca="1">SUMPRODUCT(INDIRECT("'"&amp;$H$6&amp;"'!$C"&amp;SUM(ROW(A30))&amp;":"&amp;$H$5&amp;SUM(ROW(A30))),
INDIRECT("'"&amp;$H$7&amp;"'!$C"&amp;SUM(ROW(A30))&amp;":"&amp;$H$5&amp;SUM(ROW(A30)))*$L$6)</f>
        <v>914.1287557878336</v>
      </c>
      <c r="G30" s="163">
        <f ca="1">INDEX('Other Inputs'!$C$80:$AH$145,MATCH(B30,'Other Inputs'!$B$80:$B$145,0), MATCH($D$2,'Other Inputs'!$C$79:$AH$79,0))</f>
        <v>0</v>
      </c>
      <c r="H30" s="53">
        <f t="shared" ca="1" si="4"/>
        <v>914.1287557878336</v>
      </c>
      <c r="I30" s="70" cm="1">
        <f t="array" aca="1" ref="I30" ca="1">IFERROR(SUMPRODUCT(INDIRECT("'"&amp;$H$6&amp;"'!$C"&amp;SUM(ROW(P30))&amp;":"&amp;$H$5&amp;SUM(ROW(P30))),
INDIRECT("'"&amp;$H$7&amp;"'!$C"&amp;SUM(ROW(P30))&amp;":"&amp;$H$5&amp;SUM(ROW(P30)))*$L$6,
INDIRECT("'"&amp;$H$7&amp;"'!$C10:"&amp;$H$5&amp;10)*$L$6)/
(SUMPRODUCT(INDIRECT("'"&amp;$H$6&amp;"'!$C"&amp;SUM(ROW(P30))&amp;":"&amp;$H$5&amp;SUM(ROW(P30))),
INDIRECT("'"&amp;$H$7&amp;"'!$C"&amp;SUM(ROW(P30))&amp;":"&amp;$H$5&amp;SUM(ROW(P30)))*$L$6)),"")</f>
        <v>77.313873104023173</v>
      </c>
      <c r="J30" s="345">
        <f ca="1">INDEX('Other Inputs'!$C$11:$AH$76,MATCH($B30,'Other Inputs'!$B$80:$B$145,0), MATCH($D$2,'Other Inputs'!$C$79:$AH$79,0))</f>
        <v>2</v>
      </c>
      <c r="K30" s="76">
        <f t="shared" ca="1" si="5"/>
        <v>1828.2575115756672</v>
      </c>
      <c r="L30" s="163">
        <f ca="1">INDEX('Other Inputs'!$C$149:$AH$214,MATCH($B30,'Other Inputs'!$B$80:$B$145,0), MATCH($D$2,'Other Inputs'!$C$79:$AH$79,0))</f>
        <v>5.5E-2</v>
      </c>
      <c r="M30" s="45">
        <f ca="1">INDEX('Other Inputs'!$C$218:$AH$283,MATCH($B30,'Other Inputs'!$B$80:$B$145,0), MATCH($D$2,'Other Inputs'!$C$79:$AH$79,0))</f>
        <v>1.7500000000000002E-2</v>
      </c>
      <c r="N30" s="53">
        <f t="shared" ca="1" si="6"/>
        <v>1962.5658790197947</v>
      </c>
      <c r="O30" s="53">
        <f t="shared" ca="1" si="7"/>
        <v>981.28293950989735</v>
      </c>
      <c r="P30" s="46"/>
      <c r="Q30" s="53" cm="1">
        <f t="array" aca="1" ref="Q30" ca="1">IFERROR(SUMPRODUCT(INDIRECT("'"&amp;$H$6&amp;"'!$C"&amp;SUM(ROW(P30))&amp;":"&amp;$H$5&amp;SUM(ROW(P30))),
INDIRECT("'"&amp;$H$7&amp;"'!$C"&amp;SUM(ROW(P30))&amp;":"&amp;$H$5&amp;SUM(ROW(P30)))*$L$6,
INDIRECT("'"&amp;$H$8&amp;"'!$C"&amp;SUM(ROW(P30))&amp;":"&amp;$H$5&amp;SUM(ROW(P30)))*$L$5)/
(SUMPRODUCT(INDIRECT("'"&amp;$H$6&amp;"'!$C"&amp;SUM(ROW(P30))&amp;":"&amp;$H$5&amp;SUM(ROW(P30))),
INDIRECT("'"&amp;$H$7&amp;"'!$C"&amp;SUM(ROW(P30))&amp;":"&amp;$H$5&amp;SUM(ROW(P30)))*$L$6)),"")</f>
        <v>284525.33820349554</v>
      </c>
      <c r="R30" s="47">
        <f t="shared" ca="1" si="10"/>
        <v>2.9403417671431065E-2</v>
      </c>
      <c r="S30" s="57">
        <f t="shared" ca="1" si="8"/>
        <v>279199860.23737383</v>
      </c>
      <c r="T30" s="59">
        <f t="shared" si="2"/>
        <v>0</v>
      </c>
    </row>
    <row r="31" spans="2:20" s="44" customFormat="1" ht="13" x14ac:dyDescent="0.3">
      <c r="B31" s="14">
        <f t="shared" si="9"/>
        <v>2024</v>
      </c>
      <c r="C31" s="53">
        <f t="shared" ca="1" si="0"/>
        <v>1698.1921715154458</v>
      </c>
      <c r="D31" s="70">
        <f t="shared" ca="1" si="1"/>
        <v>79.246477734503898</v>
      </c>
      <c r="E31" s="75">
        <f t="shared" ca="1" si="3"/>
        <v>0.51103119179611489</v>
      </c>
      <c r="F31" s="53" cm="1">
        <f t="array" aca="1" ref="F31" ca="1">SUMPRODUCT(INDIRECT("'"&amp;$H$6&amp;"'!$C"&amp;SUM(ROW(A31))&amp;":"&amp;$H$5&amp;SUM(ROW(A31))),
INDIRECT("'"&amp;$H$7&amp;"'!$C"&amp;SUM(ROW(A31))&amp;":"&amp;$H$5&amp;SUM(ROW(A31)))*$L$6)</f>
        <v>867.82916930837064</v>
      </c>
      <c r="G31" s="163">
        <f ca="1">INDEX('Other Inputs'!$C$80:$AH$145,MATCH(B31,'Other Inputs'!$B$80:$B$145,0), MATCH($D$2,'Other Inputs'!$C$79:$AH$79,0))</f>
        <v>0</v>
      </c>
      <c r="H31" s="53">
        <f t="shared" ca="1" si="4"/>
        <v>867.82916930837064</v>
      </c>
      <c r="I31" s="70" cm="1">
        <f t="array" aca="1" ref="I31" ca="1">IFERROR(SUMPRODUCT(INDIRECT("'"&amp;$H$6&amp;"'!$C"&amp;SUM(ROW(P31))&amp;":"&amp;$H$5&amp;SUM(ROW(P31))),
INDIRECT("'"&amp;$H$7&amp;"'!$C"&amp;SUM(ROW(P31))&amp;":"&amp;$H$5&amp;SUM(ROW(P31)))*$L$6,
INDIRECT("'"&amp;$H$7&amp;"'!$C10:"&amp;$H$5&amp;10)*$L$6)/
(SUMPRODUCT(INDIRECT("'"&amp;$H$6&amp;"'!$C"&amp;SUM(ROW(P31))&amp;":"&amp;$H$5&amp;SUM(ROW(P31))),
INDIRECT("'"&amp;$H$7&amp;"'!$C"&amp;SUM(ROW(P31))&amp;":"&amp;$H$5&amp;SUM(ROW(P31)))*$L$6)),"")</f>
        <v>77.683309141475206</v>
      </c>
      <c r="J31" s="345">
        <f ca="1">INDEX('Other Inputs'!$C$11:$AH$76,MATCH($B31,'Other Inputs'!$B$80:$B$145,0), MATCH($D$2,'Other Inputs'!$C$79:$AH$79,0))</f>
        <v>2</v>
      </c>
      <c r="K31" s="76">
        <f t="shared" ca="1" si="5"/>
        <v>1735.6583386167413</v>
      </c>
      <c r="L31" s="163">
        <f ca="1">INDEX('Other Inputs'!$C$149:$AH$214,MATCH($B31,'Other Inputs'!$B$80:$B$145,0), MATCH($D$2,'Other Inputs'!$C$79:$AH$79,0))</f>
        <v>5.5E-2</v>
      </c>
      <c r="M31" s="45">
        <f ca="1">INDEX('Other Inputs'!$C$218:$AH$283,MATCH($B31,'Other Inputs'!$B$80:$B$145,0), MATCH($D$2,'Other Inputs'!$C$79:$AH$79,0))</f>
        <v>1.7500000000000002E-2</v>
      </c>
      <c r="N31" s="53">
        <f t="shared" ca="1" si="6"/>
        <v>1863.1641393173736</v>
      </c>
      <c r="O31" s="53">
        <f t="shared" ca="1" si="7"/>
        <v>931.58206965868681</v>
      </c>
      <c r="P31" s="46"/>
      <c r="Q31" s="53" cm="1">
        <f t="array" aca="1" ref="Q31" ca="1">IFERROR(SUMPRODUCT(INDIRECT("'"&amp;$H$6&amp;"'!$C"&amp;SUM(ROW(P31))&amp;":"&amp;$H$5&amp;SUM(ROW(P31))),
INDIRECT("'"&amp;$H$7&amp;"'!$C"&amp;SUM(ROW(P31))&amp;":"&amp;$H$5&amp;SUM(ROW(P31)))*$L$6,
INDIRECT("'"&amp;$H$8&amp;"'!$C"&amp;SUM(ROW(P31))&amp;":"&amp;$H$5&amp;SUM(ROW(P31)))*$L$5)/
(SUMPRODUCT(INDIRECT("'"&amp;$H$6&amp;"'!$C"&amp;SUM(ROW(P31))&amp;":"&amp;$H$5&amp;SUM(ROW(P31))),
INDIRECT("'"&amp;$H$7&amp;"'!$C"&amp;SUM(ROW(P31))&amp;":"&amp;$H$5&amp;SUM(ROW(P31)))*$L$6)),"")</f>
        <v>289914.48738897918</v>
      </c>
      <c r="R31" s="47">
        <f t="shared" ca="1" si="10"/>
        <v>1.894084097926374E-2</v>
      </c>
      <c r="S31" s="57">
        <f t="shared" ca="1" si="8"/>
        <v>270079138.18586248</v>
      </c>
      <c r="T31" s="59">
        <f t="shared" si="2"/>
        <v>0</v>
      </c>
    </row>
    <row r="32" spans="2:20" s="44" customFormat="1" ht="13" x14ac:dyDescent="0.3">
      <c r="B32" s="14">
        <f t="shared" si="9"/>
        <v>2025</v>
      </c>
      <c r="C32" s="53">
        <f t="shared" ca="1" si="0"/>
        <v>1619.2227774696587</v>
      </c>
      <c r="D32" s="70">
        <f t="shared" ca="1" si="1"/>
        <v>79.580879643006128</v>
      </c>
      <c r="E32" s="75">
        <f t="shared" ca="1" si="3"/>
        <v>0.5061097314426769</v>
      </c>
      <c r="F32" s="53" cm="1">
        <f t="array" aca="1" ref="F32" ca="1">SUMPRODUCT(INDIRECT("'"&amp;$H$6&amp;"'!$C"&amp;SUM(ROW(A32))&amp;":"&amp;$H$5&amp;SUM(ROW(A32))),
INDIRECT("'"&amp;$H$7&amp;"'!$C"&amp;SUM(ROW(A32))&amp;":"&amp;$H$5&amp;SUM(ROW(A32)))*$L$6)</f>
        <v>819.50440505103438</v>
      </c>
      <c r="G32" s="163">
        <f ca="1">INDEX('Other Inputs'!$C$80:$AH$145,MATCH(B32,'Other Inputs'!$B$80:$B$145,0), MATCH($D$2,'Other Inputs'!$C$79:$AH$79,0))</f>
        <v>0</v>
      </c>
      <c r="H32" s="53">
        <f t="shared" ca="1" si="4"/>
        <v>819.50440505103438</v>
      </c>
      <c r="I32" s="70" cm="1">
        <f t="array" aca="1" ref="I32" ca="1">IFERROR(SUMPRODUCT(INDIRECT("'"&amp;$H$6&amp;"'!$C"&amp;SUM(ROW(P32))&amp;":"&amp;$H$5&amp;SUM(ROW(P32))),
INDIRECT("'"&amp;$H$7&amp;"'!$C"&amp;SUM(ROW(P32))&amp;":"&amp;$H$5&amp;SUM(ROW(P32)))*$L$6,
INDIRECT("'"&amp;$H$7&amp;"'!$C10:"&amp;$H$5&amp;10)*$L$6)/
(SUMPRODUCT(INDIRECT("'"&amp;$H$6&amp;"'!$C"&amp;SUM(ROW(P32))&amp;":"&amp;$H$5&amp;SUM(ROW(P32))),
INDIRECT("'"&amp;$H$7&amp;"'!$C"&amp;SUM(ROW(P32))&amp;":"&amp;$H$5&amp;SUM(ROW(P32)))*$L$6)),"")</f>
        <v>78.034562535097081</v>
      </c>
      <c r="J32" s="345">
        <f ca="1">INDEX('Other Inputs'!$C$11:$AH$76,MATCH($B32,'Other Inputs'!$B$80:$B$145,0), MATCH($D$2,'Other Inputs'!$C$79:$AH$79,0))</f>
        <v>2</v>
      </c>
      <c r="K32" s="76">
        <f t="shared" ca="1" si="5"/>
        <v>1639.0088101020688</v>
      </c>
      <c r="L32" s="163">
        <f ca="1">INDEX('Other Inputs'!$C$149:$AH$214,MATCH($B32,'Other Inputs'!$B$80:$B$145,0), MATCH($D$2,'Other Inputs'!$C$79:$AH$79,0))</f>
        <v>5.5E-2</v>
      </c>
      <c r="M32" s="45">
        <f ca="1">INDEX('Other Inputs'!$C$218:$AH$283,MATCH($B32,'Other Inputs'!$B$80:$B$145,0), MATCH($D$2,'Other Inputs'!$C$79:$AH$79,0))</f>
        <v>1.7500000000000002E-2</v>
      </c>
      <c r="N32" s="53">
        <f t="shared" ca="1" si="6"/>
        <v>1759.414494814192</v>
      </c>
      <c r="O32" s="53">
        <f t="shared" ca="1" si="7"/>
        <v>879.70724740709602</v>
      </c>
      <c r="P32" s="46"/>
      <c r="Q32" s="53" cm="1">
        <f t="array" aca="1" ref="Q32" ca="1">IFERROR(SUMPRODUCT(INDIRECT("'"&amp;$H$6&amp;"'!$C"&amp;SUM(ROW(P32))&amp;":"&amp;$H$5&amp;SUM(ROW(P32))),
INDIRECT("'"&amp;$H$7&amp;"'!$C"&amp;SUM(ROW(P32))&amp;":"&amp;$H$5&amp;SUM(ROW(P32)))*$L$6,
INDIRECT("'"&amp;$H$8&amp;"'!$C"&amp;SUM(ROW(P32))&amp;":"&amp;$H$5&amp;SUM(ROW(P32)))*$L$5)/
(SUMPRODUCT(INDIRECT("'"&amp;$H$6&amp;"'!$C"&amp;SUM(ROW(P32))&amp;":"&amp;$H$5&amp;SUM(ROW(P32))),
INDIRECT("'"&amp;$H$7&amp;"'!$C"&amp;SUM(ROW(P32))&amp;":"&amp;$H$5&amp;SUM(ROW(P32)))*$L$6)),"")</f>
        <v>295358.3614947609</v>
      </c>
      <c r="R32" s="47">
        <f t="shared" ca="1" si="10"/>
        <v>1.8777516621574231E-2</v>
      </c>
      <c r="S32" s="57">
        <f t="shared" ca="1" si="8"/>
        <v>259828891.18922612</v>
      </c>
      <c r="T32" s="59">
        <f t="shared" si="2"/>
        <v>0.5</v>
      </c>
    </row>
    <row r="33" spans="2:21" s="44" customFormat="1" ht="13" x14ac:dyDescent="0.3">
      <c r="B33" s="14">
        <f t="shared" si="9"/>
        <v>2026</v>
      </c>
      <c r="C33" s="53">
        <f t="shared" ca="1" si="0"/>
        <v>1536.1527468491633</v>
      </c>
      <c r="D33" s="70">
        <f t="shared" ca="1" si="1"/>
        <v>79.904176110968407</v>
      </c>
      <c r="E33" s="75">
        <f t="shared" ca="1" si="3"/>
        <v>0.50134728183771793</v>
      </c>
      <c r="F33" s="53" cm="1">
        <f t="array" aca="1" ref="F33" ca="1">SUMPRODUCT(INDIRECT("'"&amp;$H$6&amp;"'!$C"&amp;SUM(ROW(A33))&amp;":"&amp;$H$5&amp;SUM(ROW(A33))),
INDIRECT("'"&amp;$H$7&amp;"'!$C"&amp;SUM(ROW(A33))&amp;":"&amp;$H$5&amp;SUM(ROW(A33)))*$L$6)</f>
        <v>770.14600412037203</v>
      </c>
      <c r="G33" s="163">
        <f ca="1">INDEX('Other Inputs'!$C$80:$AH$145,MATCH(B33,'Other Inputs'!$B$80:$B$145,0), MATCH($D$2,'Other Inputs'!$C$79:$AH$79,0))</f>
        <v>0</v>
      </c>
      <c r="H33" s="53">
        <f t="shared" ca="1" si="4"/>
        <v>770.14600412037203</v>
      </c>
      <c r="I33" s="70" cm="1">
        <f t="array" aca="1" ref="I33" ca="1">IFERROR(SUMPRODUCT(INDIRECT("'"&amp;$H$6&amp;"'!$C"&amp;SUM(ROW(P33))&amp;":"&amp;$H$5&amp;SUM(ROW(P33))),
INDIRECT("'"&amp;$H$7&amp;"'!$C"&amp;SUM(ROW(P33))&amp;":"&amp;$H$5&amp;SUM(ROW(P33)))*$L$6,
INDIRECT("'"&amp;$H$7&amp;"'!$C10:"&amp;$H$5&amp;10)*$L$6)/
(SUMPRODUCT(INDIRECT("'"&amp;$H$6&amp;"'!$C"&amp;SUM(ROW(P33))&amp;":"&amp;$H$5&amp;SUM(ROW(P33))),
INDIRECT("'"&amp;$H$7&amp;"'!$C"&amp;SUM(ROW(P33))&amp;":"&amp;$H$5&amp;SUM(ROW(P33)))*$L$6)),"")</f>
        <v>78.373066975313606</v>
      </c>
      <c r="J33" s="345">
        <f ca="1">INDEX('Other Inputs'!$C$11:$AH$76,MATCH($B33,'Other Inputs'!$B$80:$B$145,0), MATCH($D$2,'Other Inputs'!$C$79:$AH$79,0))</f>
        <v>2</v>
      </c>
      <c r="K33" s="76">
        <f t="shared" ca="1" si="5"/>
        <v>1540.2920082407441</v>
      </c>
      <c r="L33" s="163">
        <f ca="1">INDEX('Other Inputs'!$C$149:$AH$214,MATCH($B33,'Other Inputs'!$B$80:$B$145,0), MATCH($D$2,'Other Inputs'!$C$79:$AH$79,0))</f>
        <v>5.5E-2</v>
      </c>
      <c r="M33" s="45">
        <f ca="1">INDEX('Other Inputs'!$C$218:$AH$283,MATCH($B33,'Other Inputs'!$B$80:$B$145,0), MATCH($D$2,'Other Inputs'!$C$79:$AH$79,0))</f>
        <v>1.7500000000000002E-2</v>
      </c>
      <c r="N33" s="53">
        <f t="shared" ca="1" si="6"/>
        <v>1653.4457098961298</v>
      </c>
      <c r="O33" s="53">
        <f t="shared" ca="1" si="7"/>
        <v>826.72285494806488</v>
      </c>
      <c r="P33" s="46"/>
      <c r="Q33" s="53" cm="1">
        <f t="array" aca="1" ref="Q33" ca="1">IFERROR(SUMPRODUCT(INDIRECT("'"&amp;$H$6&amp;"'!$C"&amp;SUM(ROW(P33))&amp;":"&amp;$H$5&amp;SUM(ROW(P33))),
INDIRECT("'"&amp;$H$7&amp;"'!$C"&amp;SUM(ROW(P33))&amp;":"&amp;$H$5&amp;SUM(ROW(P33)))*$L$6,
INDIRECT("'"&amp;$H$8&amp;"'!$C"&amp;SUM(ROW(P33))&amp;":"&amp;$H$5&amp;SUM(ROW(P33)))*$L$5)/
(SUMPRODUCT(INDIRECT("'"&amp;$H$6&amp;"'!$C"&amp;SUM(ROW(P33))&amp;":"&amp;$H$5&amp;SUM(ROW(P33))),
INDIRECT("'"&amp;$H$7&amp;"'!$C"&amp;SUM(ROW(P33))&amp;":"&amp;$H$5&amp;SUM(ROW(P33)))*$L$6)),"")</f>
        <v>301562.43168210646</v>
      </c>
      <c r="R33" s="47">
        <f t="shared" ca="1" si="10"/>
        <v>2.1005229565696837E-2</v>
      </c>
      <c r="S33" s="57">
        <f t="shared" ca="1" si="8"/>
        <v>249308554.46531183</v>
      </c>
      <c r="T33" s="59">
        <f t="shared" si="2"/>
        <v>1.5</v>
      </c>
      <c r="U33" s="319"/>
    </row>
    <row r="34" spans="2:21" s="44" customFormat="1" ht="13" x14ac:dyDescent="0.3">
      <c r="B34" s="14">
        <f t="shared" si="9"/>
        <v>2027</v>
      </c>
      <c r="C34" s="53">
        <f t="shared" ca="1" si="0"/>
        <v>1449.7435248893353</v>
      </c>
      <c r="D34" s="70">
        <f t="shared" ca="1" si="1"/>
        <v>80.213750553529025</v>
      </c>
      <c r="E34" s="75">
        <f t="shared" ca="1" si="3"/>
        <v>0.49678265409202627</v>
      </c>
      <c r="F34" s="53" cm="1">
        <f t="array" aca="1" ref="F34" ca="1">SUMPRODUCT(INDIRECT("'"&amp;$H$6&amp;"'!$C"&amp;SUM(ROW(A34))&amp;":"&amp;$H$5&amp;SUM(ROW(A34))),
INDIRECT("'"&amp;$H$7&amp;"'!$C"&amp;SUM(ROW(A34))&amp;":"&amp;$H$5&amp;SUM(ROW(A34)))*$L$6)</f>
        <v>720.20743604725351</v>
      </c>
      <c r="G34" s="163">
        <f ca="1">INDEX('Other Inputs'!$C$80:$AH$145,MATCH(B34,'Other Inputs'!$B$80:$B$145,0), MATCH($D$2,'Other Inputs'!$C$79:$AH$79,0))</f>
        <v>0</v>
      </c>
      <c r="H34" s="53">
        <f t="shared" ca="1" si="4"/>
        <v>720.20743604725351</v>
      </c>
      <c r="I34" s="70" cm="1">
        <f t="array" aca="1" ref="I34" ca="1">IFERROR(SUMPRODUCT(INDIRECT("'"&amp;$H$6&amp;"'!$C"&amp;SUM(ROW(P34))&amp;":"&amp;$H$5&amp;SUM(ROW(P34))),
INDIRECT("'"&amp;$H$7&amp;"'!$C"&amp;SUM(ROW(P34))&amp;":"&amp;$H$5&amp;SUM(ROW(P34)))*$L$6,
INDIRECT("'"&amp;$H$7&amp;"'!$C10:"&amp;$H$5&amp;10)*$L$6)/
(SUMPRODUCT(INDIRECT("'"&amp;$H$6&amp;"'!$C"&amp;SUM(ROW(P34))&amp;":"&amp;$H$5&amp;SUM(ROW(P34))),
INDIRECT("'"&amp;$H$7&amp;"'!$C"&amp;SUM(ROW(P34))&amp;":"&amp;$H$5&amp;SUM(ROW(P34)))*$L$6)),"")</f>
        <v>78.696214884772701</v>
      </c>
      <c r="J34" s="345">
        <f ca="1">INDEX('Other Inputs'!$C$11:$AH$76,MATCH($B34,'Other Inputs'!$B$80:$B$145,0), MATCH($D$2,'Other Inputs'!$C$79:$AH$79,0))</f>
        <v>2</v>
      </c>
      <c r="K34" s="76">
        <f t="shared" ca="1" si="5"/>
        <v>1440.414872094507</v>
      </c>
      <c r="L34" s="163">
        <f ca="1">INDEX('Other Inputs'!$C$149:$AH$214,MATCH($B34,'Other Inputs'!$B$80:$B$145,0), MATCH($D$2,'Other Inputs'!$C$79:$AH$79,0))</f>
        <v>5.5E-2</v>
      </c>
      <c r="M34" s="45">
        <f ca="1">INDEX('Other Inputs'!$C$218:$AH$283,MATCH($B34,'Other Inputs'!$B$80:$B$145,0), MATCH($D$2,'Other Inputs'!$C$79:$AH$79,0))</f>
        <v>1.7500000000000002E-2</v>
      </c>
      <c r="N34" s="53">
        <f t="shared" ca="1" si="6"/>
        <v>1546.2313496357497</v>
      </c>
      <c r="O34" s="53">
        <f t="shared" ca="1" si="7"/>
        <v>773.11567481787483</v>
      </c>
      <c r="P34" s="46"/>
      <c r="Q34" s="53" cm="1">
        <f t="array" aca="1" ref="Q34" ca="1">IFERROR(SUMPRODUCT(INDIRECT("'"&amp;$H$6&amp;"'!$C"&amp;SUM(ROW(P34))&amp;":"&amp;$H$5&amp;SUM(ROW(P34))),
INDIRECT("'"&amp;$H$7&amp;"'!$C"&amp;SUM(ROW(P34))&amp;":"&amp;$H$5&amp;SUM(ROW(P34)))*$L$6,
INDIRECT("'"&amp;$H$8&amp;"'!$C"&amp;SUM(ROW(P34))&amp;":"&amp;$H$5&amp;SUM(ROW(P34)))*$L$5)/
(SUMPRODUCT(INDIRECT("'"&amp;$H$6&amp;"'!$C"&amp;SUM(ROW(P34))&amp;":"&amp;$H$5&amp;SUM(ROW(P34))),
INDIRECT("'"&amp;$H$7&amp;"'!$C"&amp;SUM(ROW(P34))&amp;":"&amp;$H$5&amp;SUM(ROW(P34)))*$L$6)),"")</f>
        <v>308170.83191492333</v>
      </c>
      <c r="R34" s="47">
        <f t="shared" ca="1" si="10"/>
        <v>2.1913871021517428E-2</v>
      </c>
      <c r="S34" s="57">
        <f t="shared" ca="1" si="8"/>
        <v>238251700.67509183</v>
      </c>
      <c r="T34" s="59">
        <f t="shared" si="2"/>
        <v>2.5</v>
      </c>
      <c r="U34" s="319"/>
    </row>
    <row r="35" spans="2:21" s="44" customFormat="1" ht="13" x14ac:dyDescent="0.3">
      <c r="B35" s="14">
        <f t="shared" si="9"/>
        <v>2028</v>
      </c>
      <c r="C35" s="53">
        <f t="shared" ca="1" si="0"/>
        <v>1360.7918850948172</v>
      </c>
      <c r="D35" s="70">
        <f t="shared" ca="1" si="1"/>
        <v>80.506816292004459</v>
      </c>
      <c r="E35" s="75">
        <f t="shared" ca="1" si="3"/>
        <v>0.49245793343909117</v>
      </c>
      <c r="F35" s="53" cm="1">
        <f t="array" aca="1" ref="F35" ca="1">SUMPRODUCT(INDIRECT("'"&amp;$H$6&amp;"'!$C"&amp;SUM(ROW(A35))&amp;":"&amp;$H$5&amp;SUM(ROW(A35))),
INDIRECT("'"&amp;$H$7&amp;"'!$C"&amp;SUM(ROW(A35))&amp;":"&amp;$H$5&amp;SUM(ROW(A35)))*$L$6)</f>
        <v>670.13275957447888</v>
      </c>
      <c r="G35" s="163">
        <f ca="1">INDEX('Other Inputs'!$C$80:$AH$145,MATCH(B35,'Other Inputs'!$B$80:$B$145,0), MATCH($D$2,'Other Inputs'!$C$79:$AH$79,0))</f>
        <v>0</v>
      </c>
      <c r="H35" s="53">
        <f t="shared" ca="1" si="4"/>
        <v>670.13275957447888</v>
      </c>
      <c r="I35" s="70" cm="1">
        <f t="array" aca="1" ref="I35" ca="1">IFERROR(SUMPRODUCT(INDIRECT("'"&amp;$H$6&amp;"'!$C"&amp;SUM(ROW(P35))&amp;":"&amp;$H$5&amp;SUM(ROW(P35))),
INDIRECT("'"&amp;$H$7&amp;"'!$C"&amp;SUM(ROW(P35))&amp;":"&amp;$H$5&amp;SUM(ROW(P35)))*$L$6,
INDIRECT("'"&amp;$H$7&amp;"'!$C10:"&amp;$H$5&amp;10)*$L$6)/
(SUMPRODUCT(INDIRECT("'"&amp;$H$6&amp;"'!$C"&amp;SUM(ROW(P35))&amp;":"&amp;$H$5&amp;SUM(ROW(P35))),
INDIRECT("'"&amp;$H$7&amp;"'!$C"&amp;SUM(ROW(P35))&amp;":"&amp;$H$5&amp;SUM(ROW(P35)))*$L$6)),"")</f>
        <v>79.001022944324092</v>
      </c>
      <c r="J35" s="345">
        <f ca="1">INDEX('Other Inputs'!$C$11:$AH$76,MATCH($B35,'Other Inputs'!$B$80:$B$145,0), MATCH($D$2,'Other Inputs'!$C$79:$AH$79,0))</f>
        <v>2</v>
      </c>
      <c r="K35" s="76">
        <f t="shared" ca="1" si="5"/>
        <v>1340.2655191489578</v>
      </c>
      <c r="L35" s="163">
        <f ca="1">INDEX('Other Inputs'!$C$149:$AH$214,MATCH($B35,'Other Inputs'!$B$80:$B$145,0), MATCH($D$2,'Other Inputs'!$C$79:$AH$79,0))</f>
        <v>5.5E-2</v>
      </c>
      <c r="M35" s="45">
        <f ca="1">INDEX('Other Inputs'!$C$218:$AH$283,MATCH($B35,'Other Inputs'!$B$80:$B$145,0), MATCH($D$2,'Other Inputs'!$C$79:$AH$79,0))</f>
        <v>1.7500000000000002E-2</v>
      </c>
      <c r="N35" s="53">
        <f t="shared" ca="1" si="6"/>
        <v>1438.7247748494381</v>
      </c>
      <c r="O35" s="53">
        <f t="shared" ca="1" si="7"/>
        <v>719.36238742471903</v>
      </c>
      <c r="P35" s="46"/>
      <c r="Q35" s="53" cm="1">
        <f t="array" aca="1" ref="Q35" ca="1">IFERROR(SUMPRODUCT(INDIRECT("'"&amp;$H$6&amp;"'!$C"&amp;SUM(ROW(P35))&amp;":"&amp;$H$5&amp;SUM(ROW(P35))),
INDIRECT("'"&amp;$H$7&amp;"'!$C"&amp;SUM(ROW(P35))&amp;":"&amp;$H$5&amp;SUM(ROW(P35)))*$L$6,
INDIRECT("'"&amp;$H$8&amp;"'!$C"&amp;SUM(ROW(P35))&amp;":"&amp;$H$5&amp;SUM(ROW(P35)))*$L$5)/
(SUMPRODUCT(INDIRECT("'"&amp;$H$6&amp;"'!$C"&amp;SUM(ROW(P35))&amp;":"&amp;$H$5&amp;SUM(ROW(P35))),
INDIRECT("'"&amp;$H$7&amp;"'!$C"&amp;SUM(ROW(P35))&amp;":"&amp;$H$5&amp;SUM(ROW(P35)))*$L$6)),"")</f>
        <v>315267.11951854359</v>
      </c>
      <c r="R35" s="47">
        <f t="shared" ca="1" si="10"/>
        <v>2.302712284457642E-2</v>
      </c>
      <c r="S35" s="57">
        <f t="shared" ca="1" si="8"/>
        <v>226791307.77337375</v>
      </c>
      <c r="T35" s="59">
        <f t="shared" si="2"/>
        <v>3.5</v>
      </c>
      <c r="U35" s="319"/>
    </row>
    <row r="36" spans="2:21" s="44" customFormat="1" ht="13" x14ac:dyDescent="0.3">
      <c r="B36" s="14">
        <f t="shared" si="9"/>
        <v>2029</v>
      </c>
      <c r="C36" s="53">
        <f t="shared" ca="1" si="0"/>
        <v>1271.7579967492004</v>
      </c>
      <c r="D36" s="70">
        <f t="shared" ca="1" si="1"/>
        <v>80.792519940233916</v>
      </c>
      <c r="E36" s="75">
        <f t="shared" ca="1" si="3"/>
        <v>0.48823730578629676</v>
      </c>
      <c r="F36" s="53" cm="1">
        <f t="array" aca="1" ref="F36" ca="1">SUMPRODUCT(INDIRECT("'"&amp;$H$6&amp;"'!$C"&amp;SUM(ROW(A36))&amp;":"&amp;$H$5&amp;SUM(ROW(A36))),
INDIRECT("'"&amp;$H$7&amp;"'!$C"&amp;SUM(ROW(A36))&amp;":"&amp;$H$5&amp;SUM(ROW(A36)))*$L$6)</f>
        <v>620.91969794500756</v>
      </c>
      <c r="G36" s="163">
        <f ca="1">INDEX('Other Inputs'!$C$80:$AH$145,MATCH(B36,'Other Inputs'!$B$80:$B$145,0), MATCH($D$2,'Other Inputs'!$C$79:$AH$79,0))</f>
        <v>0</v>
      </c>
      <c r="H36" s="53">
        <f t="shared" ca="1" si="4"/>
        <v>620.91969794500756</v>
      </c>
      <c r="I36" s="70" cm="1">
        <f t="array" aca="1" ref="I36" ca="1">IFERROR(SUMPRODUCT(INDIRECT("'"&amp;$H$6&amp;"'!$C"&amp;SUM(ROW(P36))&amp;":"&amp;$H$5&amp;SUM(ROW(P36))),
INDIRECT("'"&amp;$H$7&amp;"'!$C"&amp;SUM(ROW(P36))&amp;":"&amp;$H$5&amp;SUM(ROW(P36)))*$L$6,
INDIRECT("'"&amp;$H$7&amp;"'!$C10:"&amp;$H$5&amp;10)*$L$6)/
(SUMPRODUCT(INDIRECT("'"&amp;$H$6&amp;"'!$C"&amp;SUM(ROW(P36))&amp;":"&amp;$H$5&amp;SUM(ROW(P36))),
INDIRECT("'"&amp;$H$7&amp;"'!$C"&amp;SUM(ROW(P36))&amp;":"&amp;$H$5&amp;SUM(ROW(P36)))*$L$6)),"")</f>
        <v>79.294560398172052</v>
      </c>
      <c r="J36" s="345">
        <f ca="1">INDEX('Other Inputs'!$C$11:$AH$76,MATCH($B36,'Other Inputs'!$B$80:$B$145,0), MATCH($D$2,'Other Inputs'!$C$79:$AH$79,0))</f>
        <v>2</v>
      </c>
      <c r="K36" s="76">
        <f t="shared" ca="1" si="5"/>
        <v>1241.8393958900151</v>
      </c>
      <c r="L36" s="163">
        <f ca="1">INDEX('Other Inputs'!$C$149:$AH$214,MATCH($B36,'Other Inputs'!$B$80:$B$145,0), MATCH($D$2,'Other Inputs'!$C$79:$AH$79,0))</f>
        <v>5.5E-2</v>
      </c>
      <c r="M36" s="45">
        <f ca="1">INDEX('Other Inputs'!$C$218:$AH$283,MATCH($B36,'Other Inputs'!$B$80:$B$145,0), MATCH($D$2,'Other Inputs'!$C$79:$AH$79,0))</f>
        <v>1.7500000000000002E-2</v>
      </c>
      <c r="N36" s="53">
        <f t="shared" ca="1" si="6"/>
        <v>1333.0680225105855</v>
      </c>
      <c r="O36" s="53">
        <f t="shared" ca="1" si="7"/>
        <v>666.53401125529274</v>
      </c>
      <c r="P36" s="46"/>
      <c r="Q36" s="53" cm="1">
        <f t="array" aca="1" ref="Q36" ca="1">IFERROR(SUMPRODUCT(INDIRECT("'"&amp;$H$6&amp;"'!$C"&amp;SUM(ROW(P36))&amp;":"&amp;$H$5&amp;SUM(ROW(P36))),
INDIRECT("'"&amp;$H$7&amp;"'!$C"&amp;SUM(ROW(P36))&amp;":"&amp;$H$5&amp;SUM(ROW(P36)))*$L$6,
INDIRECT("'"&amp;$H$8&amp;"'!$C"&amp;SUM(ROW(P36))&amp;":"&amp;$H$5&amp;SUM(ROW(P36)))*$L$5)/
(SUMPRODUCT(INDIRECT("'"&amp;$H$6&amp;"'!$C"&amp;SUM(ROW(P36))&amp;":"&amp;$H$5&amp;SUM(ROW(P36))),
INDIRECT("'"&amp;$H$7&amp;"'!$C"&amp;SUM(ROW(P36))&amp;":"&amp;$H$5&amp;SUM(ROW(P36)))*$L$6)),"")</f>
        <v>322842.50658224826</v>
      </c>
      <c r="R36" s="47">
        <f t="shared" ca="1" si="10"/>
        <v>2.4028471713997135E-2</v>
      </c>
      <c r="S36" s="57">
        <f t="shared" ca="1" si="8"/>
        <v>215185510.91597918</v>
      </c>
      <c r="T36" s="59">
        <f t="shared" si="2"/>
        <v>4.5</v>
      </c>
      <c r="U36" s="319"/>
    </row>
    <row r="37" spans="2:21" s="44" customFormat="1" ht="13" x14ac:dyDescent="0.3">
      <c r="B37" s="14">
        <f t="shared" si="9"/>
        <v>2030</v>
      </c>
      <c r="C37" s="53">
        <f t="shared" ca="1" si="0"/>
        <v>1184.2209673187913</v>
      </c>
      <c r="D37" s="70">
        <f t="shared" ca="1" si="1"/>
        <v>81.075088238603229</v>
      </c>
      <c r="E37" s="75">
        <f t="shared" ca="1" si="3"/>
        <v>0.48405889583350664</v>
      </c>
      <c r="F37" s="53" cm="1">
        <f t="array" aca="1" ref="F37" ca="1">SUMPRODUCT(INDIRECT("'"&amp;$H$6&amp;"'!$C"&amp;SUM(ROW(A37))&amp;":"&amp;$H$5&amp;SUM(ROW(A37))),
INDIRECT("'"&amp;$H$7&amp;"'!$C"&amp;SUM(ROW(A37))&amp;":"&amp;$H$5&amp;SUM(ROW(A37)))*$L$6)</f>
        <v>573.23269386322124</v>
      </c>
      <c r="G37" s="163">
        <f ca="1">INDEX('Other Inputs'!$C$80:$AH$145,MATCH(B37,'Other Inputs'!$B$80:$B$145,0), MATCH($D$2,'Other Inputs'!$C$79:$AH$79,0))</f>
        <v>0</v>
      </c>
      <c r="H37" s="53">
        <f t="shared" ca="1" si="4"/>
        <v>573.23269386322124</v>
      </c>
      <c r="I37" s="70" cm="1">
        <f t="array" aca="1" ref="I37" ca="1">IFERROR(SUMPRODUCT(INDIRECT("'"&amp;$H$6&amp;"'!$C"&amp;SUM(ROW(P37))&amp;":"&amp;$H$5&amp;SUM(ROW(P37))),
INDIRECT("'"&amp;$H$7&amp;"'!$C"&amp;SUM(ROW(P37))&amp;":"&amp;$H$5&amp;SUM(ROW(P37)))*$L$6,
INDIRECT("'"&amp;$H$7&amp;"'!$C10:"&amp;$H$5&amp;10)*$L$6)/
(SUMPRODUCT(INDIRECT("'"&amp;$H$6&amp;"'!$C"&amp;SUM(ROW(P37))&amp;":"&amp;$H$5&amp;SUM(ROW(P37))),
INDIRECT("'"&amp;$H$7&amp;"'!$C"&amp;SUM(ROW(P37))&amp;":"&amp;$H$5&amp;SUM(ROW(P37)))*$L$6)),"")</f>
        <v>79.580346043486259</v>
      </c>
      <c r="J37" s="345">
        <f ca="1">INDEX('Other Inputs'!$C$11:$AH$76,MATCH($B37,'Other Inputs'!$B$80:$B$145,0), MATCH($D$2,'Other Inputs'!$C$79:$AH$79,0))</f>
        <v>2</v>
      </c>
      <c r="K37" s="76">
        <f t="shared" ca="1" si="5"/>
        <v>1146.4653877264425</v>
      </c>
      <c r="L37" s="163">
        <f ca="1">INDEX('Other Inputs'!$C$149:$AH$214,MATCH($B37,'Other Inputs'!$B$80:$B$145,0), MATCH($D$2,'Other Inputs'!$C$79:$AH$79,0))</f>
        <v>5.5E-2</v>
      </c>
      <c r="M37" s="45">
        <f ca="1">INDEX('Other Inputs'!$C$218:$AH$283,MATCH($B37,'Other Inputs'!$B$80:$B$145,0), MATCH($D$2,'Other Inputs'!$C$79:$AH$79,0))</f>
        <v>1.7500000000000002E-2</v>
      </c>
      <c r="N37" s="53">
        <f t="shared" ca="1" si="6"/>
        <v>1230.6876012722962</v>
      </c>
      <c r="O37" s="53">
        <f t="shared" ca="1" si="7"/>
        <v>615.3438006361481</v>
      </c>
      <c r="P37" s="46"/>
      <c r="Q37" s="53" cm="1">
        <f t="array" aca="1" ref="Q37" ca="1">IFERROR(SUMPRODUCT(INDIRECT("'"&amp;$H$6&amp;"'!$C"&amp;SUM(ROW(P37))&amp;":"&amp;$H$5&amp;SUM(ROW(P37))),
INDIRECT("'"&amp;$H$7&amp;"'!$C"&amp;SUM(ROW(P37))&amp;":"&amp;$H$5&amp;SUM(ROW(P37)))*$L$6,
INDIRECT("'"&amp;$H$8&amp;"'!$C"&amp;SUM(ROW(P37))&amp;":"&amp;$H$5&amp;SUM(ROW(P37)))*$L$5)/
(SUMPRODUCT(INDIRECT("'"&amp;$H$6&amp;"'!$C"&amp;SUM(ROW(P37))&amp;":"&amp;$H$5&amp;SUM(ROW(P37))),
INDIRECT("'"&amp;$H$7&amp;"'!$C"&amp;SUM(ROW(P37))&amp;":"&amp;$H$5&amp;SUM(ROW(P37)))*$L$6)),"")</f>
        <v>330783.98337546428</v>
      </c>
      <c r="R37" s="47">
        <f t="shared" ca="1" si="10"/>
        <v>2.459860963566407E-2</v>
      </c>
      <c r="S37" s="57">
        <f t="shared" ca="1" si="8"/>
        <v>203545873.51982263</v>
      </c>
      <c r="T37" s="59">
        <f t="shared" si="2"/>
        <v>5.5</v>
      </c>
      <c r="U37" s="319"/>
    </row>
    <row r="38" spans="2:21" s="44" customFormat="1" ht="13" x14ac:dyDescent="0.3">
      <c r="B38" s="14">
        <f t="shared" si="9"/>
        <v>2031</v>
      </c>
      <c r="C38" s="53">
        <f t="shared" ca="1" si="0"/>
        <v>1101.1647360497248</v>
      </c>
      <c r="D38" s="70">
        <f t="shared" ca="1" si="1"/>
        <v>81.374113947811878</v>
      </c>
      <c r="E38" s="75">
        <f t="shared" ca="1" si="3"/>
        <v>0.47963082197365475</v>
      </c>
      <c r="F38" s="53" cm="1">
        <f t="array" aca="1" ref="F38" ca="1">SUMPRODUCT(INDIRECT("'"&amp;$H$6&amp;"'!$C"&amp;SUM(ROW(A38))&amp;":"&amp;$H$5&amp;SUM(ROW(A38))),
INDIRECT("'"&amp;$H$7&amp;"'!$C"&amp;SUM(ROW(A38))&amp;":"&amp;$H$5&amp;SUM(ROW(A38)))*$L$6)</f>
        <v>528.15254747993208</v>
      </c>
      <c r="G38" s="163">
        <f ca="1">INDEX('Other Inputs'!$C$80:$AH$145,MATCH(B38,'Other Inputs'!$B$80:$B$145,0), MATCH($D$2,'Other Inputs'!$C$79:$AH$79,0))</f>
        <v>0</v>
      </c>
      <c r="H38" s="53">
        <f t="shared" ca="1" si="4"/>
        <v>528.15254747993208</v>
      </c>
      <c r="I38" s="70" cm="1">
        <f t="array" aca="1" ref="I38" ca="1">IFERROR(SUMPRODUCT(INDIRECT("'"&amp;$H$6&amp;"'!$C"&amp;SUM(ROW(P38))&amp;":"&amp;$H$5&amp;SUM(ROW(P38))),
INDIRECT("'"&amp;$H$7&amp;"'!$C"&amp;SUM(ROW(P38))&amp;":"&amp;$H$5&amp;SUM(ROW(P38)))*$L$6,
INDIRECT("'"&amp;$H$7&amp;"'!$C10:"&amp;$H$5&amp;10)*$L$6)/
(SUMPRODUCT(INDIRECT("'"&amp;$H$6&amp;"'!$C"&amp;SUM(ROW(P38))&amp;":"&amp;$H$5&amp;SUM(ROW(P38))),
INDIRECT("'"&amp;$H$7&amp;"'!$C"&amp;SUM(ROW(P38))&amp;":"&amp;$H$5&amp;SUM(ROW(P38)))*$L$6)),"")</f>
        <v>79.873754730889914</v>
      </c>
      <c r="J38" s="345">
        <f ca="1">INDEX('Other Inputs'!$C$11:$AH$76,MATCH($B38,'Other Inputs'!$B$80:$B$145,0), MATCH($D$2,'Other Inputs'!$C$79:$AH$79,0))</f>
        <v>2</v>
      </c>
      <c r="K38" s="76">
        <f t="shared" ca="1" si="5"/>
        <v>1056.3050949598642</v>
      </c>
      <c r="L38" s="163">
        <f ca="1">INDEX('Other Inputs'!$C$149:$AH$214,MATCH($B38,'Other Inputs'!$B$80:$B$145,0), MATCH($D$2,'Other Inputs'!$C$79:$AH$79,0))</f>
        <v>5.5E-2</v>
      </c>
      <c r="M38" s="45">
        <f ca="1">INDEX('Other Inputs'!$C$218:$AH$283,MATCH($B38,'Other Inputs'!$B$80:$B$145,0), MATCH($D$2,'Other Inputs'!$C$79:$AH$79,0))</f>
        <v>1.7500000000000002E-2</v>
      </c>
      <c r="N38" s="53">
        <f t="shared" ca="1" si="6"/>
        <v>1133.9039079983531</v>
      </c>
      <c r="O38" s="53">
        <f t="shared" ca="1" si="7"/>
        <v>566.95195399917657</v>
      </c>
      <c r="P38" s="46"/>
      <c r="Q38" s="53" cm="1">
        <f t="array" aca="1" ref="Q38" ca="1">IFERROR(SUMPRODUCT(INDIRECT("'"&amp;$H$6&amp;"'!$C"&amp;SUM(ROW(P38))&amp;":"&amp;$H$5&amp;SUM(ROW(P38))),
INDIRECT("'"&amp;$H$7&amp;"'!$C"&amp;SUM(ROW(P38))&amp;":"&amp;$H$5&amp;SUM(ROW(P38)))*$L$6,
INDIRECT("'"&amp;$H$8&amp;"'!$C"&amp;SUM(ROW(P38))&amp;":"&amp;$H$5&amp;SUM(ROW(P38)))*$L$5)/
(SUMPRODUCT(INDIRECT("'"&amp;$H$6&amp;"'!$C"&amp;SUM(ROW(P38))&amp;":"&amp;$H$5&amp;SUM(ROW(P38))),
INDIRECT("'"&amp;$H$7&amp;"'!$C"&amp;SUM(ROW(P38))&amp;":"&amp;$H$5&amp;SUM(ROW(P38)))*$L$6)),"")</f>
        <v>338586.57220288203</v>
      </c>
      <c r="R38" s="47">
        <f t="shared" ca="1" si="10"/>
        <v>2.3588169982708074E-2</v>
      </c>
      <c r="S38" s="57">
        <f t="shared" ca="1" si="8"/>
        <v>191962318.70830724</v>
      </c>
      <c r="T38" s="59">
        <f t="shared" si="2"/>
        <v>6.5</v>
      </c>
      <c r="U38" s="319"/>
    </row>
    <row r="39" spans="2:21" s="44" customFormat="1" ht="13" x14ac:dyDescent="0.3">
      <c r="B39" s="14">
        <f t="shared" si="9"/>
        <v>2032</v>
      </c>
      <c r="C39" s="53">
        <f t="shared" ca="1" si="0"/>
        <v>1016.0530379722017</v>
      </c>
      <c r="D39" s="70">
        <f t="shared" ca="1" si="1"/>
        <v>81.626601978377167</v>
      </c>
      <c r="E39" s="75">
        <f t="shared" ca="1" si="3"/>
        <v>0.47589028670375394</v>
      </c>
      <c r="F39" s="53" cm="1">
        <f t="array" aca="1" ref="F39" ca="1">SUMPRODUCT(INDIRECT("'"&amp;$H$6&amp;"'!$C"&amp;SUM(ROW(A39))&amp;":"&amp;$H$5&amp;SUM(ROW(A39))),
INDIRECT("'"&amp;$H$7&amp;"'!$C"&amp;SUM(ROW(A39))&amp;":"&amp;$H$5&amp;SUM(ROW(A39)))*$L$6)</f>
        <v>483.52977154681122</v>
      </c>
      <c r="G39" s="163">
        <f ca="1">INDEX('Other Inputs'!$C$80:$AH$145,MATCH(B39,'Other Inputs'!$B$80:$B$145,0), MATCH($D$2,'Other Inputs'!$C$79:$AH$79,0))</f>
        <v>0</v>
      </c>
      <c r="H39" s="53">
        <f t="shared" ca="1" si="4"/>
        <v>483.52977154681122</v>
      </c>
      <c r="I39" s="70" cm="1">
        <f t="array" aca="1" ref="I39" ca="1">IFERROR(SUMPRODUCT(INDIRECT("'"&amp;$H$6&amp;"'!$C"&amp;SUM(ROW(P39))&amp;":"&amp;$H$5&amp;SUM(ROW(P39))),
INDIRECT("'"&amp;$H$7&amp;"'!$C"&amp;SUM(ROW(P39))&amp;":"&amp;$H$5&amp;SUM(ROW(P39)))*$L$6,
INDIRECT("'"&amp;$H$7&amp;"'!$C10:"&amp;$H$5&amp;10)*$L$6)/
(SUMPRODUCT(INDIRECT("'"&amp;$H$6&amp;"'!$C"&amp;SUM(ROW(P39))&amp;":"&amp;$H$5&amp;SUM(ROW(P39))),
INDIRECT("'"&amp;$H$7&amp;"'!$C"&amp;SUM(ROW(P39))&amp;":"&amp;$H$5&amp;SUM(ROW(P39)))*$L$6)),"")</f>
        <v>80.123677587129748</v>
      </c>
      <c r="J39" s="345">
        <f ca="1">INDEX('Other Inputs'!$C$11:$AH$76,MATCH($B39,'Other Inputs'!$B$80:$B$145,0), MATCH($D$2,'Other Inputs'!$C$79:$AH$79,0))</f>
        <v>2</v>
      </c>
      <c r="K39" s="76">
        <f t="shared" ca="1" si="5"/>
        <v>967.05954309362244</v>
      </c>
      <c r="L39" s="163">
        <f ca="1">INDEX('Other Inputs'!$C$149:$AH$214,MATCH($B39,'Other Inputs'!$B$80:$B$145,0), MATCH($D$2,'Other Inputs'!$C$79:$AH$79,0))</f>
        <v>5.5E-2</v>
      </c>
      <c r="M39" s="45">
        <f ca="1">INDEX('Other Inputs'!$C$218:$AH$283,MATCH($B39,'Other Inputs'!$B$80:$B$145,0), MATCH($D$2,'Other Inputs'!$C$79:$AH$79,0))</f>
        <v>1.7500000000000002E-2</v>
      </c>
      <c r="N39" s="53">
        <f t="shared" ca="1" si="6"/>
        <v>1038.1021547781377</v>
      </c>
      <c r="O39" s="53">
        <f t="shared" ca="1" si="7"/>
        <v>519.05107738906884</v>
      </c>
      <c r="P39" s="46"/>
      <c r="Q39" s="53" cm="1">
        <f t="array" aca="1" ref="Q39" ca="1">IFERROR(SUMPRODUCT(INDIRECT("'"&amp;$H$6&amp;"'!$C"&amp;SUM(ROW(P39))&amp;":"&amp;$H$5&amp;SUM(ROW(P39))),
INDIRECT("'"&amp;$H$7&amp;"'!$C"&amp;SUM(ROW(P39))&amp;":"&amp;$H$5&amp;SUM(ROW(P39)))*$L$6,
INDIRECT("'"&amp;$H$8&amp;"'!$C"&amp;SUM(ROW(P39))&amp;":"&amp;$H$5&amp;SUM(ROW(P39)))*$L$5)/
(SUMPRODUCT(INDIRECT("'"&amp;$H$6&amp;"'!$C"&amp;SUM(ROW(P39))&amp;":"&amp;$H$5&amp;SUM(ROW(P39))),
INDIRECT("'"&amp;$H$7&amp;"'!$C"&amp;SUM(ROW(P39))&amp;":"&amp;$H$5&amp;SUM(ROW(P39)))*$L$6)),"")</f>
        <v>346730.88382495119</v>
      </c>
      <c r="R39" s="47">
        <f t="shared" ca="1" si="10"/>
        <v>2.4053852960208566E-2</v>
      </c>
      <c r="S39" s="57">
        <f t="shared" ca="1" si="8"/>
        <v>179971038.81340498</v>
      </c>
      <c r="T39" s="59">
        <f t="shared" si="2"/>
        <v>7.5</v>
      </c>
      <c r="U39" s="319"/>
    </row>
    <row r="40" spans="2:21" s="44" customFormat="1" ht="13" x14ac:dyDescent="0.3">
      <c r="B40" s="14">
        <f t="shared" si="9"/>
        <v>2033</v>
      </c>
      <c r="C40" s="53">
        <f t="shared" ca="1" si="0"/>
        <v>929.65856278910735</v>
      </c>
      <c r="D40" s="70">
        <f t="shared" ca="1" si="1"/>
        <v>81.82532018746258</v>
      </c>
      <c r="E40" s="75">
        <f t="shared" ca="1" si="3"/>
        <v>0.47294599465089759</v>
      </c>
      <c r="F40" s="53" cm="1">
        <f t="array" aca="1" ref="F40" ca="1">SUMPRODUCT(INDIRECT("'"&amp;$H$6&amp;"'!$C"&amp;SUM(ROW(A40))&amp;":"&amp;$H$5&amp;SUM(ROW(A40))),
INDIRECT("'"&amp;$H$7&amp;"'!$C"&amp;SUM(ROW(A40))&amp;":"&amp;$H$5&amp;SUM(ROW(A40)))*$L$6)</f>
        <v>439.67829366401833</v>
      </c>
      <c r="G40" s="163">
        <f ca="1">INDEX('Other Inputs'!$C$80:$AH$145,MATCH(B40,'Other Inputs'!$B$80:$B$145,0), MATCH($D$2,'Other Inputs'!$C$79:$AH$79,0))</f>
        <v>0</v>
      </c>
      <c r="H40" s="53">
        <f t="shared" ca="1" si="4"/>
        <v>439.67829366401833</v>
      </c>
      <c r="I40" s="70" cm="1">
        <f t="array" aca="1" ref="I40" ca="1">IFERROR(SUMPRODUCT(INDIRECT("'"&amp;$H$6&amp;"'!$C"&amp;SUM(ROW(P40))&amp;":"&amp;$H$5&amp;SUM(ROW(P40))),
INDIRECT("'"&amp;$H$7&amp;"'!$C"&amp;SUM(ROW(P40))&amp;":"&amp;$H$5&amp;SUM(ROW(P40)))*$L$6,
INDIRECT("'"&amp;$H$7&amp;"'!$C10:"&amp;$H$5&amp;10)*$L$6)/
(SUMPRODUCT(INDIRECT("'"&amp;$H$6&amp;"'!$C"&amp;SUM(ROW(P40))&amp;":"&amp;$H$5&amp;SUM(ROW(P40))),
INDIRECT("'"&amp;$H$7&amp;"'!$C"&amp;SUM(ROW(P40))&amp;":"&amp;$H$5&amp;SUM(ROW(P40)))*$L$6)),"")</f>
        <v>80.323622599953282</v>
      </c>
      <c r="J40" s="345">
        <f ca="1">INDEX('Other Inputs'!$C$11:$AH$76,MATCH($B40,'Other Inputs'!$B$80:$B$145,0), MATCH($D$2,'Other Inputs'!$C$79:$AH$79,0))</f>
        <v>2</v>
      </c>
      <c r="K40" s="76">
        <f t="shared" ca="1" si="5"/>
        <v>879.35658732803665</v>
      </c>
      <c r="L40" s="163">
        <f ca="1">INDEX('Other Inputs'!$C$149:$AH$214,MATCH($B40,'Other Inputs'!$B$80:$B$145,0), MATCH($D$2,'Other Inputs'!$C$79:$AH$79,0))</f>
        <v>5.5E-2</v>
      </c>
      <c r="M40" s="45">
        <f ca="1">INDEX('Other Inputs'!$C$218:$AH$283,MATCH($B40,'Other Inputs'!$B$80:$B$145,0), MATCH($D$2,'Other Inputs'!$C$79:$AH$79,0))</f>
        <v>1.7500000000000002E-2</v>
      </c>
      <c r="N40" s="53">
        <f t="shared" ca="1" si="6"/>
        <v>943.95632062462255</v>
      </c>
      <c r="O40" s="53">
        <f t="shared" ca="1" si="7"/>
        <v>471.97816031231127</v>
      </c>
      <c r="P40" s="46"/>
      <c r="Q40" s="53" cm="1">
        <f t="array" aca="1" ref="Q40" ca="1">IFERROR(SUMPRODUCT(INDIRECT("'"&amp;$H$6&amp;"'!$C"&amp;SUM(ROW(P40))&amp;":"&amp;$H$5&amp;SUM(ROW(P40))),
INDIRECT("'"&amp;$H$7&amp;"'!$C"&amp;SUM(ROW(P40))&amp;":"&amp;$H$5&amp;SUM(ROW(P40)))*$L$6,
INDIRECT("'"&amp;$H$8&amp;"'!$C"&amp;SUM(ROW(P40))&amp;":"&amp;$H$5&amp;SUM(ROW(P40)))*$L$5)/
(SUMPRODUCT(INDIRECT("'"&amp;$H$6&amp;"'!$C"&amp;SUM(ROW(P40))&amp;":"&amp;$H$5&amp;SUM(ROW(P40))),
INDIRECT("'"&amp;$H$7&amp;"'!$C"&amp;SUM(ROW(P40))&amp;":"&amp;$H$5&amp;SUM(ROW(P40)))*$L$6)),"")</f>
        <v>355698.27945984772</v>
      </c>
      <c r="R40" s="47">
        <f t="shared" ca="1" si="10"/>
        <v>2.5862696555821518E-2</v>
      </c>
      <c r="S40" s="57">
        <f t="shared" ca="1" si="8"/>
        <v>167881819.56571332</v>
      </c>
      <c r="T40" s="59">
        <f t="shared" si="2"/>
        <v>8.5</v>
      </c>
      <c r="U40" s="319"/>
    </row>
    <row r="41" spans="2:21" s="44" customFormat="1" ht="13" x14ac:dyDescent="0.3">
      <c r="B41" s="14">
        <f t="shared" si="9"/>
        <v>2034</v>
      </c>
      <c r="C41" s="53">
        <f t="shared" ca="1" si="0"/>
        <v>844.94201074758485</v>
      </c>
      <c r="D41" s="70">
        <f t="shared" ca="1" si="1"/>
        <v>81.985516481919873</v>
      </c>
      <c r="E41" s="75">
        <f t="shared" ca="1" si="3"/>
        <v>0.47057245626192157</v>
      </c>
      <c r="F41" s="53" cm="1">
        <f t="array" aca="1" ref="F41" ca="1">SUMPRODUCT(INDIRECT("'"&amp;$H$6&amp;"'!$C"&amp;SUM(ROW(A41))&amp;":"&amp;$H$5&amp;SUM(ROW(A41))),
INDIRECT("'"&amp;$H$7&amp;"'!$C"&amp;SUM(ROW(A41))&amp;":"&amp;$H$5&amp;SUM(ROW(A41)))*$L$6)</f>
        <v>397.60643739637794</v>
      </c>
      <c r="G41" s="163">
        <f ca="1">INDEX('Other Inputs'!$C$80:$AH$145,MATCH(B41,'Other Inputs'!$B$80:$B$145,0), MATCH($D$2,'Other Inputs'!$C$79:$AH$79,0))</f>
        <v>0</v>
      </c>
      <c r="H41" s="53">
        <f t="shared" ca="1" si="4"/>
        <v>397.60643739637794</v>
      </c>
      <c r="I41" s="70" cm="1">
        <f t="array" aca="1" ref="I41" ca="1">IFERROR(SUMPRODUCT(INDIRECT("'"&amp;$H$6&amp;"'!$C"&amp;SUM(ROW(P41))&amp;":"&amp;$H$5&amp;SUM(ROW(P41))),
INDIRECT("'"&amp;$H$7&amp;"'!$C"&amp;SUM(ROW(P41))&amp;":"&amp;$H$5&amp;SUM(ROW(P41)))*$L$6,
INDIRECT("'"&amp;$H$7&amp;"'!$C10:"&amp;$H$5&amp;10)*$L$6)/
(SUMPRODUCT(INDIRECT("'"&amp;$H$6&amp;"'!$C"&amp;SUM(ROW(P41))&amp;":"&amp;$H$5&amp;SUM(ROW(P41))),
INDIRECT("'"&amp;$H$7&amp;"'!$C"&amp;SUM(ROW(P41))&amp;":"&amp;$H$5&amp;SUM(ROW(P41)))*$L$6)),"")</f>
        <v>80.485585321927061</v>
      </c>
      <c r="J41" s="345">
        <f ca="1">INDEX('Other Inputs'!$C$11:$AH$76,MATCH($B41,'Other Inputs'!$B$80:$B$145,0), MATCH($D$2,'Other Inputs'!$C$79:$AH$79,0))</f>
        <v>2</v>
      </c>
      <c r="K41" s="76">
        <f t="shared" ca="1" si="5"/>
        <v>795.21287479275588</v>
      </c>
      <c r="L41" s="163">
        <f ca="1">INDEX('Other Inputs'!$C$149:$AH$214,MATCH($B41,'Other Inputs'!$B$80:$B$145,0), MATCH($D$2,'Other Inputs'!$C$79:$AH$79,0))</f>
        <v>5.5E-2</v>
      </c>
      <c r="M41" s="45">
        <f ca="1">INDEX('Other Inputs'!$C$218:$AH$283,MATCH($B41,'Other Inputs'!$B$80:$B$145,0), MATCH($D$2,'Other Inputs'!$C$79:$AH$79,0))</f>
        <v>1.7500000000000002E-2</v>
      </c>
      <c r="N41" s="53">
        <f t="shared" ca="1" si="6"/>
        <v>853.63120060721872</v>
      </c>
      <c r="O41" s="53">
        <f t="shared" ca="1" si="7"/>
        <v>426.81560030360936</v>
      </c>
      <c r="P41" s="46"/>
      <c r="Q41" s="53" cm="1">
        <f t="array" aca="1" ref="Q41" ca="1">IFERROR(SUMPRODUCT(INDIRECT("'"&amp;$H$6&amp;"'!$C"&amp;SUM(ROW(P41))&amp;":"&amp;$H$5&amp;SUM(ROW(P41))),
INDIRECT("'"&amp;$H$7&amp;"'!$C"&amp;SUM(ROW(P41))&amp;":"&amp;$H$5&amp;SUM(ROW(P41)))*$L$6,
INDIRECT("'"&amp;$H$8&amp;"'!$C"&amp;SUM(ROW(P41))&amp;":"&amp;$H$5&amp;SUM(ROW(P41)))*$L$5)/
(SUMPRODUCT(INDIRECT("'"&amp;$H$6&amp;"'!$C"&amp;SUM(ROW(P41))&amp;":"&amp;$H$5&amp;SUM(ROW(P41))),
INDIRECT("'"&amp;$H$7&amp;"'!$C"&amp;SUM(ROW(P41))&amp;":"&amp;$H$5&amp;SUM(ROW(P41)))*$L$6)),"")</f>
        <v>365462.5840336628</v>
      </c>
      <c r="R41" s="47">
        <f t="shared" ca="1" si="10"/>
        <v>2.745108744591862E-2</v>
      </c>
      <c r="S41" s="57">
        <f t="shared" ca="1" si="8"/>
        <v>155985132.19283608</v>
      </c>
      <c r="T41" s="59">
        <f t="shared" si="2"/>
        <v>9.5</v>
      </c>
      <c r="U41" s="319"/>
    </row>
    <row r="42" spans="2:21" s="44" customFormat="1" ht="13" x14ac:dyDescent="0.3">
      <c r="B42" s="14">
        <f t="shared" si="9"/>
        <v>2035</v>
      </c>
      <c r="C42" s="53">
        <f t="shared" ca="1" si="0"/>
        <v>766.56029282096586</v>
      </c>
      <c r="D42" s="70">
        <f t="shared" ca="1" si="1"/>
        <v>82.14786168320947</v>
      </c>
      <c r="E42" s="75">
        <f t="shared" ca="1" si="3"/>
        <v>0.46816547536490105</v>
      </c>
      <c r="F42" s="53" cm="1">
        <f t="array" aca="1" ref="F42" ca="1">SUMPRODUCT(INDIRECT("'"&amp;$H$6&amp;"'!$C"&amp;SUM(ROW(A42))&amp;":"&amp;$H$5&amp;SUM(ROW(A42))),
INDIRECT("'"&amp;$H$7&amp;"'!$C"&amp;SUM(ROW(A42))&amp;":"&amp;$H$5&amp;SUM(ROW(A42)))*$L$6)</f>
        <v>358.87706388438522</v>
      </c>
      <c r="G42" s="163">
        <f ca="1">INDEX('Other Inputs'!$C$80:$AH$145,MATCH(B42,'Other Inputs'!$B$80:$B$145,0), MATCH($D$2,'Other Inputs'!$C$79:$AH$79,0))</f>
        <v>0</v>
      </c>
      <c r="H42" s="53">
        <f t="shared" ca="1" si="4"/>
        <v>358.87706388438522</v>
      </c>
      <c r="I42" s="70" cm="1">
        <f t="array" aca="1" ref="I42" ca="1">IFERROR(SUMPRODUCT(INDIRECT("'"&amp;$H$6&amp;"'!$C"&amp;SUM(ROW(P42))&amp;":"&amp;$H$5&amp;SUM(ROW(P42))),
INDIRECT("'"&amp;$H$7&amp;"'!$C"&amp;SUM(ROW(P42))&amp;":"&amp;$H$5&amp;SUM(ROW(P42)))*$L$6,
INDIRECT("'"&amp;$H$7&amp;"'!$C10:"&amp;$H$5&amp;10)*$L$6)/
(SUMPRODUCT(INDIRECT("'"&amp;$H$6&amp;"'!$C"&amp;SUM(ROW(P42))&amp;":"&amp;$H$5&amp;SUM(ROW(P42))),
INDIRECT("'"&amp;$H$7&amp;"'!$C"&amp;SUM(ROW(P42))&amp;":"&amp;$H$5&amp;SUM(ROW(P42)))*$L$6)),"")</f>
        <v>80.644135261429639</v>
      </c>
      <c r="J42" s="345">
        <f ca="1">INDEX('Other Inputs'!$C$11:$AH$76,MATCH($B42,'Other Inputs'!$B$80:$B$145,0), MATCH($D$2,'Other Inputs'!$C$79:$AH$79,0))</f>
        <v>2</v>
      </c>
      <c r="K42" s="76">
        <f t="shared" ca="1" si="5"/>
        <v>717.75412776877045</v>
      </c>
      <c r="L42" s="163">
        <f ca="1">INDEX('Other Inputs'!$C$149:$AH$214,MATCH($B42,'Other Inputs'!$B$80:$B$145,0), MATCH($D$2,'Other Inputs'!$C$79:$AH$79,0))</f>
        <v>5.5E-2</v>
      </c>
      <c r="M42" s="45">
        <f ca="1">INDEX('Other Inputs'!$C$218:$AH$283,MATCH($B42,'Other Inputs'!$B$80:$B$145,0), MATCH($D$2,'Other Inputs'!$C$79:$AH$79,0))</f>
        <v>1.7500000000000002E-2</v>
      </c>
      <c r="N42" s="53">
        <f t="shared" ca="1" si="6"/>
        <v>770.48214037998378</v>
      </c>
      <c r="O42" s="53">
        <f t="shared" ca="1" si="7"/>
        <v>385.24107018999189</v>
      </c>
      <c r="P42" s="46"/>
      <c r="Q42" s="53" cm="1">
        <f t="array" aca="1" ref="Q42" ca="1">IFERROR(SUMPRODUCT(INDIRECT("'"&amp;$H$6&amp;"'!$C"&amp;SUM(ROW(P42))&amp;":"&amp;$H$5&amp;SUM(ROW(P42))),
INDIRECT("'"&amp;$H$7&amp;"'!$C"&amp;SUM(ROW(P42))&amp;":"&amp;$H$5&amp;SUM(ROW(P42)))*$L$6,
INDIRECT("'"&amp;$H$8&amp;"'!$C"&amp;SUM(ROW(P42))&amp;":"&amp;$H$5&amp;SUM(ROW(P42)))*$L$5)/
(SUMPRODUCT(INDIRECT("'"&amp;$H$6&amp;"'!$C"&amp;SUM(ROW(P42))&amp;":"&amp;$H$5&amp;SUM(ROW(P42))),
INDIRECT("'"&amp;$H$7&amp;"'!$C"&amp;SUM(ROW(P42))&amp;":"&amp;$H$5&amp;SUM(ROW(P42)))*$L$6)),"")</f>
        <v>375658.70978560037</v>
      </c>
      <c r="R42" s="47">
        <f t="shared" ca="1" si="10"/>
        <v>2.7899232910251648E-2</v>
      </c>
      <c r="S42" s="57">
        <f t="shared" ca="1" si="8"/>
        <v>144719163.38399628</v>
      </c>
      <c r="T42" s="59">
        <f t="shared" si="2"/>
        <v>10.5</v>
      </c>
      <c r="U42" s="319"/>
    </row>
    <row r="43" spans="2:21" s="44" customFormat="1" ht="13" x14ac:dyDescent="0.3">
      <c r="B43" s="14">
        <f t="shared" si="9"/>
        <v>2036</v>
      </c>
      <c r="C43" s="53">
        <f t="shared" ca="1" si="0"/>
        <v>692.81499534665386</v>
      </c>
      <c r="D43" s="70">
        <f t="shared" ca="1" si="1"/>
        <v>82.294752291788441</v>
      </c>
      <c r="E43" s="75">
        <f t="shared" ca="1" si="3"/>
        <v>0.46598747046878447</v>
      </c>
      <c r="F43" s="53" cm="1">
        <f t="array" aca="1" ref="F43" ca="1">SUMPRODUCT(INDIRECT("'"&amp;$H$6&amp;"'!$C"&amp;SUM(ROW(A43))&amp;":"&amp;$H$5&amp;SUM(ROW(A43))),
INDIRECT("'"&amp;$H$7&amp;"'!$C"&amp;SUM(ROW(A43))&amp;":"&amp;$H$5&amp;SUM(ROW(A43)))*$L$6)</f>
        <v>322.84310718442993</v>
      </c>
      <c r="G43" s="163">
        <f ca="1">INDEX('Other Inputs'!$C$80:$AH$145,MATCH(B43,'Other Inputs'!$B$80:$B$145,0), MATCH($D$2,'Other Inputs'!$C$79:$AH$79,0))</f>
        <v>0</v>
      </c>
      <c r="H43" s="53">
        <f t="shared" ca="1" si="4"/>
        <v>322.84310718442993</v>
      </c>
      <c r="I43" s="70" cm="1">
        <f t="array" aca="1" ref="I43" ca="1">IFERROR(SUMPRODUCT(INDIRECT("'"&amp;$H$6&amp;"'!$C"&amp;SUM(ROW(P43))&amp;":"&amp;$H$5&amp;SUM(ROW(P43))),
INDIRECT("'"&amp;$H$7&amp;"'!$C"&amp;SUM(ROW(P43))&amp;":"&amp;$H$5&amp;SUM(ROW(P43)))*$L$6,
INDIRECT("'"&amp;$H$7&amp;"'!$C10:"&amp;$H$5&amp;10)*$L$6)/
(SUMPRODUCT(INDIRECT("'"&amp;$H$6&amp;"'!$C"&amp;SUM(ROW(P43))&amp;":"&amp;$H$5&amp;SUM(ROW(P43))),
INDIRECT("'"&amp;$H$7&amp;"'!$C"&amp;SUM(ROW(P43))&amp;":"&amp;$H$5&amp;SUM(ROW(P43)))*$L$6)),"")</f>
        <v>80.784164679177266</v>
      </c>
      <c r="J43" s="345">
        <f ca="1">INDEX('Other Inputs'!$C$11:$AH$76,MATCH($B43,'Other Inputs'!$B$80:$B$145,0), MATCH($D$2,'Other Inputs'!$C$79:$AH$79,0))</f>
        <v>2</v>
      </c>
      <c r="K43" s="76">
        <f t="shared" ca="1" si="5"/>
        <v>645.68621436885985</v>
      </c>
      <c r="L43" s="163">
        <f ca="1">INDEX('Other Inputs'!$C$149:$AH$214,MATCH($B43,'Other Inputs'!$B$80:$B$145,0), MATCH($D$2,'Other Inputs'!$C$79:$AH$79,0))</f>
        <v>5.5E-2</v>
      </c>
      <c r="M43" s="45">
        <f ca="1">INDEX('Other Inputs'!$C$218:$AH$283,MATCH($B43,'Other Inputs'!$B$80:$B$145,0), MATCH($D$2,'Other Inputs'!$C$79:$AH$79,0))</f>
        <v>1.7500000000000002E-2</v>
      </c>
      <c r="N43" s="53">
        <f t="shared" ca="1" si="6"/>
        <v>693.11993789193218</v>
      </c>
      <c r="O43" s="53">
        <f t="shared" ca="1" si="7"/>
        <v>346.55996894596609</v>
      </c>
      <c r="P43" s="46"/>
      <c r="Q43" s="53" cm="1">
        <f t="array" aca="1" ref="Q43" ca="1">IFERROR(SUMPRODUCT(INDIRECT("'"&amp;$H$6&amp;"'!$C"&amp;SUM(ROW(P43))&amp;":"&amp;$H$5&amp;SUM(ROW(P43))),
INDIRECT("'"&amp;$H$7&amp;"'!$C"&amp;SUM(ROW(P43))&amp;":"&amp;$H$5&amp;SUM(ROW(P43)))*$L$6,
INDIRECT("'"&amp;$H$8&amp;"'!$C"&amp;SUM(ROW(P43))&amp;":"&amp;$H$5&amp;SUM(ROW(P43)))*$L$5)/
(SUMPRODUCT(INDIRECT("'"&amp;$H$6&amp;"'!$C"&amp;SUM(ROW(P43))&amp;":"&amp;$H$5&amp;SUM(ROW(P43))),
INDIRECT("'"&amp;$H$7&amp;"'!$C"&amp;SUM(ROW(P43))&amp;":"&amp;$H$5&amp;SUM(ROW(P43)))*$L$6)),"")</f>
        <v>386014.29939969553</v>
      </c>
      <c r="R43" s="47">
        <f t="shared" ca="1" si="10"/>
        <v>2.7566483471141767E-2</v>
      </c>
      <c r="S43" s="57">
        <f t="shared" ca="1" si="8"/>
        <v>133777103.61265734</v>
      </c>
      <c r="T43" s="59">
        <f t="shared" si="2"/>
        <v>11.5</v>
      </c>
      <c r="U43" s="319"/>
    </row>
    <row r="44" spans="2:21" s="44" customFormat="1" ht="13" x14ac:dyDescent="0.3">
      <c r="B44" s="14">
        <f t="shared" si="9"/>
        <v>2037</v>
      </c>
      <c r="C44" s="53">
        <f t="shared" ref="C44:C67" ca="1" si="11">SUM(INDIRECT("'"&amp;$H$6&amp;"'!C"&amp;SUM(ROW(A44))&amp;":"&amp;$H$5&amp;ROW(B44)))</f>
        <v>612.64024198979462</v>
      </c>
      <c r="D44" s="70">
        <f t="shared" ref="D44:D67" ca="1" si="12">SUMPRODUCT(INDIRECT("'"&amp;$H$6&amp;"'!C"&amp;SUM(ROW(A44))&amp;":"&amp;$H$5&amp;SUM(ROW(B44))),INDIRECT("'"&amp;$H$6&amp;"'!C11:"&amp;$H$5&amp;"11"))/C44</f>
        <v>82.268092264887088</v>
      </c>
      <c r="E44" s="75">
        <f t="shared" ca="1" si="3"/>
        <v>0.46639089763551106</v>
      </c>
      <c r="F44" s="53" cm="1">
        <f t="array" aca="1" ref="F44" ca="1">SUMPRODUCT(INDIRECT("'"&amp;$H$6&amp;"'!$C"&amp;SUM(ROW(A44))&amp;":"&amp;$H$5&amp;SUM(ROW(A44))),
INDIRECT("'"&amp;$H$7&amp;"'!$C"&amp;SUM(ROW(A44))&amp;":"&amp;$H$5&amp;SUM(ROW(A44)))*$L$6)</f>
        <v>285.72983238925701</v>
      </c>
      <c r="G44" s="163">
        <f ca="1">INDEX('Other Inputs'!$C$80:$AH$145,MATCH(B44,'Other Inputs'!$B$80:$B$145,0), MATCH($D$2,'Other Inputs'!$C$79:$AH$79,0))</f>
        <v>0</v>
      </c>
      <c r="H44" s="53">
        <f t="shared" ca="1" si="4"/>
        <v>285.72983238925701</v>
      </c>
      <c r="I44" s="70" cm="1">
        <f t="array" aca="1" ref="I44" ca="1">IFERROR(SUMPRODUCT(INDIRECT("'"&amp;$H$6&amp;"'!$C"&amp;SUM(ROW(P44))&amp;":"&amp;$H$5&amp;SUM(ROW(P44))),
INDIRECT("'"&amp;$H$7&amp;"'!$C"&amp;SUM(ROW(P44))&amp;":"&amp;$H$5&amp;SUM(ROW(P44)))*$L$6,
INDIRECT("'"&amp;$H$7&amp;"'!$C10:"&amp;$H$5&amp;10)*$L$6)/
(SUMPRODUCT(INDIRECT("'"&amp;$H$6&amp;"'!$C"&amp;SUM(ROW(P44))&amp;":"&amp;$H$5&amp;SUM(ROW(P44))),
INDIRECT("'"&amp;$H$7&amp;"'!$C"&amp;SUM(ROW(P44))&amp;":"&amp;$H$5&amp;SUM(ROW(P44)))*$L$6)),"")</f>
        <v>80.773981416109734</v>
      </c>
      <c r="J44" s="345">
        <f ca="1">INDEX('Other Inputs'!$C$11:$AH$76,MATCH($B44,'Other Inputs'!$B$80:$B$145,0), MATCH($D$2,'Other Inputs'!$C$79:$AH$79,0))</f>
        <v>2</v>
      </c>
      <c r="K44" s="76">
        <f t="shared" ca="1" si="5"/>
        <v>571.45966477851402</v>
      </c>
      <c r="L44" s="163">
        <f ca="1">INDEX('Other Inputs'!$C$149:$AH$214,MATCH($B44,'Other Inputs'!$B$80:$B$145,0), MATCH($D$2,'Other Inputs'!$C$79:$AH$79,0))</f>
        <v>5.5E-2</v>
      </c>
      <c r="M44" s="45">
        <f ca="1">INDEX('Other Inputs'!$C$218:$AH$283,MATCH($B44,'Other Inputs'!$B$80:$B$145,0), MATCH($D$2,'Other Inputs'!$C$79:$AH$79,0))</f>
        <v>1.7500000000000002E-2</v>
      </c>
      <c r="N44" s="53">
        <f t="shared" ca="1" si="6"/>
        <v>613.44052040230554</v>
      </c>
      <c r="O44" s="53">
        <f t="shared" ca="1" si="7"/>
        <v>306.72026020115277</v>
      </c>
      <c r="P44" s="46"/>
      <c r="Q44" s="53" cm="1">
        <f t="array" aca="1" ref="Q44" ca="1">IFERROR(SUMPRODUCT(INDIRECT("'"&amp;$H$6&amp;"'!$C"&amp;SUM(ROW(P44))&amp;":"&amp;$H$5&amp;SUM(ROW(P44))),
INDIRECT("'"&amp;$H$7&amp;"'!$C"&amp;SUM(ROW(P44))&amp;":"&amp;$H$5&amp;SUM(ROW(P44)))*$L$6,
INDIRECT("'"&amp;$H$8&amp;"'!$C"&amp;SUM(ROW(P44))&amp;":"&amp;$H$5&amp;SUM(ROW(P44)))*$L$5)/
(SUMPRODUCT(INDIRECT("'"&amp;$H$6&amp;"'!$C"&amp;SUM(ROW(P44))&amp;":"&amp;$H$5&amp;SUM(ROW(P44))),
INDIRECT("'"&amp;$H$7&amp;"'!$C"&amp;SUM(ROW(P44))&amp;":"&amp;$H$5&amp;SUM(ROW(P44)))*$L$6)),"")</f>
        <v>397843.9049389977</v>
      </c>
      <c r="R44" s="47">
        <f t="shared" ca="1" si="10"/>
        <v>3.0645511209555609E-2</v>
      </c>
      <c r="S44" s="57">
        <f t="shared" ca="1" si="8"/>
        <v>122026786.04233207</v>
      </c>
      <c r="T44" s="59">
        <f t="shared" si="2"/>
        <v>12.5</v>
      </c>
      <c r="U44" s="319"/>
    </row>
    <row r="45" spans="2:21" s="44" customFormat="1" ht="13" x14ac:dyDescent="0.3">
      <c r="B45" s="14">
        <f t="shared" si="9"/>
        <v>2038</v>
      </c>
      <c r="C45" s="53">
        <f t="shared" ca="1" si="11"/>
        <v>544.99709836282932</v>
      </c>
      <c r="D45" s="70">
        <f t="shared" ca="1" si="12"/>
        <v>82.290510832723427</v>
      </c>
      <c r="E45" s="75">
        <f t="shared" ca="1" si="3"/>
        <v>0.4660650760756157</v>
      </c>
      <c r="F45" s="53" cm="1">
        <f t="array" aca="1" ref="F45" ca="1">SUMPRODUCT(INDIRECT("'"&amp;$H$6&amp;"'!$C"&amp;SUM(ROW(A45))&amp;":"&amp;$H$5&amp;SUM(ROW(A45))),
INDIRECT("'"&amp;$H$7&amp;"'!$C"&amp;SUM(ROW(A45))&amp;":"&amp;$H$5&amp;SUM(ROW(A45)))*$L$6)</f>
        <v>254.00411410946185</v>
      </c>
      <c r="G45" s="163">
        <f ca="1">INDEX('Other Inputs'!$C$80:$AH$145,MATCH(B45,'Other Inputs'!$B$80:$B$145,0), MATCH($D$2,'Other Inputs'!$C$79:$AH$79,0))</f>
        <v>0</v>
      </c>
      <c r="H45" s="53">
        <f t="shared" ca="1" si="4"/>
        <v>254.00411410946185</v>
      </c>
      <c r="I45" s="70" cm="1">
        <f t="array" aca="1" ref="I45" ca="1">IFERROR(SUMPRODUCT(INDIRECT("'"&amp;$H$6&amp;"'!$C"&amp;SUM(ROW(P45))&amp;":"&amp;$H$5&amp;SUM(ROW(P45))),
INDIRECT("'"&amp;$H$7&amp;"'!$C"&amp;SUM(ROW(P45))&amp;":"&amp;$H$5&amp;SUM(ROW(P45)))*$L$6,
INDIRECT("'"&amp;$H$7&amp;"'!$C10:"&amp;$H$5&amp;10)*$L$6)/
(SUMPRODUCT(INDIRECT("'"&amp;$H$6&amp;"'!$C"&amp;SUM(ROW(P45))&amp;":"&amp;$H$5&amp;SUM(ROW(P45))),
INDIRECT("'"&amp;$H$7&amp;"'!$C"&amp;SUM(ROW(P45))&amp;":"&amp;$H$5&amp;SUM(ROW(P45)))*$L$6)),"")</f>
        <v>80.809998315181033</v>
      </c>
      <c r="J45" s="345">
        <f ca="1">INDEX('Other Inputs'!$C$11:$AH$76,MATCH($B45,'Other Inputs'!$B$80:$B$145,0), MATCH($D$2,'Other Inputs'!$C$79:$AH$79,0))</f>
        <v>2</v>
      </c>
      <c r="K45" s="76">
        <f t="shared" ca="1" si="5"/>
        <v>508.0082282189237</v>
      </c>
      <c r="L45" s="163">
        <f ca="1">INDEX('Other Inputs'!$C$149:$AH$214,MATCH($B45,'Other Inputs'!$B$80:$B$145,0), MATCH($D$2,'Other Inputs'!$C$79:$AH$79,0))</f>
        <v>5.5E-2</v>
      </c>
      <c r="M45" s="45">
        <f ca="1">INDEX('Other Inputs'!$C$218:$AH$283,MATCH($B45,'Other Inputs'!$B$80:$B$145,0), MATCH($D$2,'Other Inputs'!$C$79:$AH$79,0))</f>
        <v>1.7500000000000002E-2</v>
      </c>
      <c r="N45" s="53">
        <f t="shared" ca="1" si="6"/>
        <v>545.32778268445645</v>
      </c>
      <c r="O45" s="53">
        <f t="shared" ca="1" si="7"/>
        <v>272.66389134222823</v>
      </c>
      <c r="P45" s="46"/>
      <c r="Q45" s="53" cm="1">
        <f t="array" aca="1" ref="Q45" ca="1">IFERROR(SUMPRODUCT(INDIRECT("'"&amp;$H$6&amp;"'!$C"&amp;SUM(ROW(P45))&amp;":"&amp;$H$5&amp;SUM(ROW(P45))),
INDIRECT("'"&amp;$H$7&amp;"'!$C"&amp;SUM(ROW(P45))&amp;":"&amp;$H$5&amp;SUM(ROW(P45)))*$L$6,
INDIRECT("'"&amp;$H$8&amp;"'!$C"&amp;SUM(ROW(P45))&amp;":"&amp;$H$5&amp;SUM(ROW(P45)))*$L$5)/
(SUMPRODUCT(INDIRECT("'"&amp;$H$6&amp;"'!$C"&amp;SUM(ROW(P45))&amp;":"&amp;$H$5&amp;SUM(ROW(P45))),
INDIRECT("'"&amp;$H$7&amp;"'!$C"&amp;SUM(ROW(P45))&amp;":"&amp;$H$5&amp;SUM(ROW(P45)))*$L$6)),"")</f>
        <v>409775.07550263149</v>
      </c>
      <c r="R45" s="47">
        <f t="shared" ca="1" si="10"/>
        <v>2.9989577358143116E-2</v>
      </c>
      <c r="S45" s="57">
        <f t="shared" ca="1" si="8"/>
        <v>111730866.66160288</v>
      </c>
      <c r="T45" s="59">
        <f t="shared" si="2"/>
        <v>13.5</v>
      </c>
      <c r="U45" s="319"/>
    </row>
    <row r="46" spans="2:21" s="44" customFormat="1" ht="13" x14ac:dyDescent="0.3">
      <c r="B46" s="14">
        <f t="shared" si="9"/>
        <v>2039</v>
      </c>
      <c r="C46" s="53">
        <f t="shared" ca="1" si="11"/>
        <v>486.57671503175777</v>
      </c>
      <c r="D46" s="70">
        <f t="shared" ca="1" si="12"/>
        <v>82.345109437513045</v>
      </c>
      <c r="E46" s="75">
        <f t="shared" ca="1" si="3"/>
        <v>0.46526053110893623</v>
      </c>
      <c r="F46" s="53" cm="1">
        <f t="array" aca="1" ref="F46" ca="1">SUMPRODUCT(INDIRECT("'"&amp;$H$6&amp;"'!$C"&amp;SUM(ROW(A46))&amp;":"&amp;$H$5&amp;SUM(ROW(A46))),
INDIRECT("'"&amp;$H$7&amp;"'!$C"&amp;SUM(ROW(A46))&amp;":"&amp;$H$5&amp;SUM(ROW(A46)))*$L$6)</f>
        <v>226.38494086091714</v>
      </c>
      <c r="G46" s="163">
        <f ca="1">INDEX('Other Inputs'!$C$80:$AH$145,MATCH(B46,'Other Inputs'!$B$80:$B$145,0), MATCH($D$2,'Other Inputs'!$C$79:$AH$79,0))</f>
        <v>0</v>
      </c>
      <c r="H46" s="53">
        <f t="shared" ca="1" si="4"/>
        <v>226.38494086091714</v>
      </c>
      <c r="I46" s="70" cm="1">
        <f t="array" aca="1" ref="I46" ca="1">IFERROR(SUMPRODUCT(INDIRECT("'"&amp;$H$6&amp;"'!$C"&amp;SUM(ROW(P46))&amp;":"&amp;$H$5&amp;SUM(ROW(P46))),
INDIRECT("'"&amp;$H$7&amp;"'!$C"&amp;SUM(ROW(P46))&amp;":"&amp;$H$5&amp;SUM(ROW(P46)))*$L$6,
INDIRECT("'"&amp;$H$7&amp;"'!$C10:"&amp;$H$5&amp;10)*$L$6)/
(SUMPRODUCT(INDIRECT("'"&amp;$H$6&amp;"'!$C"&amp;SUM(ROW(P46))&amp;":"&amp;$H$5&amp;SUM(ROW(P46))),
INDIRECT("'"&amp;$H$7&amp;"'!$C"&amp;SUM(ROW(P46))&amp;":"&amp;$H$5&amp;SUM(ROW(P46)))*$L$6)),"")</f>
        <v>80.877875118083253</v>
      </c>
      <c r="J46" s="345">
        <f ca="1">INDEX('Other Inputs'!$C$11:$AH$76,MATCH($B46,'Other Inputs'!$B$80:$B$145,0), MATCH($D$2,'Other Inputs'!$C$79:$AH$79,0))</f>
        <v>2</v>
      </c>
      <c r="K46" s="76">
        <f t="shared" ca="1" si="5"/>
        <v>452.76988172183428</v>
      </c>
      <c r="L46" s="163">
        <f ca="1">INDEX('Other Inputs'!$C$149:$AH$214,MATCH($B46,'Other Inputs'!$B$80:$B$145,0), MATCH($D$2,'Other Inputs'!$C$79:$AH$79,0))</f>
        <v>5.5E-2</v>
      </c>
      <c r="M46" s="45">
        <f ca="1">INDEX('Other Inputs'!$C$218:$AH$283,MATCH($B46,'Other Inputs'!$B$80:$B$145,0), MATCH($D$2,'Other Inputs'!$C$79:$AH$79,0))</f>
        <v>1.7500000000000002E-2</v>
      </c>
      <c r="N46" s="53">
        <f t="shared" ca="1" si="6"/>
        <v>486.03148915782452</v>
      </c>
      <c r="O46" s="53">
        <f t="shared" ca="1" si="7"/>
        <v>243.01574457891226</v>
      </c>
      <c r="P46" s="46"/>
      <c r="Q46" s="53" cm="1">
        <f t="array" aca="1" ref="Q46" ca="1">IFERROR(SUMPRODUCT(INDIRECT("'"&amp;$H$6&amp;"'!$C"&amp;SUM(ROW(P46))&amp;":"&amp;$H$5&amp;SUM(ROW(P46))),
INDIRECT("'"&amp;$H$7&amp;"'!$C"&amp;SUM(ROW(P46))&amp;":"&amp;$H$5&amp;SUM(ROW(P46)))*$L$6,
INDIRECT("'"&amp;$H$8&amp;"'!$C"&amp;SUM(ROW(P46))&amp;":"&amp;$H$5&amp;SUM(ROW(P46)))*$L$5)/
(SUMPRODUCT(INDIRECT("'"&amp;$H$6&amp;"'!$C"&amp;SUM(ROW(P46))&amp;":"&amp;$H$5&amp;SUM(ROW(P46))),
INDIRECT("'"&amp;$H$7&amp;"'!$C"&amp;SUM(ROW(P46))&amp;":"&amp;$H$5&amp;SUM(ROW(P46)))*$L$6)),"")</f>
        <v>421975.71943633299</v>
      </c>
      <c r="R46" s="47">
        <f t="shared" ca="1" si="10"/>
        <v>2.9774002039377745E-2</v>
      </c>
      <c r="S46" s="57">
        <f t="shared" ca="1" si="8"/>
        <v>102546743.65304264</v>
      </c>
      <c r="T46" s="59">
        <f t="shared" si="2"/>
        <v>14.5</v>
      </c>
      <c r="U46" s="319"/>
    </row>
    <row r="47" spans="2:21" s="44" customFormat="1" ht="13" x14ac:dyDescent="0.3">
      <c r="B47" s="14">
        <f t="shared" si="9"/>
        <v>2040</v>
      </c>
      <c r="C47" s="53">
        <f t="shared" ca="1" si="11"/>
        <v>435.22774432703966</v>
      </c>
      <c r="D47" s="70">
        <f t="shared" ca="1" si="12"/>
        <v>82.423442634777999</v>
      </c>
      <c r="E47" s="75">
        <f t="shared" ca="1" si="3"/>
        <v>0.46410224147924373</v>
      </c>
      <c r="F47" s="53" cm="1">
        <f t="array" aca="1" ref="F47" ca="1">SUMPRODUCT(INDIRECT("'"&amp;$H$6&amp;"'!$C"&amp;SUM(ROW(A47))&amp;":"&amp;$H$5&amp;SUM(ROW(A47))),
INDIRECT("'"&amp;$H$7&amp;"'!$C"&amp;SUM(ROW(A47))&amp;":"&amp;$H$5&amp;SUM(ROW(A47)))*$L$6)</f>
        <v>201.9901716961343</v>
      </c>
      <c r="G47" s="163">
        <f ca="1">INDEX('Other Inputs'!$C$80:$AH$145,MATCH(B47,'Other Inputs'!$B$80:$B$145,0), MATCH($D$2,'Other Inputs'!$C$79:$AH$79,0))</f>
        <v>0</v>
      </c>
      <c r="H47" s="53">
        <f t="shared" ca="1" si="4"/>
        <v>201.9901716961343</v>
      </c>
      <c r="I47" s="70" cm="1">
        <f t="array" aca="1" ref="I47" ca="1">IFERROR(SUMPRODUCT(INDIRECT("'"&amp;$H$6&amp;"'!$C"&amp;SUM(ROW(P47))&amp;":"&amp;$H$5&amp;SUM(ROW(P47))),
INDIRECT("'"&amp;$H$7&amp;"'!$C"&amp;SUM(ROW(P47))&amp;":"&amp;$H$5&amp;SUM(ROW(P47)))*$L$6,
INDIRECT("'"&amp;$H$7&amp;"'!$C10:"&amp;$H$5&amp;10)*$L$6)/
(SUMPRODUCT(INDIRECT("'"&amp;$H$6&amp;"'!$C"&amp;SUM(ROW(P47))&amp;":"&amp;$H$5&amp;SUM(ROW(P47))),
INDIRECT("'"&amp;$H$7&amp;"'!$C"&amp;SUM(ROW(P47))&amp;":"&amp;$H$5&amp;SUM(ROW(P47)))*$L$6)),"")</f>
        <v>80.968784650968885</v>
      </c>
      <c r="J47" s="345">
        <f ca="1">INDEX('Other Inputs'!$C$11:$AH$76,MATCH($B47,'Other Inputs'!$B$80:$B$145,0), MATCH($D$2,'Other Inputs'!$C$79:$AH$79,0))</f>
        <v>2</v>
      </c>
      <c r="K47" s="76">
        <f t="shared" ca="1" si="5"/>
        <v>403.98034339226859</v>
      </c>
      <c r="L47" s="163">
        <f ca="1">INDEX('Other Inputs'!$C$149:$AH$214,MATCH($B47,'Other Inputs'!$B$80:$B$145,0), MATCH($D$2,'Other Inputs'!$C$79:$AH$79,0))</f>
        <v>5.5E-2</v>
      </c>
      <c r="M47" s="45">
        <f ca="1">INDEX('Other Inputs'!$C$218:$AH$283,MATCH($B47,'Other Inputs'!$B$80:$B$145,0), MATCH($D$2,'Other Inputs'!$C$79:$AH$79,0))</f>
        <v>1.7500000000000002E-2</v>
      </c>
      <c r="N47" s="53">
        <f t="shared" ca="1" si="6"/>
        <v>433.6577493687231</v>
      </c>
      <c r="O47" s="53">
        <f t="shared" ca="1" si="7"/>
        <v>216.82887468436155</v>
      </c>
      <c r="P47" s="46"/>
      <c r="Q47" s="53" cm="1">
        <f t="array" aca="1" ref="Q47" ca="1">IFERROR(SUMPRODUCT(INDIRECT("'"&amp;$H$6&amp;"'!$C"&amp;SUM(ROW(P47))&amp;":"&amp;$H$5&amp;SUM(ROW(P47))),
INDIRECT("'"&amp;$H$7&amp;"'!$C"&amp;SUM(ROW(P47))&amp;":"&amp;$H$5&amp;SUM(ROW(P47)))*$L$6,
INDIRECT("'"&amp;$H$8&amp;"'!$C"&amp;SUM(ROW(P47))&amp;":"&amp;$H$5&amp;SUM(ROW(P47)))*$L$5)/
(SUMPRODUCT(INDIRECT("'"&amp;$H$6&amp;"'!$C"&amp;SUM(ROW(P47))&amp;":"&amp;$H$5&amp;SUM(ROW(P47))),
INDIRECT("'"&amp;$H$7&amp;"'!$C"&amp;SUM(ROW(P47))&amp;":"&amp;$H$5&amp;SUM(ROW(P47)))*$L$6)),"")</f>
        <v>434417.61498780298</v>
      </c>
      <c r="R47" s="47">
        <f t="shared" ca="1" si="10"/>
        <v>2.94848612808567E-2</v>
      </c>
      <c r="S47" s="57">
        <f t="shared" ca="1" si="8"/>
        <v>94194282.600869551</v>
      </c>
      <c r="T47" s="59">
        <f t="shared" si="2"/>
        <v>15.5</v>
      </c>
      <c r="U47" s="319"/>
    </row>
    <row r="48" spans="2:21" s="44" customFormat="1" ht="13" x14ac:dyDescent="0.3">
      <c r="B48" s="14">
        <f t="shared" si="9"/>
        <v>2041</v>
      </c>
      <c r="C48" s="53">
        <f t="shared" ca="1" si="11"/>
        <v>389.73401209614468</v>
      </c>
      <c r="D48" s="70">
        <f t="shared" ca="1" si="12"/>
        <v>82.521592221144971</v>
      </c>
      <c r="E48" s="75">
        <f t="shared" ca="1" si="3"/>
        <v>0.4626484510908343</v>
      </c>
      <c r="F48" s="53" cm="1">
        <f t="array" aca="1" ref="F48" ca="1">SUMPRODUCT(INDIRECT("'"&amp;$H$6&amp;"'!$C"&amp;SUM(ROW(A48))&amp;":"&amp;$H$5&amp;SUM(ROW(A48))),
INDIRECT("'"&amp;$H$7&amp;"'!$C"&amp;SUM(ROW(A48))&amp;":"&amp;$H$5&amp;SUM(ROW(A48)))*$L$6)</f>
        <v>180.30983703369782</v>
      </c>
      <c r="G48" s="163">
        <f ca="1">INDEX('Other Inputs'!$C$80:$AH$145,MATCH(B48,'Other Inputs'!$B$80:$B$145,0), MATCH($D$2,'Other Inputs'!$C$79:$AH$79,0))</f>
        <v>0</v>
      </c>
      <c r="H48" s="53">
        <f t="shared" ca="1" si="4"/>
        <v>180.30983703369782</v>
      </c>
      <c r="I48" s="70" cm="1">
        <f t="array" aca="1" ref="I48" ca="1">IFERROR(SUMPRODUCT(INDIRECT("'"&amp;$H$6&amp;"'!$C"&amp;SUM(ROW(P48))&amp;":"&amp;$H$5&amp;SUM(ROW(P48))),
INDIRECT("'"&amp;$H$7&amp;"'!$C"&amp;SUM(ROW(P48))&amp;":"&amp;$H$5&amp;SUM(ROW(P48)))*$L$6,
INDIRECT("'"&amp;$H$7&amp;"'!$C10:"&amp;$H$5&amp;10)*$L$6)/
(SUMPRODUCT(INDIRECT("'"&amp;$H$6&amp;"'!$C"&amp;SUM(ROW(P48))&amp;":"&amp;$H$5&amp;SUM(ROW(P48))),
INDIRECT("'"&amp;$H$7&amp;"'!$C"&amp;SUM(ROW(P48))&amp;":"&amp;$H$5&amp;SUM(ROW(P48)))*$L$6)),"")</f>
        <v>81.079989774954782</v>
      </c>
      <c r="J48" s="345">
        <f ca="1">INDEX('Other Inputs'!$C$11:$AH$76,MATCH($B48,'Other Inputs'!$B$80:$B$145,0), MATCH($D$2,'Other Inputs'!$C$79:$AH$79,0))</f>
        <v>2</v>
      </c>
      <c r="K48" s="76">
        <f t="shared" ca="1" si="5"/>
        <v>360.61967406739564</v>
      </c>
      <c r="L48" s="163">
        <f ca="1">INDEX('Other Inputs'!$C$149:$AH$214,MATCH($B48,'Other Inputs'!$B$80:$B$145,0), MATCH($D$2,'Other Inputs'!$C$79:$AH$79,0))</f>
        <v>5.5E-2</v>
      </c>
      <c r="M48" s="45">
        <f ca="1">INDEX('Other Inputs'!$C$218:$AH$283,MATCH($B48,'Other Inputs'!$B$80:$B$145,0), MATCH($D$2,'Other Inputs'!$C$79:$AH$79,0))</f>
        <v>1.7500000000000002E-2</v>
      </c>
      <c r="N48" s="53">
        <f t="shared" ca="1" si="6"/>
        <v>387.1116968735717</v>
      </c>
      <c r="O48" s="53">
        <f t="shared" ca="1" si="7"/>
        <v>193.55584843678585</v>
      </c>
      <c r="P48" s="46"/>
      <c r="Q48" s="53" cm="1">
        <f t="array" aca="1" ref="Q48" ca="1">IFERROR(SUMPRODUCT(INDIRECT("'"&amp;$H$6&amp;"'!$C"&amp;SUM(ROW(P48))&amp;":"&amp;$H$5&amp;SUM(ROW(P48))),
INDIRECT("'"&amp;$H$7&amp;"'!$C"&amp;SUM(ROW(P48))&amp;":"&amp;$H$5&amp;SUM(ROW(P48)))*$L$6,
INDIRECT("'"&amp;$H$8&amp;"'!$C"&amp;SUM(ROW(P48))&amp;":"&amp;$H$5&amp;SUM(ROW(P48)))*$L$5)/
(SUMPRODUCT(INDIRECT("'"&amp;$H$6&amp;"'!$C"&amp;SUM(ROW(P48))&amp;":"&amp;$H$5&amp;SUM(ROW(P48))),
INDIRECT("'"&amp;$H$7&amp;"'!$C"&amp;SUM(ROW(P48))&amp;":"&amp;$H$5&amp;SUM(ROW(P48)))*$L$6)),"")</f>
        <v>446605.17699049291</v>
      </c>
      <c r="R48" s="47">
        <f t="shared" ca="1" si="10"/>
        <v>2.8054944325938802E-2</v>
      </c>
      <c r="S48" s="57">
        <f t="shared" ca="1" si="8"/>
        <v>86443043.948655769</v>
      </c>
      <c r="T48" s="59">
        <f t="shared" si="2"/>
        <v>16.5</v>
      </c>
      <c r="U48" s="319"/>
    </row>
    <row r="49" spans="2:21" s="44" customFormat="1" ht="13" x14ac:dyDescent="0.3">
      <c r="B49" s="14">
        <f t="shared" si="9"/>
        <v>2042</v>
      </c>
      <c r="C49" s="53">
        <f t="shared" ca="1" si="11"/>
        <v>349.09570193533824</v>
      </c>
      <c r="D49" s="70">
        <f t="shared" ca="1" si="12"/>
        <v>82.624568863058798</v>
      </c>
      <c r="E49" s="75">
        <f t="shared" ca="1" si="3"/>
        <v>0.46112252524997427</v>
      </c>
      <c r="F49" s="53" cm="1">
        <f t="array" aca="1" ref="F49" ca="1">SUMPRODUCT(INDIRECT("'"&amp;$H$6&amp;"'!$C"&amp;SUM(ROW(A49))&amp;":"&amp;$H$5&amp;SUM(ROW(A49))),
INDIRECT("'"&amp;$H$7&amp;"'!$C"&amp;SUM(ROW(A49))&amp;":"&amp;$H$5&amp;SUM(ROW(A49)))*$L$6)</f>
        <v>160.9758916303355</v>
      </c>
      <c r="G49" s="163">
        <f ca="1">INDEX('Other Inputs'!$C$80:$AH$145,MATCH(B49,'Other Inputs'!$B$80:$B$145,0), MATCH($D$2,'Other Inputs'!$C$79:$AH$79,0))</f>
        <v>0</v>
      </c>
      <c r="H49" s="53">
        <f t="shared" ca="1" si="4"/>
        <v>160.9758916303355</v>
      </c>
      <c r="I49" s="70" cm="1">
        <f t="array" aca="1" ref="I49" ca="1">IFERROR(SUMPRODUCT(INDIRECT("'"&amp;$H$6&amp;"'!$C"&amp;SUM(ROW(P49))&amp;":"&amp;$H$5&amp;SUM(ROW(P49))),
INDIRECT("'"&amp;$H$7&amp;"'!$C"&amp;SUM(ROW(P49))&amp;":"&amp;$H$5&amp;SUM(ROW(P49)))*$L$6,
INDIRECT("'"&amp;$H$7&amp;"'!$C10:"&amp;$H$5&amp;10)*$L$6)/
(SUMPRODUCT(INDIRECT("'"&amp;$H$6&amp;"'!$C"&amp;SUM(ROW(P49))&amp;":"&amp;$H$5&amp;SUM(ROW(P49))),
INDIRECT("'"&amp;$H$7&amp;"'!$C"&amp;SUM(ROW(P49))&amp;":"&amp;$H$5&amp;SUM(ROW(P49)))*$L$6)),"")</f>
        <v>81.205431858603546</v>
      </c>
      <c r="J49" s="345">
        <f ca="1">INDEX('Other Inputs'!$C$11:$AH$76,MATCH($B49,'Other Inputs'!$B$80:$B$145,0), MATCH($D$2,'Other Inputs'!$C$79:$AH$79,0))</f>
        <v>2</v>
      </c>
      <c r="K49" s="76">
        <f t="shared" ca="1" si="5"/>
        <v>321.95178326067099</v>
      </c>
      <c r="L49" s="163">
        <f ca="1">INDEX('Other Inputs'!$C$149:$AH$214,MATCH($B49,'Other Inputs'!$B$80:$B$145,0), MATCH($D$2,'Other Inputs'!$C$79:$AH$79,0))</f>
        <v>5.5E-2</v>
      </c>
      <c r="M49" s="45">
        <f ca="1">INDEX('Other Inputs'!$C$218:$AH$283,MATCH($B49,'Other Inputs'!$B$80:$B$145,0), MATCH($D$2,'Other Inputs'!$C$79:$AH$79,0))</f>
        <v>1.7500000000000002E-2</v>
      </c>
      <c r="N49" s="53">
        <f t="shared" ca="1" si="6"/>
        <v>345.60316613845805</v>
      </c>
      <c r="O49" s="53">
        <f t="shared" ca="1" si="7"/>
        <v>172.80158306922903</v>
      </c>
      <c r="P49" s="46"/>
      <c r="Q49" s="53" cm="1">
        <f t="array" aca="1" ref="Q49" ca="1">IFERROR(SUMPRODUCT(INDIRECT("'"&amp;$H$6&amp;"'!$C"&amp;SUM(ROW(P49))&amp;":"&amp;$H$5&amp;SUM(ROW(P49))),
INDIRECT("'"&amp;$H$7&amp;"'!$C"&amp;SUM(ROW(P49))&amp;":"&amp;$H$5&amp;SUM(ROW(P49)))*$L$6,
INDIRECT("'"&amp;$H$8&amp;"'!$C"&amp;SUM(ROW(P49))&amp;":"&amp;$H$5&amp;SUM(ROW(P49)))*$L$5)/
(SUMPRODUCT(INDIRECT("'"&amp;$H$6&amp;"'!$C"&amp;SUM(ROW(P49))&amp;":"&amp;$H$5&amp;SUM(ROW(P49))),
INDIRECT("'"&amp;$H$7&amp;"'!$C"&amp;SUM(ROW(P49))&amp;":"&amp;$H$5&amp;SUM(ROW(P49)))*$L$6)),"")</f>
        <v>458636.93239055941</v>
      </c>
      <c r="R49" s="47">
        <f t="shared" ca="1" si="10"/>
        <v>2.6940474539825177E-2</v>
      </c>
      <c r="S49" s="57">
        <f t="shared" ca="1" si="8"/>
        <v>79253187.971103624</v>
      </c>
      <c r="T49" s="59">
        <f t="shared" si="2"/>
        <v>17.5</v>
      </c>
      <c r="U49" s="319"/>
    </row>
    <row r="50" spans="2:21" s="44" customFormat="1" ht="13" x14ac:dyDescent="0.3">
      <c r="B50" s="14">
        <f t="shared" si="9"/>
        <v>2043</v>
      </c>
      <c r="C50" s="53">
        <f t="shared" ca="1" si="11"/>
        <v>311.89656926726207</v>
      </c>
      <c r="D50" s="70">
        <f t="shared" ca="1" si="12"/>
        <v>82.725166910678581</v>
      </c>
      <c r="E50" s="75">
        <f t="shared" ca="1" si="3"/>
        <v>0.4596313975334072</v>
      </c>
      <c r="F50" s="53" cm="1">
        <f t="array" aca="1" ref="F50" ca="1">SUMPRODUCT(INDIRECT("'"&amp;$H$6&amp;"'!$C"&amp;SUM(ROW(A50))&amp;":"&amp;$H$5&amp;SUM(ROW(A50))),
INDIRECT("'"&amp;$H$7&amp;"'!$C"&amp;SUM(ROW(A50))&amp;":"&amp;$H$5&amp;SUM(ROW(A50)))*$L$6)</f>
        <v>143.35745601818681</v>
      </c>
      <c r="G50" s="163">
        <f ca="1">INDEX('Other Inputs'!$C$80:$AH$145,MATCH(B50,'Other Inputs'!$B$80:$B$145,0), MATCH($D$2,'Other Inputs'!$C$79:$AH$79,0))</f>
        <v>0</v>
      </c>
      <c r="H50" s="53">
        <f t="shared" ca="1" si="4"/>
        <v>143.35745601818681</v>
      </c>
      <c r="I50" s="70" cm="1">
        <f t="array" aca="1" ref="I50" ca="1">IFERROR(SUMPRODUCT(INDIRECT("'"&amp;$H$6&amp;"'!$C"&amp;SUM(ROW(P50))&amp;":"&amp;$H$5&amp;SUM(ROW(P50))),
INDIRECT("'"&amp;$H$7&amp;"'!$C"&amp;SUM(ROW(P50))&amp;":"&amp;$H$5&amp;SUM(ROW(P50)))*$L$6,
INDIRECT("'"&amp;$H$7&amp;"'!$C10:"&amp;$H$5&amp;10)*$L$6)/
(SUMPRODUCT(INDIRECT("'"&amp;$H$6&amp;"'!$C"&amp;SUM(ROW(P50))&amp;":"&amp;$H$5&amp;SUM(ROW(P50))),
INDIRECT("'"&amp;$H$7&amp;"'!$C"&amp;SUM(ROW(P50))&amp;":"&amp;$H$5&amp;SUM(ROW(P50)))*$L$6)),"")</f>
        <v>81.330104542755308</v>
      </c>
      <c r="J50" s="345">
        <f ca="1">INDEX('Other Inputs'!$C$11:$AH$76,MATCH($B50,'Other Inputs'!$B$80:$B$145,0), MATCH($D$2,'Other Inputs'!$C$79:$AH$79,0))</f>
        <v>2</v>
      </c>
      <c r="K50" s="76">
        <f t="shared" ca="1" si="5"/>
        <v>286.71491203637362</v>
      </c>
      <c r="L50" s="163">
        <f ca="1">INDEX('Other Inputs'!$C$149:$AH$214,MATCH($B50,'Other Inputs'!$B$80:$B$145,0), MATCH($D$2,'Other Inputs'!$C$79:$AH$79,0))</f>
        <v>5.5E-2</v>
      </c>
      <c r="M50" s="45">
        <f ca="1">INDEX('Other Inputs'!$C$218:$AH$283,MATCH($B50,'Other Inputs'!$B$80:$B$145,0), MATCH($D$2,'Other Inputs'!$C$79:$AH$79,0))</f>
        <v>1.7500000000000002E-2</v>
      </c>
      <c r="N50" s="53">
        <f t="shared" ca="1" si="6"/>
        <v>307.77770626184576</v>
      </c>
      <c r="O50" s="53">
        <f t="shared" ca="1" si="7"/>
        <v>153.88885313092288</v>
      </c>
      <c r="P50" s="46"/>
      <c r="Q50" s="53" cm="1">
        <f t="array" aca="1" ref="Q50" ca="1">IFERROR(SUMPRODUCT(INDIRECT("'"&amp;$H$6&amp;"'!$C"&amp;SUM(ROW(P50))&amp;":"&amp;$H$5&amp;SUM(ROW(P50))),
INDIRECT("'"&amp;$H$7&amp;"'!$C"&amp;SUM(ROW(P50))&amp;":"&amp;$H$5&amp;SUM(ROW(P50)))*$L$6,
INDIRECT("'"&amp;$H$8&amp;"'!$C"&amp;SUM(ROW(P50))&amp;":"&amp;$H$5&amp;SUM(ROW(P50)))*$L$5)/
(SUMPRODUCT(INDIRECT("'"&amp;$H$6&amp;"'!$C"&amp;SUM(ROW(P50))&amp;":"&amp;$H$5&amp;SUM(ROW(P50))),
INDIRECT("'"&amp;$H$7&amp;"'!$C"&amp;SUM(ROW(P50))&amp;":"&amp;$H$5&amp;SUM(ROW(P50)))*$L$6)),"")</f>
        <v>471256.37382289791</v>
      </c>
      <c r="R50" s="47">
        <f t="shared" ca="1" si="10"/>
        <v>2.7515100815283189E-2</v>
      </c>
      <c r="S50" s="57">
        <f t="shared" ca="1" si="8"/>
        <v>72521102.898243234</v>
      </c>
      <c r="T50" s="59">
        <f t="shared" si="2"/>
        <v>18.5</v>
      </c>
      <c r="U50" s="319"/>
    </row>
    <row r="51" spans="2:21" s="44" customFormat="1" ht="13" x14ac:dyDescent="0.3">
      <c r="B51" s="14">
        <f t="shared" si="9"/>
        <v>2044</v>
      </c>
      <c r="C51" s="53">
        <f t="shared" ca="1" si="11"/>
        <v>278.49796584184577</v>
      </c>
      <c r="D51" s="70">
        <f t="shared" ca="1" si="12"/>
        <v>82.839386466376538</v>
      </c>
      <c r="E51" s="75">
        <f t="shared" ca="1" si="3"/>
        <v>0.4579372048836664</v>
      </c>
      <c r="F51" s="53" cm="1">
        <f t="array" aca="1" ref="F51" ca="1">SUMPRODUCT(INDIRECT("'"&amp;$H$6&amp;"'!$C"&amp;SUM(ROW(A51))&amp;":"&amp;$H$5&amp;SUM(ROW(A51))),
INDIRECT("'"&amp;$H$7&amp;"'!$C"&amp;SUM(ROW(A51))&amp;":"&amp;$H$5&amp;SUM(ROW(A51)))*$L$6)</f>
        <v>127.53458004340165</v>
      </c>
      <c r="G51" s="163">
        <f ca="1">INDEX('Other Inputs'!$C$80:$AH$145,MATCH(B51,'Other Inputs'!$B$80:$B$145,0), MATCH($D$2,'Other Inputs'!$C$79:$AH$79,0))</f>
        <v>0</v>
      </c>
      <c r="H51" s="53">
        <f t="shared" ca="1" si="4"/>
        <v>127.53458004340165</v>
      </c>
      <c r="I51" s="70" cm="1">
        <f t="array" aca="1" ref="I51" ca="1">IFERROR(SUMPRODUCT(INDIRECT("'"&amp;$H$6&amp;"'!$C"&amp;SUM(ROW(P51))&amp;":"&amp;$H$5&amp;SUM(ROW(P51))),
INDIRECT("'"&amp;$H$7&amp;"'!$C"&amp;SUM(ROW(P51))&amp;":"&amp;$H$5&amp;SUM(ROW(P51)))*$L$6,
INDIRECT("'"&amp;$H$7&amp;"'!$C10:"&amp;$H$5&amp;10)*$L$6)/
(SUMPRODUCT(INDIRECT("'"&amp;$H$6&amp;"'!$C"&amp;SUM(ROW(P51))&amp;":"&amp;$H$5&amp;SUM(ROW(P51))),
INDIRECT("'"&amp;$H$7&amp;"'!$C"&amp;SUM(ROW(P51))&amp;":"&amp;$H$5&amp;SUM(ROW(P51)))*$L$6)),"")</f>
        <v>81.467519631799078</v>
      </c>
      <c r="J51" s="345">
        <f ca="1">INDEX('Other Inputs'!$C$11:$AH$76,MATCH($B51,'Other Inputs'!$B$80:$B$145,0), MATCH($D$2,'Other Inputs'!$C$79:$AH$79,0))</f>
        <v>2</v>
      </c>
      <c r="K51" s="76">
        <f t="shared" ca="1" si="5"/>
        <v>255.06916008680329</v>
      </c>
      <c r="L51" s="163">
        <f ca="1">INDEX('Other Inputs'!$C$149:$AH$214,MATCH($B51,'Other Inputs'!$B$80:$B$145,0), MATCH($D$2,'Other Inputs'!$C$79:$AH$79,0))</f>
        <v>5.5E-2</v>
      </c>
      <c r="M51" s="45">
        <f ca="1">INDEX('Other Inputs'!$C$218:$AH$283,MATCH($B51,'Other Inputs'!$B$80:$B$145,0), MATCH($D$2,'Other Inputs'!$C$79:$AH$79,0))</f>
        <v>1.7500000000000002E-2</v>
      </c>
      <c r="N51" s="53">
        <f t="shared" ca="1" si="6"/>
        <v>273.80717825968009</v>
      </c>
      <c r="O51" s="53">
        <f t="shared" ca="1" si="7"/>
        <v>136.90358912984004</v>
      </c>
      <c r="P51" s="46"/>
      <c r="Q51" s="53" cm="1">
        <f t="array" aca="1" ref="Q51" ca="1">IFERROR(SUMPRODUCT(INDIRECT("'"&amp;$H$6&amp;"'!$C"&amp;SUM(ROW(P51))&amp;":"&amp;$H$5&amp;SUM(ROW(P51))),
INDIRECT("'"&amp;$H$7&amp;"'!$C"&amp;SUM(ROW(P51))&amp;":"&amp;$H$5&amp;SUM(ROW(P51)))*$L$6,
INDIRECT("'"&amp;$H$8&amp;"'!$C"&amp;SUM(ROW(P51))&amp;":"&amp;$H$5&amp;SUM(ROW(P51)))*$L$5)/
(SUMPRODUCT(INDIRECT("'"&amp;$H$6&amp;"'!$C"&amp;SUM(ROW(P51))&amp;":"&amp;$H$5&amp;SUM(ROW(P51))),
INDIRECT("'"&amp;$H$7&amp;"'!$C"&amp;SUM(ROW(P51))&amp;":"&amp;$H$5&amp;SUM(ROW(P51)))*$L$6)),"")</f>
        <v>484373.65162507899</v>
      </c>
      <c r="R51" s="47">
        <f t="shared" ca="1" si="10"/>
        <v>2.7834695785166508E-2</v>
      </c>
      <c r="S51" s="57">
        <f t="shared" ca="1" si="8"/>
        <v>66312491.387400091</v>
      </c>
      <c r="T51" s="59">
        <f t="shared" si="2"/>
        <v>19.5</v>
      </c>
      <c r="U51" s="319"/>
    </row>
    <row r="52" spans="2:21" s="44" customFormat="1" ht="13" x14ac:dyDescent="0.3">
      <c r="B52" s="14">
        <f t="shared" si="9"/>
        <v>2045</v>
      </c>
      <c r="C52" s="53">
        <f t="shared" ca="1" si="11"/>
        <v>248.78350131146181</v>
      </c>
      <c r="D52" s="70">
        <f t="shared" ca="1" si="12"/>
        <v>82.97594211798463</v>
      </c>
      <c r="E52" s="75">
        <f t="shared" ca="1" si="3"/>
        <v>0.45591004913244981</v>
      </c>
      <c r="F52" s="53" cm="1">
        <f t="array" aca="1" ref="F52" ca="1">SUMPRODUCT(INDIRECT("'"&amp;$H$6&amp;"'!$C"&amp;SUM(ROW(A52))&amp;":"&amp;$H$5&amp;SUM(ROW(A52))),
INDIRECT("'"&amp;$H$7&amp;"'!$C"&amp;SUM(ROW(A52))&amp;":"&amp;$H$5&amp;SUM(ROW(A52)))*$L$6)</f>
        <v>113.42289830625144</v>
      </c>
      <c r="G52" s="163">
        <f ca="1">INDEX('Other Inputs'!$C$80:$AH$145,MATCH(B52,'Other Inputs'!$B$80:$B$145,0), MATCH($D$2,'Other Inputs'!$C$79:$AH$79,0))</f>
        <v>0</v>
      </c>
      <c r="H52" s="53">
        <f t="shared" ca="1" si="4"/>
        <v>113.42289830625144</v>
      </c>
      <c r="I52" s="70" cm="1">
        <f t="array" aca="1" ref="I52" ca="1">IFERROR(SUMPRODUCT(INDIRECT("'"&amp;$H$6&amp;"'!$C"&amp;SUM(ROW(P52))&amp;":"&amp;$H$5&amp;SUM(ROW(P52))),
INDIRECT("'"&amp;$H$7&amp;"'!$C"&amp;SUM(ROW(P52))&amp;":"&amp;$H$5&amp;SUM(ROW(P52)))*$L$6,
INDIRECT("'"&amp;$H$7&amp;"'!$C10:"&amp;$H$5&amp;10)*$L$6)/
(SUMPRODUCT(INDIRECT("'"&amp;$H$6&amp;"'!$C"&amp;SUM(ROW(P52))&amp;":"&amp;$H$5&amp;SUM(ROW(P52))),
INDIRECT("'"&amp;$H$7&amp;"'!$C"&amp;SUM(ROW(P52))&amp;":"&amp;$H$5&amp;SUM(ROW(P52)))*$L$6)),"")</f>
        <v>81.624584069644968</v>
      </c>
      <c r="J52" s="345">
        <f ca="1">INDEX('Other Inputs'!$C$11:$AH$76,MATCH($B52,'Other Inputs'!$B$80:$B$145,0), MATCH($D$2,'Other Inputs'!$C$79:$AH$79,0))</f>
        <v>2</v>
      </c>
      <c r="K52" s="76">
        <f t="shared" ca="1" si="5"/>
        <v>226.84579661250288</v>
      </c>
      <c r="L52" s="163">
        <f ca="1">INDEX('Other Inputs'!$C$149:$AH$214,MATCH($B52,'Other Inputs'!$B$80:$B$145,0), MATCH($D$2,'Other Inputs'!$C$79:$AH$79,0))</f>
        <v>5.5E-2</v>
      </c>
      <c r="M52" s="45">
        <f ca="1">INDEX('Other Inputs'!$C$218:$AH$283,MATCH($B52,'Other Inputs'!$B$80:$B$145,0), MATCH($D$2,'Other Inputs'!$C$79:$AH$79,0))</f>
        <v>1.7500000000000002E-2</v>
      </c>
      <c r="N52" s="53">
        <f t="shared" ca="1" si="6"/>
        <v>243.51045594614888</v>
      </c>
      <c r="O52" s="53">
        <f t="shared" ca="1" si="7"/>
        <v>121.75522797307444</v>
      </c>
      <c r="P52" s="46"/>
      <c r="Q52" s="53" cm="1">
        <f t="array" aca="1" ref="Q52" ca="1">IFERROR(SUMPRODUCT(INDIRECT("'"&amp;$H$6&amp;"'!$C"&amp;SUM(ROW(P52))&amp;":"&amp;$H$5&amp;SUM(ROW(P52))),
INDIRECT("'"&amp;$H$7&amp;"'!$C"&amp;SUM(ROW(P52))&amp;":"&amp;$H$5&amp;SUM(ROW(P52)))*$L$6,
INDIRECT("'"&amp;$H$8&amp;"'!$C"&amp;SUM(ROW(P52))&amp;":"&amp;$H$5&amp;SUM(ROW(P52)))*$L$5)/
(SUMPRODUCT(INDIRECT("'"&amp;$H$6&amp;"'!$C"&amp;SUM(ROW(P52))&amp;":"&amp;$H$5&amp;SUM(ROW(P52))),
INDIRECT("'"&amp;$H$7&amp;"'!$C"&amp;SUM(ROW(P52))&amp;":"&amp;$H$5&amp;SUM(ROW(P52)))*$L$6)),"")</f>
        <v>497775.23513494036</v>
      </c>
      <c r="R52" s="47">
        <f t="shared" ca="1" si="10"/>
        <v>2.7667862330865711E-2</v>
      </c>
      <c r="S52" s="57">
        <f t="shared" ca="1" si="8"/>
        <v>60606737.2332054</v>
      </c>
      <c r="T52" s="59">
        <f t="shared" si="2"/>
        <v>20.5</v>
      </c>
      <c r="U52" s="319"/>
    </row>
    <row r="53" spans="2:21" s="44" customFormat="1" ht="13" x14ac:dyDescent="0.3">
      <c r="B53" s="14">
        <f t="shared" si="9"/>
        <v>2046</v>
      </c>
      <c r="C53" s="53">
        <f t="shared" ca="1" si="11"/>
        <v>221.6454495271046</v>
      </c>
      <c r="D53" s="70">
        <f t="shared" ca="1" si="12"/>
        <v>83.111939410171829</v>
      </c>
      <c r="E53" s="75">
        <f t="shared" ca="1" si="3"/>
        <v>0.45389066014937013</v>
      </c>
      <c r="F53" s="53" cm="1">
        <f t="array" aca="1" ref="F53" ca="1">SUMPRODUCT(INDIRECT("'"&amp;$H$6&amp;"'!$C"&amp;SUM(ROW(A53))&amp;":"&amp;$H$5&amp;SUM(ROW(A53))),
INDIRECT("'"&amp;$H$7&amp;"'!$C"&amp;SUM(ROW(A53))&amp;":"&amp;$H$5&amp;SUM(ROW(A53)))*$L$6)</f>
        <v>100.6027994049614</v>
      </c>
      <c r="G53" s="163">
        <f ca="1">INDEX('Other Inputs'!$C$80:$AH$145,MATCH(B53,'Other Inputs'!$B$80:$B$145,0), MATCH($D$2,'Other Inputs'!$C$79:$AH$79,0))</f>
        <v>0</v>
      </c>
      <c r="H53" s="53">
        <f t="shared" ca="1" si="4"/>
        <v>100.6027994049614</v>
      </c>
      <c r="I53" s="70" cm="1">
        <f t="array" aca="1" ref="I53" ca="1">IFERROR(SUMPRODUCT(INDIRECT("'"&amp;$H$6&amp;"'!$C"&amp;SUM(ROW(P53))&amp;":"&amp;$H$5&amp;SUM(ROW(P53))),
INDIRECT("'"&amp;$H$7&amp;"'!$C"&amp;SUM(ROW(P53))&amp;":"&amp;$H$5&amp;SUM(ROW(P53)))*$L$6,
INDIRECT("'"&amp;$H$7&amp;"'!$C10:"&amp;$H$5&amp;10)*$L$6)/
(SUMPRODUCT(INDIRECT("'"&amp;$H$6&amp;"'!$C"&amp;SUM(ROW(P53))&amp;":"&amp;$H$5&amp;SUM(ROW(P53))),
INDIRECT("'"&amp;$H$7&amp;"'!$C"&amp;SUM(ROW(P53))&amp;":"&amp;$H$5&amp;SUM(ROW(P53)))*$L$6)),"")</f>
        <v>81.780344301129176</v>
      </c>
      <c r="J53" s="345">
        <f ca="1">INDEX('Other Inputs'!$C$11:$AH$76,MATCH($B53,'Other Inputs'!$B$80:$B$145,0), MATCH($D$2,'Other Inputs'!$C$79:$AH$79,0))</f>
        <v>2</v>
      </c>
      <c r="K53" s="76">
        <f t="shared" ca="1" si="5"/>
        <v>201.2055988099228</v>
      </c>
      <c r="L53" s="163">
        <f ca="1">INDEX('Other Inputs'!$C$149:$AH$214,MATCH($B53,'Other Inputs'!$B$80:$B$145,0), MATCH($D$2,'Other Inputs'!$C$79:$AH$79,0))</f>
        <v>5.5E-2</v>
      </c>
      <c r="M53" s="45">
        <f ca="1">INDEX('Other Inputs'!$C$218:$AH$283,MATCH($B53,'Other Inputs'!$B$80:$B$145,0), MATCH($D$2,'Other Inputs'!$C$79:$AH$79,0))</f>
        <v>1.7500000000000002E-2</v>
      </c>
      <c r="N53" s="53">
        <f t="shared" ca="1" si="6"/>
        <v>215.98666511249675</v>
      </c>
      <c r="O53" s="53">
        <f t="shared" ca="1" si="7"/>
        <v>107.99333255624838</v>
      </c>
      <c r="P53" s="46"/>
      <c r="Q53" s="53" cm="1">
        <f t="array" aca="1" ref="Q53" ca="1">IFERROR(SUMPRODUCT(INDIRECT("'"&amp;$H$6&amp;"'!$C"&amp;SUM(ROW(P53))&amp;":"&amp;$H$5&amp;SUM(ROW(P53))),
INDIRECT("'"&amp;$H$7&amp;"'!$C"&amp;SUM(ROW(P53))&amp;":"&amp;$H$5&amp;SUM(ROW(P53)))*$L$6,
INDIRECT("'"&amp;$H$8&amp;"'!$C"&amp;SUM(ROW(P53))&amp;":"&amp;$H$5&amp;SUM(ROW(P53)))*$L$5)/
(SUMPRODUCT(INDIRECT("'"&amp;$H$6&amp;"'!$C"&amp;SUM(ROW(P53))&amp;":"&amp;$H$5&amp;SUM(ROW(P53))),
INDIRECT("'"&amp;$H$7&amp;"'!$C"&amp;SUM(ROW(P53))&amp;":"&amp;$H$5&amp;SUM(ROW(P53)))*$L$6)),"")</f>
        <v>511115.39117004344</v>
      </c>
      <c r="R53" s="47">
        <f t="shared" ca="1" si="10"/>
        <v>2.6799557498047744E-2</v>
      </c>
      <c r="S53" s="57">
        <f t="shared" ca="1" si="8"/>
        <v>55197054.413243473</v>
      </c>
      <c r="T53" s="59">
        <f t="shared" si="2"/>
        <v>21.5</v>
      </c>
      <c r="U53" s="319"/>
    </row>
    <row r="54" spans="2:21" s="44" customFormat="1" ht="13" x14ac:dyDescent="0.3">
      <c r="B54" s="14">
        <f t="shared" si="9"/>
        <v>2047</v>
      </c>
      <c r="C54" s="53">
        <f t="shared" ca="1" si="11"/>
        <v>196.98046553470087</v>
      </c>
      <c r="D54" s="70">
        <f t="shared" ca="1" si="12"/>
        <v>83.249199451951043</v>
      </c>
      <c r="E54" s="75">
        <f t="shared" ca="1" si="3"/>
        <v>0.45185225922636113</v>
      </c>
      <c r="F54" s="53" cm="1">
        <f t="array" aca="1" ref="F54" ca="1">SUMPRODUCT(INDIRECT("'"&amp;$H$6&amp;"'!$C"&amp;SUM(ROW(A54))&amp;":"&amp;$H$5&amp;SUM(ROW(A54))),
INDIRECT("'"&amp;$H$7&amp;"'!$C"&amp;SUM(ROW(A54))&amp;":"&amp;$H$5&amp;SUM(ROW(A54)))*$L$6)</f>
        <v>89.006068375314953</v>
      </c>
      <c r="G54" s="163">
        <f ca="1">INDEX('Other Inputs'!$C$80:$AH$145,MATCH(B54,'Other Inputs'!$B$80:$B$145,0), MATCH($D$2,'Other Inputs'!$C$79:$AH$79,0))</f>
        <v>0</v>
      </c>
      <c r="H54" s="53">
        <f t="shared" ca="1" si="4"/>
        <v>89.006068375314953</v>
      </c>
      <c r="I54" s="70" cm="1">
        <f t="array" aca="1" ref="I54" ca="1">IFERROR(SUMPRODUCT(INDIRECT("'"&amp;$H$6&amp;"'!$C"&amp;SUM(ROW(P54))&amp;":"&amp;$H$5&amp;SUM(ROW(P54))),
INDIRECT("'"&amp;$H$7&amp;"'!$C"&amp;SUM(ROW(P54))&amp;":"&amp;$H$5&amp;SUM(ROW(P54)))*$L$6,
INDIRECT("'"&amp;$H$7&amp;"'!$C10:"&amp;$H$5&amp;10)*$L$6)/
(SUMPRODUCT(INDIRECT("'"&amp;$H$6&amp;"'!$C"&amp;SUM(ROW(P54))&amp;":"&amp;$H$5&amp;SUM(ROW(P54))),
INDIRECT("'"&amp;$H$7&amp;"'!$C"&amp;SUM(ROW(P54))&amp;":"&amp;$H$5&amp;SUM(ROW(P54)))*$L$6)),"")</f>
        <v>81.935706760082809</v>
      </c>
      <c r="J54" s="345">
        <f ca="1">INDEX('Other Inputs'!$C$11:$AH$76,MATCH($B54,'Other Inputs'!$B$80:$B$145,0), MATCH($D$2,'Other Inputs'!$C$79:$AH$79,0))</f>
        <v>2</v>
      </c>
      <c r="K54" s="76">
        <f t="shared" ca="1" si="5"/>
        <v>178.01213675062991</v>
      </c>
      <c r="L54" s="163">
        <f ca="1">INDEX('Other Inputs'!$C$149:$AH$214,MATCH($B54,'Other Inputs'!$B$80:$B$145,0), MATCH($D$2,'Other Inputs'!$C$79:$AH$79,0))</f>
        <v>5.5E-2</v>
      </c>
      <c r="M54" s="45">
        <f ca="1">INDEX('Other Inputs'!$C$218:$AH$283,MATCH($B54,'Other Inputs'!$B$80:$B$145,0), MATCH($D$2,'Other Inputs'!$C$79:$AH$79,0))</f>
        <v>1.7500000000000002E-2</v>
      </c>
      <c r="N54" s="53">
        <f t="shared" ca="1" si="6"/>
        <v>191.08935334667305</v>
      </c>
      <c r="O54" s="53">
        <f t="shared" ca="1" si="7"/>
        <v>95.544676673336525</v>
      </c>
      <c r="P54" s="46"/>
      <c r="Q54" s="53" cm="1">
        <f t="array" aca="1" ref="Q54" ca="1">IFERROR(SUMPRODUCT(INDIRECT("'"&amp;$H$6&amp;"'!$C"&amp;SUM(ROW(P54))&amp;":"&amp;$H$5&amp;SUM(ROW(P54))),
INDIRECT("'"&amp;$H$7&amp;"'!$C"&amp;SUM(ROW(P54))&amp;":"&amp;$H$5&amp;SUM(ROW(P54)))*$L$6,
INDIRECT("'"&amp;$H$8&amp;"'!$C"&amp;SUM(ROW(P54))&amp;":"&amp;$H$5&amp;SUM(ROW(P54)))*$L$5)/
(SUMPRODUCT(INDIRECT("'"&amp;$H$6&amp;"'!$C"&amp;SUM(ROW(P54))&amp;":"&amp;$H$5&amp;SUM(ROW(P54))),
INDIRECT("'"&amp;$H$7&amp;"'!$C"&amp;SUM(ROW(P54))&amp;":"&amp;$H$5&amp;SUM(ROW(P54)))*$L$6)),"")</f>
        <v>524503.18825671868</v>
      </c>
      <c r="R54" s="47">
        <f t="shared" ca="1" si="10"/>
        <v>2.6193296695738111E-2</v>
      </c>
      <c r="S54" s="57">
        <f t="shared" ca="1" si="8"/>
        <v>50113487.536122344</v>
      </c>
      <c r="T54" s="59">
        <f t="shared" si="2"/>
        <v>22.5</v>
      </c>
      <c r="U54" s="319"/>
    </row>
    <row r="55" spans="2:21" s="44" customFormat="1" ht="13" x14ac:dyDescent="0.3">
      <c r="B55" s="14">
        <f t="shared" si="9"/>
        <v>2048</v>
      </c>
      <c r="C55" s="53">
        <f t="shared" ca="1" si="11"/>
        <v>174.57694381897667</v>
      </c>
      <c r="D55" s="70">
        <f t="shared" ca="1" si="12"/>
        <v>83.383966242808853</v>
      </c>
      <c r="E55" s="75">
        <f t="shared" ca="1" si="3"/>
        <v>0.44985056796708234</v>
      </c>
      <c r="F55" s="53" cm="1">
        <f t="array" aca="1" ref="F55" ca="1">SUMPRODUCT(INDIRECT("'"&amp;$H$6&amp;"'!$C"&amp;SUM(ROW(A55))&amp;":"&amp;$H$5&amp;SUM(ROW(A55))),
INDIRECT("'"&amp;$H$7&amp;"'!$C"&amp;SUM(ROW(A55))&amp;":"&amp;$H$5&amp;SUM(ROW(A55)))*$L$6)</f>
        <v>78.533537330924077</v>
      </c>
      <c r="G55" s="163">
        <f ca="1">INDEX('Other Inputs'!$C$80:$AH$145,MATCH(B55,'Other Inputs'!$B$80:$B$145,0), MATCH($D$2,'Other Inputs'!$C$79:$AH$79,0))</f>
        <v>0</v>
      </c>
      <c r="H55" s="53">
        <f t="shared" ca="1" si="4"/>
        <v>78.533537330924077</v>
      </c>
      <c r="I55" s="70" cm="1">
        <f t="array" aca="1" ref="I55" ca="1">IFERROR(SUMPRODUCT(INDIRECT("'"&amp;$H$6&amp;"'!$C"&amp;SUM(ROW(P55))&amp;":"&amp;$H$5&amp;SUM(ROW(P55))),
INDIRECT("'"&amp;$H$7&amp;"'!$C"&amp;SUM(ROW(P55))&amp;":"&amp;$H$5&amp;SUM(ROW(P55)))*$L$6,
INDIRECT("'"&amp;$H$7&amp;"'!$C10:"&amp;$H$5&amp;10)*$L$6)/
(SUMPRODUCT(INDIRECT("'"&amp;$H$6&amp;"'!$C"&amp;SUM(ROW(P55))&amp;":"&amp;$H$5&amp;SUM(ROW(P55))),
INDIRECT("'"&amp;$H$7&amp;"'!$C"&amp;SUM(ROW(P55))&amp;":"&amp;$H$5&amp;SUM(ROW(P55)))*$L$6)),"")</f>
        <v>82.087705259206558</v>
      </c>
      <c r="J55" s="345">
        <f ca="1">INDEX('Other Inputs'!$C$11:$AH$76,MATCH($B55,'Other Inputs'!$B$80:$B$145,0), MATCH($D$2,'Other Inputs'!$C$79:$AH$79,0))</f>
        <v>2</v>
      </c>
      <c r="K55" s="76">
        <f t="shared" ca="1" si="5"/>
        <v>157.06707466184815</v>
      </c>
      <c r="L55" s="163">
        <f ca="1">INDEX('Other Inputs'!$C$149:$AH$214,MATCH($B55,'Other Inputs'!$B$80:$B$145,0), MATCH($D$2,'Other Inputs'!$C$79:$AH$79,0))</f>
        <v>5.5E-2</v>
      </c>
      <c r="M55" s="45">
        <f ca="1">INDEX('Other Inputs'!$C$218:$AH$283,MATCH($B55,'Other Inputs'!$B$80:$B$145,0), MATCH($D$2,'Other Inputs'!$C$79:$AH$79,0))</f>
        <v>1.7500000000000002E-2</v>
      </c>
      <c r="N55" s="53">
        <f t="shared" ca="1" si="6"/>
        <v>168.60561463419418</v>
      </c>
      <c r="O55" s="53">
        <f t="shared" ca="1" si="7"/>
        <v>84.302807317097091</v>
      </c>
      <c r="P55" s="46"/>
      <c r="Q55" s="53" cm="1">
        <f t="array" aca="1" ref="Q55" ca="1">IFERROR(SUMPRODUCT(INDIRECT("'"&amp;$H$6&amp;"'!$C"&amp;SUM(ROW(P55))&amp;":"&amp;$H$5&amp;SUM(ROW(P55))),
INDIRECT("'"&amp;$H$7&amp;"'!$C"&amp;SUM(ROW(P55))&amp;":"&amp;$H$5&amp;SUM(ROW(P55)))*$L$6,
INDIRECT("'"&amp;$H$8&amp;"'!$C"&amp;SUM(ROW(P55))&amp;":"&amp;$H$5&amp;SUM(ROW(P55)))*$L$5)/
(SUMPRODUCT(INDIRECT("'"&amp;$H$6&amp;"'!$C"&amp;SUM(ROW(P55))&amp;":"&amp;$H$5&amp;SUM(ROW(P55))),
INDIRECT("'"&amp;$H$7&amp;"'!$C"&amp;SUM(ROW(P55))&amp;":"&amp;$H$5&amp;SUM(ROW(P55)))*$L$6)),"")</f>
        <v>538594.03111629898</v>
      </c>
      <c r="R55" s="47">
        <f t="shared" ca="1" si="10"/>
        <v>2.6865123368293942E-2</v>
      </c>
      <c r="S55" s="57">
        <f t="shared" ca="1" si="8"/>
        <v>45404988.827335946</v>
      </c>
      <c r="T55" s="59">
        <f t="shared" si="2"/>
        <v>23.5</v>
      </c>
      <c r="U55" s="319"/>
    </row>
    <row r="56" spans="2:21" s="44" customFormat="1" ht="13" x14ac:dyDescent="0.3">
      <c r="B56" s="14">
        <f t="shared" si="9"/>
        <v>2049</v>
      </c>
      <c r="C56" s="53">
        <f t="shared" ca="1" si="11"/>
        <v>154.44722639254223</v>
      </c>
      <c r="D56" s="70">
        <f t="shared" ca="1" si="12"/>
        <v>83.524929871440236</v>
      </c>
      <c r="E56" s="75">
        <f t="shared" ca="1" si="3"/>
        <v>0.44775632543975341</v>
      </c>
      <c r="F56" s="53" cm="1">
        <f t="array" aca="1" ref="F56" ca="1">SUMPRODUCT(INDIRECT("'"&amp;$H$6&amp;"'!$C"&amp;SUM(ROW(A56))&amp;":"&amp;$H$5&amp;SUM(ROW(A56))),
INDIRECT("'"&amp;$H$7&amp;"'!$C"&amp;SUM(ROW(A56))&amp;":"&amp;$H$5&amp;SUM(ROW(A56)))*$L$6)</f>
        <v>69.154722563886409</v>
      </c>
      <c r="G56" s="163">
        <f ca="1">INDEX('Other Inputs'!$C$80:$AH$145,MATCH(B56,'Other Inputs'!$B$80:$B$145,0), MATCH($D$2,'Other Inputs'!$C$79:$AH$79,0))</f>
        <v>0</v>
      </c>
      <c r="H56" s="53">
        <f t="shared" ca="1" si="4"/>
        <v>69.154722563886409</v>
      </c>
      <c r="I56" s="70" cm="1">
        <f t="array" aca="1" ref="I56" ca="1">IFERROR(SUMPRODUCT(INDIRECT("'"&amp;$H$6&amp;"'!$C"&amp;SUM(ROW(P56))&amp;":"&amp;$H$5&amp;SUM(ROW(P56))),
INDIRECT("'"&amp;$H$7&amp;"'!$C"&amp;SUM(ROW(P56))&amp;":"&amp;$H$5&amp;SUM(ROW(P56)))*$L$6,
INDIRECT("'"&amp;$H$7&amp;"'!$C10:"&amp;$H$5&amp;10)*$L$6)/
(SUMPRODUCT(INDIRECT("'"&amp;$H$6&amp;"'!$C"&amp;SUM(ROW(P56))&amp;":"&amp;$H$5&amp;SUM(ROW(P56))),
INDIRECT("'"&amp;$H$7&amp;"'!$C"&amp;SUM(ROW(P56))&amp;":"&amp;$H$5&amp;SUM(ROW(P56)))*$L$6)),"")</f>
        <v>82.242587150556801</v>
      </c>
      <c r="J56" s="345">
        <f ca="1">INDEX('Other Inputs'!$C$11:$AH$76,MATCH($B56,'Other Inputs'!$B$80:$B$145,0), MATCH($D$2,'Other Inputs'!$C$79:$AH$79,0))</f>
        <v>2</v>
      </c>
      <c r="K56" s="76">
        <f t="shared" ca="1" si="5"/>
        <v>138.30944512777282</v>
      </c>
      <c r="L56" s="163">
        <f ca="1">INDEX('Other Inputs'!$C$149:$AH$214,MATCH($B56,'Other Inputs'!$B$80:$B$145,0), MATCH($D$2,'Other Inputs'!$C$79:$AH$79,0))</f>
        <v>5.5E-2</v>
      </c>
      <c r="M56" s="45">
        <f ca="1">INDEX('Other Inputs'!$C$218:$AH$283,MATCH($B56,'Other Inputs'!$B$80:$B$145,0), MATCH($D$2,'Other Inputs'!$C$79:$AH$79,0))</f>
        <v>1.7500000000000002E-2</v>
      </c>
      <c r="N56" s="53">
        <f t="shared" ca="1" si="6"/>
        <v>148.47000274047184</v>
      </c>
      <c r="O56" s="53">
        <f t="shared" ca="1" si="7"/>
        <v>74.235001370235921</v>
      </c>
      <c r="P56" s="46"/>
      <c r="Q56" s="53" cm="1">
        <f t="array" aca="1" ref="Q56" ca="1">IFERROR(SUMPRODUCT(INDIRECT("'"&amp;$H$6&amp;"'!$C"&amp;SUM(ROW(P56))&amp;":"&amp;$H$5&amp;SUM(ROW(P56))),
INDIRECT("'"&amp;$H$7&amp;"'!$C"&amp;SUM(ROW(P56))&amp;":"&amp;$H$5&amp;SUM(ROW(P56)))*$L$6,
INDIRECT("'"&amp;$H$8&amp;"'!$C"&amp;SUM(ROW(P56))&amp;":"&amp;$H$5&amp;SUM(ROW(P56)))*$L$5)/
(SUMPRODUCT(INDIRECT("'"&amp;$H$6&amp;"'!$C"&amp;SUM(ROW(P56))&amp;":"&amp;$H$5&amp;SUM(ROW(P56))),
INDIRECT("'"&amp;$H$7&amp;"'!$C"&amp;SUM(ROW(P56))&amp;":"&amp;$H$5&amp;SUM(ROW(P56)))*$L$6)),"")</f>
        <v>553390.40383981785</v>
      </c>
      <c r="R56" s="47">
        <f t="shared" ca="1" si="10"/>
        <v>2.7472218161890272E-2</v>
      </c>
      <c r="S56" s="57">
        <f t="shared" ca="1" si="8"/>
        <v>41080937.387324288</v>
      </c>
      <c r="T56" s="59">
        <f t="shared" si="2"/>
        <v>24.5</v>
      </c>
      <c r="U56" s="319"/>
    </row>
    <row r="57" spans="2:21" s="44" customFormat="1" ht="13" x14ac:dyDescent="0.3">
      <c r="B57" s="14">
        <f t="shared" si="9"/>
        <v>2050</v>
      </c>
      <c r="C57" s="53">
        <f t="shared" ca="1" si="11"/>
        <v>135.95650262418894</v>
      </c>
      <c r="D57" s="70">
        <f t="shared" ca="1" si="12"/>
        <v>83.647076444348912</v>
      </c>
      <c r="E57" s="75">
        <f t="shared" ca="1" si="3"/>
        <v>0.44594167559399089</v>
      </c>
      <c r="F57" s="53" cm="1">
        <f t="array" aca="1" ref="F57" ca="1">SUMPRODUCT(INDIRECT("'"&amp;$H$6&amp;"'!$C"&amp;SUM(ROW(A57))&amp;":"&amp;$H$5&amp;SUM(ROW(A57))),
INDIRECT("'"&amp;$H$7&amp;"'!$C"&amp;SUM(ROW(A57))&amp;":"&amp;$H$5&amp;SUM(ROW(A57)))*$L$6)</f>
        <v>60.628670588129637</v>
      </c>
      <c r="G57" s="163">
        <f ca="1">INDEX('Other Inputs'!$C$80:$AH$145,MATCH(B57,'Other Inputs'!$B$80:$B$145,0), MATCH($D$2,'Other Inputs'!$C$79:$AH$79,0))</f>
        <v>0</v>
      </c>
      <c r="H57" s="53">
        <f t="shared" ca="1" si="4"/>
        <v>60.628670588129637</v>
      </c>
      <c r="I57" s="70" cm="1">
        <f t="array" aca="1" ref="I57" ca="1">IFERROR(SUMPRODUCT(INDIRECT("'"&amp;$H$6&amp;"'!$C"&amp;SUM(ROW(P57))&amp;":"&amp;$H$5&amp;SUM(ROW(P57))),
INDIRECT("'"&amp;$H$7&amp;"'!$C"&amp;SUM(ROW(P57))&amp;":"&amp;$H$5&amp;SUM(ROW(P57)))*$L$6,
INDIRECT("'"&amp;$H$7&amp;"'!$C10:"&amp;$H$5&amp;10)*$L$6)/
(SUMPRODUCT(INDIRECT("'"&amp;$H$6&amp;"'!$C"&amp;SUM(ROW(P57))&amp;":"&amp;$H$5&amp;SUM(ROW(P57))),
INDIRECT("'"&amp;$H$7&amp;"'!$C"&amp;SUM(ROW(P57))&amp;":"&amp;$H$5&amp;SUM(ROW(P57)))*$L$6)),"")</f>
        <v>82.378133793839496</v>
      </c>
      <c r="J57" s="345">
        <f ca="1">INDEX('Other Inputs'!$C$11:$AH$76,MATCH($B57,'Other Inputs'!$B$80:$B$145,0), MATCH($D$2,'Other Inputs'!$C$79:$AH$79,0))</f>
        <v>2</v>
      </c>
      <c r="K57" s="76">
        <f t="shared" ca="1" si="5"/>
        <v>121.25734117625927</v>
      </c>
      <c r="L57" s="163">
        <f ca="1">INDEX('Other Inputs'!$C$149:$AH$214,MATCH($B57,'Other Inputs'!$B$80:$B$145,0), MATCH($D$2,'Other Inputs'!$C$79:$AH$79,0))</f>
        <v>5.5E-2</v>
      </c>
      <c r="M57" s="45">
        <f ca="1">INDEX('Other Inputs'!$C$218:$AH$283,MATCH($B57,'Other Inputs'!$B$80:$B$145,0), MATCH($D$2,'Other Inputs'!$C$79:$AH$79,0))</f>
        <v>1.7500000000000002E-2</v>
      </c>
      <c r="N57" s="53">
        <f t="shared" ca="1" si="6"/>
        <v>130.16520860242022</v>
      </c>
      <c r="O57" s="53">
        <f t="shared" ca="1" si="7"/>
        <v>65.082604301210111</v>
      </c>
      <c r="P57" s="46"/>
      <c r="Q57" s="53" cm="1">
        <f t="array" aca="1" ref="Q57" ca="1">IFERROR(SUMPRODUCT(INDIRECT("'"&amp;$H$6&amp;"'!$C"&amp;SUM(ROW(P57))&amp;":"&amp;$H$5&amp;SUM(ROW(P57))),
INDIRECT("'"&amp;$H$7&amp;"'!$C"&amp;SUM(ROW(P57))&amp;":"&amp;$H$5&amp;SUM(ROW(P57)))*$L$6,
INDIRECT("'"&amp;$H$8&amp;"'!$C"&amp;SUM(ROW(P57))&amp;":"&amp;$H$5&amp;SUM(ROW(P57)))*$L$5)/
(SUMPRODUCT(INDIRECT("'"&amp;$H$6&amp;"'!$C"&amp;SUM(ROW(P57))&amp;":"&amp;$H$5&amp;SUM(ROW(P57))),
INDIRECT("'"&amp;$H$7&amp;"'!$C"&amp;SUM(ROW(P57))&amp;":"&amp;$H$5&amp;SUM(ROW(P57)))*$L$6)),"")</f>
        <v>569063.04000229819</v>
      </c>
      <c r="R57" s="47">
        <f t="shared" ca="1" si="10"/>
        <v>2.83211202321767E-2</v>
      </c>
      <c r="S57" s="57">
        <f t="shared" ca="1" si="8"/>
        <v>37036104.654913276</v>
      </c>
      <c r="T57" s="59">
        <f t="shared" si="2"/>
        <v>25.5</v>
      </c>
      <c r="U57" s="319"/>
    </row>
    <row r="58" spans="2:21" s="44" customFormat="1" ht="13" x14ac:dyDescent="0.3">
      <c r="B58" s="14">
        <f t="shared" si="9"/>
        <v>2051</v>
      </c>
      <c r="C58" s="53">
        <f t="shared" ca="1" si="11"/>
        <v>119.13922912369172</v>
      </c>
      <c r="D58" s="70">
        <f t="shared" ca="1" si="12"/>
        <v>83.755864744847443</v>
      </c>
      <c r="E58" s="75">
        <f t="shared" ca="1" si="3"/>
        <v>0.44432511710549843</v>
      </c>
      <c r="F58" s="53" cm="1">
        <f t="array" aca="1" ref="F58" ca="1">SUMPRODUCT(INDIRECT("'"&amp;$H$6&amp;"'!$C"&amp;SUM(ROW(A58))&amp;":"&amp;$H$5&amp;SUM(ROW(A58))),
INDIRECT("'"&amp;$H$7&amp;"'!$C"&amp;SUM(ROW(A58))&amp;":"&amp;$H$5&amp;SUM(ROW(A58)))*$L$6)</f>
        <v>52.936551932243134</v>
      </c>
      <c r="G58" s="163">
        <f ca="1">INDEX('Other Inputs'!$C$80:$AH$145,MATCH(B58,'Other Inputs'!$B$80:$B$145,0), MATCH($D$2,'Other Inputs'!$C$79:$AH$79,0))</f>
        <v>0</v>
      </c>
      <c r="H58" s="53">
        <f t="shared" ca="1" si="4"/>
        <v>52.936551932243134</v>
      </c>
      <c r="I58" s="70" cm="1">
        <f t="array" aca="1" ref="I58" ca="1">IFERROR(SUMPRODUCT(INDIRECT("'"&amp;$H$6&amp;"'!$C"&amp;SUM(ROW(P58))&amp;":"&amp;$H$5&amp;SUM(ROW(P58))),
INDIRECT("'"&amp;$H$7&amp;"'!$C"&amp;SUM(ROW(P58))&amp;":"&amp;$H$5&amp;SUM(ROW(P58)))*$L$6,
INDIRECT("'"&amp;$H$7&amp;"'!$C10:"&amp;$H$5&amp;10)*$L$6)/
(SUMPRODUCT(INDIRECT("'"&amp;$H$6&amp;"'!$C"&amp;SUM(ROW(P58))&amp;":"&amp;$H$5&amp;SUM(ROW(P58))),
INDIRECT("'"&amp;$H$7&amp;"'!$C"&amp;SUM(ROW(P58))&amp;":"&amp;$H$5&amp;SUM(ROW(P58)))*$L$6)),"")</f>
        <v>82.497777889301119</v>
      </c>
      <c r="J58" s="345">
        <f ca="1">INDEX('Other Inputs'!$C$11:$AH$76,MATCH($B58,'Other Inputs'!$B$80:$B$145,0), MATCH($D$2,'Other Inputs'!$C$79:$AH$79,0))</f>
        <v>2</v>
      </c>
      <c r="K58" s="76">
        <f t="shared" ca="1" si="5"/>
        <v>105.87310386448627</v>
      </c>
      <c r="L58" s="163">
        <f ca="1">INDEX('Other Inputs'!$C$149:$AH$214,MATCH($B58,'Other Inputs'!$B$80:$B$145,0), MATCH($D$2,'Other Inputs'!$C$79:$AH$79,0))</f>
        <v>5.5E-2</v>
      </c>
      <c r="M58" s="45">
        <f ca="1">INDEX('Other Inputs'!$C$218:$AH$283,MATCH($B58,'Other Inputs'!$B$80:$B$145,0), MATCH($D$2,'Other Inputs'!$C$79:$AH$79,0))</f>
        <v>1.7500000000000002E-2</v>
      </c>
      <c r="N58" s="53">
        <f t="shared" ca="1" si="6"/>
        <v>113.65080675713109</v>
      </c>
      <c r="O58" s="53">
        <f t="shared" ca="1" si="7"/>
        <v>56.825403378565547</v>
      </c>
      <c r="P58" s="46"/>
      <c r="Q58" s="53" cm="1">
        <f t="array" aca="1" ref="Q58" ca="1">IFERROR(SUMPRODUCT(INDIRECT("'"&amp;$H$6&amp;"'!$C"&amp;SUM(ROW(P58))&amp;":"&amp;$H$5&amp;SUM(ROW(P58))),
INDIRECT("'"&amp;$H$7&amp;"'!$C"&amp;SUM(ROW(P58))&amp;":"&amp;$H$5&amp;SUM(ROW(P58)))*$L$6,
INDIRECT("'"&amp;$H$8&amp;"'!$C"&amp;SUM(ROW(P58))&amp;":"&amp;$H$5&amp;SUM(ROW(P58)))*$L$5)/
(SUMPRODUCT(INDIRECT("'"&amp;$H$6&amp;"'!$C"&amp;SUM(ROW(P58))&amp;":"&amp;$H$5&amp;SUM(ROW(P58))),
INDIRECT("'"&amp;$H$7&amp;"'!$C"&amp;SUM(ROW(P58))&amp;":"&amp;$H$5&amp;SUM(ROW(P58)))*$L$6)),"")</f>
        <v>584940.98215806461</v>
      </c>
      <c r="R58" s="47">
        <f t="shared" ca="1" si="10"/>
        <v>2.7901903725292554E-2</v>
      </c>
      <c r="S58" s="57">
        <f t="shared" ca="1" si="8"/>
        <v>33239507.263786335</v>
      </c>
      <c r="T58" s="59">
        <f t="shared" si="2"/>
        <v>26.5</v>
      </c>
      <c r="U58" s="319"/>
    </row>
    <row r="59" spans="2:21" s="44" customFormat="1" ht="13" x14ac:dyDescent="0.3">
      <c r="B59" s="14">
        <f t="shared" si="9"/>
        <v>2052</v>
      </c>
      <c r="C59" s="53">
        <f t="shared" ca="1" si="11"/>
        <v>103.9184245980012</v>
      </c>
      <c r="D59" s="70">
        <f t="shared" ca="1" si="12"/>
        <v>83.849843406572887</v>
      </c>
      <c r="E59" s="75">
        <f t="shared" ca="1" si="3"/>
        <v>0.44292843732769588</v>
      </c>
      <c r="F59" s="53" cm="1">
        <f t="array" aca="1" ref="F59" ca="1">SUMPRODUCT(INDIRECT("'"&amp;$H$6&amp;"'!$C"&amp;SUM(ROW(A59))&amp;":"&amp;$H$5&amp;SUM(ROW(A59))),
INDIRECT("'"&amp;$H$7&amp;"'!$C"&amp;SUM(ROW(A59))&amp;":"&amp;$H$5&amp;SUM(ROW(A59)))*$L$6)</f>
        <v>46.028425416748661</v>
      </c>
      <c r="G59" s="163">
        <f ca="1">INDEX('Other Inputs'!$C$80:$AH$145,MATCH(B59,'Other Inputs'!$B$80:$B$145,0), MATCH($D$2,'Other Inputs'!$C$79:$AH$79,0))</f>
        <v>0</v>
      </c>
      <c r="H59" s="53">
        <f t="shared" ca="1" si="4"/>
        <v>46.028425416748661</v>
      </c>
      <c r="I59" s="70" cm="1">
        <f t="array" aca="1" ref="I59" ca="1">IFERROR(SUMPRODUCT(INDIRECT("'"&amp;$H$6&amp;"'!$C"&amp;SUM(ROW(P59))&amp;":"&amp;$H$5&amp;SUM(ROW(P59))),
INDIRECT("'"&amp;$H$7&amp;"'!$C"&amp;SUM(ROW(P59))&amp;":"&amp;$H$5&amp;SUM(ROW(P59)))*$L$6,
INDIRECT("'"&amp;$H$7&amp;"'!$C10:"&amp;$H$5&amp;10)*$L$6)/
(SUMPRODUCT(INDIRECT("'"&amp;$H$6&amp;"'!$C"&amp;SUM(ROW(P59))&amp;":"&amp;$H$5&amp;SUM(ROW(P59))),
INDIRECT("'"&amp;$H$7&amp;"'!$C"&amp;SUM(ROW(P59))&amp;":"&amp;$H$5&amp;SUM(ROW(P59)))*$L$6)),"")</f>
        <v>82.599669630286613</v>
      </c>
      <c r="J59" s="345">
        <f ca="1">INDEX('Other Inputs'!$C$11:$AH$76,MATCH($B59,'Other Inputs'!$B$80:$B$145,0), MATCH($D$2,'Other Inputs'!$C$79:$AH$79,0))</f>
        <v>2</v>
      </c>
      <c r="K59" s="76">
        <f t="shared" ca="1" si="5"/>
        <v>92.056850833497322</v>
      </c>
      <c r="L59" s="163">
        <f ca="1">INDEX('Other Inputs'!$C$149:$AH$214,MATCH($B59,'Other Inputs'!$B$80:$B$145,0), MATCH($D$2,'Other Inputs'!$C$79:$AH$79,0))</f>
        <v>5.5E-2</v>
      </c>
      <c r="M59" s="45">
        <f ca="1">INDEX('Other Inputs'!$C$218:$AH$283,MATCH($B59,'Other Inputs'!$B$80:$B$145,0), MATCH($D$2,'Other Inputs'!$C$79:$AH$79,0))</f>
        <v>1.7500000000000002E-2</v>
      </c>
      <c r="N59" s="53">
        <f t="shared" ca="1" si="6"/>
        <v>98.819577237853125</v>
      </c>
      <c r="O59" s="53">
        <f t="shared" ca="1" si="7"/>
        <v>49.409788618926562</v>
      </c>
      <c r="P59" s="46"/>
      <c r="Q59" s="53" cm="1">
        <f t="array" aca="1" ref="Q59" ca="1">IFERROR(SUMPRODUCT(INDIRECT("'"&amp;$H$6&amp;"'!$C"&amp;SUM(ROW(P59))&amp;":"&amp;$H$5&amp;SUM(ROW(P59))),
INDIRECT("'"&amp;$H$7&amp;"'!$C"&amp;SUM(ROW(P59))&amp;":"&amp;$H$5&amp;SUM(ROW(P59)))*$L$6,
INDIRECT("'"&amp;$H$8&amp;"'!$C"&amp;SUM(ROW(P59))&amp;":"&amp;$H$5&amp;SUM(ROW(P59)))*$L$5)/
(SUMPRODUCT(INDIRECT("'"&amp;$H$6&amp;"'!$C"&amp;SUM(ROW(P59))&amp;":"&amp;$H$5&amp;SUM(ROW(P59))),
INDIRECT("'"&amp;$H$7&amp;"'!$C"&amp;SUM(ROW(P59))&amp;":"&amp;$H$5&amp;SUM(ROW(P59)))*$L$6)),"")</f>
        <v>601206.02407834225</v>
      </c>
      <c r="R59" s="47">
        <f t="shared" ca="1" si="10"/>
        <v>2.7806295705713469E-2</v>
      </c>
      <c r="S59" s="57">
        <f t="shared" ca="1" si="8"/>
        <v>29705462.566136163</v>
      </c>
      <c r="T59" s="59">
        <f t="shared" si="2"/>
        <v>27.5</v>
      </c>
      <c r="U59" s="319"/>
    </row>
    <row r="60" spans="2:21" s="44" customFormat="1" ht="13" x14ac:dyDescent="0.3">
      <c r="B60" s="14">
        <f t="shared" si="9"/>
        <v>2053</v>
      </c>
      <c r="C60" s="53">
        <f t="shared" ca="1" si="11"/>
        <v>90.289224517947574</v>
      </c>
      <c r="D60" s="70">
        <f t="shared" ca="1" si="12"/>
        <v>83.932670315663614</v>
      </c>
      <c r="E60" s="75">
        <f t="shared" ca="1" si="3"/>
        <v>0.44169731280557861</v>
      </c>
      <c r="F60" s="53" cm="1">
        <f t="array" aca="1" ref="F60" ca="1">SUMPRODUCT(INDIRECT("'"&amp;$H$6&amp;"'!$C"&amp;SUM(ROW(A60))&amp;":"&amp;$H$5&amp;SUM(ROW(A60))),
INDIRECT("'"&amp;$H$7&amp;"'!$C"&amp;SUM(ROW(A60))&amp;":"&amp;$H$5&amp;SUM(ROW(A60)))*$L$6)</f>
        <v>39.880507844877009</v>
      </c>
      <c r="G60" s="163">
        <f ca="1">INDEX('Other Inputs'!$C$80:$AH$145,MATCH(B60,'Other Inputs'!$B$80:$B$145,0), MATCH($D$2,'Other Inputs'!$C$79:$AH$79,0))</f>
        <v>0</v>
      </c>
      <c r="H60" s="53">
        <f t="shared" ca="1" si="4"/>
        <v>39.880507844877009</v>
      </c>
      <c r="I60" s="70" cm="1">
        <f t="array" aca="1" ref="I60" ca="1">IFERROR(SUMPRODUCT(INDIRECT("'"&amp;$H$6&amp;"'!$C"&amp;SUM(ROW(P60))&amp;":"&amp;$H$5&amp;SUM(ROW(P60))),
INDIRECT("'"&amp;$H$7&amp;"'!$C"&amp;SUM(ROW(P60))&amp;":"&amp;$H$5&amp;SUM(ROW(P60)))*$L$6,
INDIRECT("'"&amp;$H$7&amp;"'!$C10:"&amp;$H$5&amp;10)*$L$6)/
(SUMPRODUCT(INDIRECT("'"&amp;$H$6&amp;"'!$C"&amp;SUM(ROW(P60))&amp;":"&amp;$H$5&amp;SUM(ROW(P60))),
INDIRECT("'"&amp;$H$7&amp;"'!$C"&amp;SUM(ROW(P60))&amp;":"&amp;$H$5&amp;SUM(ROW(P60)))*$L$6)),"")</f>
        <v>82.686928834254772</v>
      </c>
      <c r="J60" s="345">
        <f ca="1">INDEX('Other Inputs'!$C$11:$AH$76,MATCH($B60,'Other Inputs'!$B$80:$B$145,0), MATCH($D$2,'Other Inputs'!$C$79:$AH$79,0))</f>
        <v>2</v>
      </c>
      <c r="K60" s="76">
        <f t="shared" ca="1" si="5"/>
        <v>79.761015689754018</v>
      </c>
      <c r="L60" s="163">
        <f ca="1">INDEX('Other Inputs'!$C$149:$AH$214,MATCH($B60,'Other Inputs'!$B$80:$B$145,0), MATCH($D$2,'Other Inputs'!$C$79:$AH$79,0))</f>
        <v>5.5E-2</v>
      </c>
      <c r="M60" s="45">
        <f ca="1">INDEX('Other Inputs'!$C$218:$AH$283,MATCH($B60,'Other Inputs'!$B$80:$B$145,0), MATCH($D$2,'Other Inputs'!$C$79:$AH$79,0))</f>
        <v>1.7500000000000002E-2</v>
      </c>
      <c r="N60" s="53">
        <f t="shared" ca="1" si="6"/>
        <v>85.620459304862578</v>
      </c>
      <c r="O60" s="53">
        <f t="shared" ca="1" si="7"/>
        <v>42.810229652431289</v>
      </c>
      <c r="P60" s="46"/>
      <c r="Q60" s="53" cm="1">
        <f t="array" aca="1" ref="Q60" ca="1">IFERROR(SUMPRODUCT(INDIRECT("'"&amp;$H$6&amp;"'!$C"&amp;SUM(ROW(P60))&amp;":"&amp;$H$5&amp;SUM(ROW(P60))),
INDIRECT("'"&amp;$H$7&amp;"'!$C"&amp;SUM(ROW(P60))&amp;":"&amp;$H$5&amp;SUM(ROW(P60)))*$L$6,
INDIRECT("'"&amp;$H$8&amp;"'!$C"&amp;SUM(ROW(P60))&amp;":"&amp;$H$5&amp;SUM(ROW(P60)))*$L$5)/
(SUMPRODUCT(INDIRECT("'"&amp;$H$6&amp;"'!$C"&amp;SUM(ROW(P60))&amp;":"&amp;$H$5&amp;SUM(ROW(P60))),
INDIRECT("'"&amp;$H$7&amp;"'!$C"&amp;SUM(ROW(P60))&amp;":"&amp;$H$5&amp;SUM(ROW(P60)))*$L$6)),"")</f>
        <v>618528.50917801366</v>
      </c>
      <c r="R60" s="47">
        <f t="shared" ca="1" si="10"/>
        <v>2.8812893427385466E-2</v>
      </c>
      <c r="S60" s="57">
        <f t="shared" ca="1" si="8"/>
        <v>26479347.524486721</v>
      </c>
      <c r="T60" s="59">
        <f t="shared" si="2"/>
        <v>28.5</v>
      </c>
      <c r="U60" s="319"/>
    </row>
    <row r="61" spans="2:21" s="44" customFormat="1" ht="13" x14ac:dyDescent="0.3">
      <c r="B61" s="14">
        <f t="shared" si="9"/>
        <v>2054</v>
      </c>
      <c r="C61" s="53">
        <f t="shared" ca="1" si="11"/>
        <v>78.076679601519089</v>
      </c>
      <c r="D61" s="70">
        <f t="shared" ca="1" si="12"/>
        <v>83.997766114397507</v>
      </c>
      <c r="E61" s="75">
        <f t="shared" ca="1" si="3"/>
        <v>0.44072958326108402</v>
      </c>
      <c r="F61" s="53" cm="1">
        <f t="array" aca="1" ref="F61" ca="1">SUMPRODUCT(INDIRECT("'"&amp;$H$6&amp;"'!$C"&amp;SUM(ROW(A61))&amp;":"&amp;$H$5&amp;SUM(ROW(A61))),
INDIRECT("'"&amp;$H$7&amp;"'!$C"&amp;SUM(ROW(A61))&amp;":"&amp;$H$5&amp;SUM(ROW(A61)))*$L$6)</f>
        <v>34.410702463186688</v>
      </c>
      <c r="G61" s="163">
        <f ca="1">INDEX('Other Inputs'!$C$80:$AH$145,MATCH(B61,'Other Inputs'!$B$80:$B$145,0), MATCH($D$2,'Other Inputs'!$C$79:$AH$79,0))</f>
        <v>0</v>
      </c>
      <c r="H61" s="53">
        <f t="shared" ca="1" si="4"/>
        <v>34.410702463186688</v>
      </c>
      <c r="I61" s="70" cm="1">
        <f t="array" aca="1" ref="I61" ca="1">IFERROR(SUMPRODUCT(INDIRECT("'"&amp;$H$6&amp;"'!$C"&amp;SUM(ROW(P61))&amp;":"&amp;$H$5&amp;SUM(ROW(P61))),
INDIRECT("'"&amp;$H$7&amp;"'!$C"&amp;SUM(ROW(P61))&amp;":"&amp;$H$5&amp;SUM(ROW(P61)))*$L$6,
INDIRECT("'"&amp;$H$7&amp;"'!$C10:"&amp;$H$5&amp;10)*$L$6)/
(SUMPRODUCT(INDIRECT("'"&amp;$H$6&amp;"'!$C"&amp;SUM(ROW(P61))&amp;":"&amp;$H$5&amp;SUM(ROW(P61))),
INDIRECT("'"&amp;$H$7&amp;"'!$C"&amp;SUM(ROW(P61))&amp;":"&amp;$H$5&amp;SUM(ROW(P61)))*$L$6)),"")</f>
        <v>82.753093806322312</v>
      </c>
      <c r="J61" s="345">
        <f ca="1">INDEX('Other Inputs'!$C$11:$AH$76,MATCH($B61,'Other Inputs'!$B$80:$B$145,0), MATCH($D$2,'Other Inputs'!$C$79:$AH$79,0))</f>
        <v>2</v>
      </c>
      <c r="K61" s="76">
        <f t="shared" ca="1" si="5"/>
        <v>68.821404926373376</v>
      </c>
      <c r="L61" s="163">
        <f ca="1">INDEX('Other Inputs'!$C$149:$AH$214,MATCH($B61,'Other Inputs'!$B$80:$B$145,0), MATCH($D$2,'Other Inputs'!$C$79:$AH$79,0))</f>
        <v>5.5E-2</v>
      </c>
      <c r="M61" s="45">
        <f ca="1">INDEX('Other Inputs'!$C$218:$AH$283,MATCH($B61,'Other Inputs'!$B$80:$B$145,0), MATCH($D$2,'Other Inputs'!$C$79:$AH$79,0))</f>
        <v>1.7500000000000002E-2</v>
      </c>
      <c r="N61" s="53">
        <f t="shared" ca="1" si="6"/>
        <v>73.87719738577708</v>
      </c>
      <c r="O61" s="53">
        <f t="shared" ca="1" si="7"/>
        <v>36.93859869288854</v>
      </c>
      <c r="P61" s="46"/>
      <c r="Q61" s="53" cm="1">
        <f t="array" aca="1" ref="Q61" ca="1">IFERROR(SUMPRODUCT(INDIRECT("'"&amp;$H$6&amp;"'!$C"&amp;SUM(ROW(P61))&amp;":"&amp;$H$5&amp;SUM(ROW(P61))),
INDIRECT("'"&amp;$H$7&amp;"'!$C"&amp;SUM(ROW(P61))&amp;":"&amp;$H$5&amp;SUM(ROW(P61)))*$L$6,
INDIRECT("'"&amp;$H$8&amp;"'!$C"&amp;SUM(ROW(P61))&amp;":"&amp;$H$5&amp;SUM(ROW(P61)))*$L$5)/
(SUMPRODUCT(INDIRECT("'"&amp;$H$6&amp;"'!$C"&amp;SUM(ROW(P61))&amp;":"&amp;$H$5&amp;SUM(ROW(P61))),
INDIRECT("'"&amp;$H$7&amp;"'!$C"&amp;SUM(ROW(P61))&amp;":"&amp;$H$5&amp;SUM(ROW(P61)))*$L$6)),"")</f>
        <v>637123.69134696585</v>
      </c>
      <c r="R61" s="47">
        <f t="shared" ca="1" si="10"/>
        <v>3.0063581375843196E-2</v>
      </c>
      <c r="S61" s="57">
        <f t="shared" ca="1" si="8"/>
        <v>23534456.352397352</v>
      </c>
      <c r="T61" s="59">
        <f t="shared" si="2"/>
        <v>29.5</v>
      </c>
      <c r="U61" s="319"/>
    </row>
    <row r="62" spans="2:21" s="44" customFormat="1" ht="13" x14ac:dyDescent="0.3">
      <c r="B62" s="14">
        <f t="shared" si="9"/>
        <v>2055</v>
      </c>
      <c r="C62" s="53">
        <f t="shared" ca="1" si="11"/>
        <v>67.231643147167148</v>
      </c>
      <c r="D62" s="70">
        <f t="shared" ca="1" si="12"/>
        <v>84.045859225512203</v>
      </c>
      <c r="E62" s="75">
        <f t="shared" ca="1" si="3"/>
        <v>0.4400145948567642</v>
      </c>
      <c r="F62" s="53" cm="1">
        <f t="array" aca="1" ref="F62" ca="1">SUMPRODUCT(INDIRECT("'"&amp;$H$6&amp;"'!$C"&amp;SUM(ROW(A62))&amp;":"&amp;$H$5&amp;SUM(ROW(A62))),
INDIRECT("'"&amp;$H$7&amp;"'!$C"&amp;SUM(ROW(A62))&amp;":"&amp;$H$5&amp;SUM(ROW(A62)))*$L$6)</f>
        <v>29.582904220955299</v>
      </c>
      <c r="G62" s="163">
        <f ca="1">INDEX('Other Inputs'!$C$80:$AH$145,MATCH(B62,'Other Inputs'!$B$80:$B$145,0), MATCH($D$2,'Other Inputs'!$C$79:$AH$79,0))</f>
        <v>0</v>
      </c>
      <c r="H62" s="53">
        <f t="shared" ca="1" si="4"/>
        <v>29.582904220955299</v>
      </c>
      <c r="I62" s="70" cm="1">
        <f t="array" aca="1" ref="I62" ca="1">IFERROR(SUMPRODUCT(INDIRECT("'"&amp;$H$6&amp;"'!$C"&amp;SUM(ROW(P62))&amp;":"&amp;$H$5&amp;SUM(ROW(P62))),
INDIRECT("'"&amp;$H$7&amp;"'!$C"&amp;SUM(ROW(P62))&amp;":"&amp;$H$5&amp;SUM(ROW(P62)))*$L$6,
INDIRECT("'"&amp;$H$7&amp;"'!$C10:"&amp;$H$5&amp;10)*$L$6)/
(SUMPRODUCT(INDIRECT("'"&amp;$H$6&amp;"'!$C"&amp;SUM(ROW(P62))&amp;":"&amp;$H$5&amp;SUM(ROW(P62))),
INDIRECT("'"&amp;$H$7&amp;"'!$C"&amp;SUM(ROW(P62))&amp;":"&amp;$H$5&amp;SUM(ROW(P62)))*$L$6)),"")</f>
        <v>82.799148809756645</v>
      </c>
      <c r="J62" s="345">
        <f ca="1">INDEX('Other Inputs'!$C$11:$AH$76,MATCH($B62,'Other Inputs'!$B$80:$B$145,0), MATCH($D$2,'Other Inputs'!$C$79:$AH$79,0))</f>
        <v>2</v>
      </c>
      <c r="K62" s="76">
        <f t="shared" ca="1" si="5"/>
        <v>59.165808441910599</v>
      </c>
      <c r="L62" s="163">
        <f ca="1">INDEX('Other Inputs'!$C$149:$AH$214,MATCH($B62,'Other Inputs'!$B$80:$B$145,0), MATCH($D$2,'Other Inputs'!$C$79:$AH$79,0))</f>
        <v>5.5E-2</v>
      </c>
      <c r="M62" s="45">
        <f ca="1">INDEX('Other Inputs'!$C$218:$AH$283,MATCH($B62,'Other Inputs'!$B$80:$B$145,0), MATCH($D$2,'Other Inputs'!$C$79:$AH$79,0))</f>
        <v>1.7500000000000002E-2</v>
      </c>
      <c r="N62" s="53">
        <f t="shared" ca="1" si="6"/>
        <v>63.512276644574456</v>
      </c>
      <c r="O62" s="53">
        <f t="shared" ca="1" si="7"/>
        <v>31.756138322287228</v>
      </c>
      <c r="P62" s="46"/>
      <c r="Q62" s="53" cm="1">
        <f t="array" aca="1" ref="Q62" ca="1">IFERROR(SUMPRODUCT(INDIRECT("'"&amp;$H$6&amp;"'!$C"&amp;SUM(ROW(P62))&amp;":"&amp;$H$5&amp;SUM(ROW(P62))),
INDIRECT("'"&amp;$H$7&amp;"'!$C"&amp;SUM(ROW(P62))&amp;":"&amp;$H$5&amp;SUM(ROW(P62)))*$L$6,
INDIRECT("'"&amp;$H$8&amp;"'!$C"&amp;SUM(ROW(P62))&amp;":"&amp;$H$5&amp;SUM(ROW(P62)))*$L$5)/
(SUMPRODUCT(INDIRECT("'"&amp;$H$6&amp;"'!$C"&amp;SUM(ROW(P62))&amp;":"&amp;$H$5&amp;SUM(ROW(P62))),
INDIRECT("'"&amp;$H$7&amp;"'!$C"&amp;SUM(ROW(P62))&amp;":"&amp;$H$5&amp;SUM(ROW(P62)))*$L$6)),"")</f>
        <v>656857.86401030293</v>
      </c>
      <c r="R62" s="47">
        <f t="shared" ca="1" si="10"/>
        <v>3.0973848455731368E-2</v>
      </c>
      <c r="S62" s="57">
        <f t="shared" ca="1" si="8"/>
        <v>20859269.187593315</v>
      </c>
      <c r="T62" s="59">
        <f t="shared" si="2"/>
        <v>30.5</v>
      </c>
      <c r="U62" s="319"/>
    </row>
    <row r="63" spans="2:21" s="44" customFormat="1" ht="13" x14ac:dyDescent="0.3">
      <c r="B63" s="14">
        <f t="shared" si="9"/>
        <v>2056</v>
      </c>
      <c r="C63" s="53">
        <f t="shared" ca="1" si="11"/>
        <v>57.732614553814777</v>
      </c>
      <c r="D63" s="70">
        <f t="shared" ca="1" si="12"/>
        <v>84.082223576834124</v>
      </c>
      <c r="E63" s="75">
        <f t="shared" ca="1" si="3"/>
        <v>0.4394737680669728</v>
      </c>
      <c r="F63" s="53" cm="1">
        <f t="array" aca="1" ref="F63" ca="1">SUMPRODUCT(INDIRECT("'"&amp;$H$6&amp;"'!$C"&amp;SUM(ROW(A63))&amp;":"&amp;$H$5&amp;SUM(ROW(A63))),
INDIRECT("'"&amp;$H$7&amp;"'!$C"&amp;SUM(ROW(A63))&amp;":"&amp;$H$5&amp;SUM(ROW(A63)))*$L$6)</f>
        <v>25.371969658323135</v>
      </c>
      <c r="G63" s="163">
        <f ca="1">INDEX('Other Inputs'!$C$80:$AH$145,MATCH(B63,'Other Inputs'!$B$80:$B$145,0), MATCH($D$2,'Other Inputs'!$C$79:$AH$79,0))</f>
        <v>0</v>
      </c>
      <c r="H63" s="53">
        <f t="shared" ca="1" si="4"/>
        <v>25.371969658323135</v>
      </c>
      <c r="I63" s="70" cm="1">
        <f t="array" aca="1" ref="I63" ca="1">IFERROR(SUMPRODUCT(INDIRECT("'"&amp;$H$6&amp;"'!$C"&amp;SUM(ROW(P63))&amp;":"&amp;$H$5&amp;SUM(ROW(P63))),
INDIRECT("'"&amp;$H$7&amp;"'!$C"&amp;SUM(ROW(P63))&amp;":"&amp;$H$5&amp;SUM(ROW(P63)))*$L$6,
INDIRECT("'"&amp;$H$7&amp;"'!$C10:"&amp;$H$5&amp;10)*$L$6)/
(SUMPRODUCT(INDIRECT("'"&amp;$H$6&amp;"'!$C"&amp;SUM(ROW(P63))&amp;":"&amp;$H$5&amp;SUM(ROW(P63))),
INDIRECT("'"&amp;$H$7&amp;"'!$C"&amp;SUM(ROW(P63))&amp;":"&amp;$H$5&amp;SUM(ROW(P63)))*$L$6)),"")</f>
        <v>82.83115472625343</v>
      </c>
      <c r="J63" s="345">
        <f ca="1">INDEX('Other Inputs'!$C$11:$AH$76,MATCH($B63,'Other Inputs'!$B$80:$B$145,0), MATCH($D$2,'Other Inputs'!$C$79:$AH$79,0))</f>
        <v>2</v>
      </c>
      <c r="K63" s="76">
        <f t="shared" ca="1" si="5"/>
        <v>50.743939316646269</v>
      </c>
      <c r="L63" s="163">
        <f ca="1">INDEX('Other Inputs'!$C$149:$AH$214,MATCH($B63,'Other Inputs'!$B$80:$B$145,0), MATCH($D$2,'Other Inputs'!$C$79:$AH$79,0))</f>
        <v>5.5E-2</v>
      </c>
      <c r="M63" s="45">
        <f ca="1">INDEX('Other Inputs'!$C$218:$AH$283,MATCH($B63,'Other Inputs'!$B$80:$B$145,0), MATCH($D$2,'Other Inputs'!$C$79:$AH$79,0))</f>
        <v>1.7500000000000002E-2</v>
      </c>
      <c r="N63" s="53">
        <f t="shared" ca="1" si="6"/>
        <v>54.471715958695398</v>
      </c>
      <c r="O63" s="53">
        <f t="shared" ca="1" si="7"/>
        <v>27.235857979347699</v>
      </c>
      <c r="P63" s="46"/>
      <c r="Q63" s="53" cm="1">
        <f t="array" aca="1" ref="Q63" ca="1">IFERROR(SUMPRODUCT(INDIRECT("'"&amp;$H$6&amp;"'!$C"&amp;SUM(ROW(P63))&amp;":"&amp;$H$5&amp;SUM(ROW(P63))),
INDIRECT("'"&amp;$H$7&amp;"'!$C"&amp;SUM(ROW(P63))&amp;":"&amp;$H$5&amp;SUM(ROW(P63)))*$L$6,
INDIRECT("'"&amp;$H$8&amp;"'!$C"&amp;SUM(ROW(P63))&amp;":"&amp;$H$5&amp;SUM(ROW(P63)))*$L$5)/
(SUMPRODUCT(INDIRECT("'"&amp;$H$6&amp;"'!$C"&amp;SUM(ROW(P63))&amp;":"&amp;$H$5&amp;SUM(ROW(P63))),
INDIRECT("'"&amp;$H$7&amp;"'!$C"&amp;SUM(ROW(P63))&amp;":"&amp;$H$5&amp;SUM(ROW(P63)))*$L$6)),"")</f>
        <v>676901.18826552003</v>
      </c>
      <c r="R63" s="47">
        <f t="shared" ca="1" si="10"/>
        <v>3.051394426923193E-2</v>
      </c>
      <c r="S63" s="57">
        <f t="shared" ca="1" si="8"/>
        <v>18435984.629651401</v>
      </c>
      <c r="T63" s="59">
        <f t="shared" si="2"/>
        <v>31.5</v>
      </c>
      <c r="U63" s="319"/>
    </row>
    <row r="64" spans="2:21" s="44" customFormat="1" ht="13" x14ac:dyDescent="0.3">
      <c r="B64" s="14">
        <f t="shared" si="9"/>
        <v>2057</v>
      </c>
      <c r="C64" s="53">
        <f t="shared" ca="1" si="11"/>
        <v>49.356232323298599</v>
      </c>
      <c r="D64" s="70">
        <f t="shared" ca="1" si="12"/>
        <v>84.093036590265569</v>
      </c>
      <c r="E64" s="75">
        <f t="shared" ca="1" si="3"/>
        <v>0.43931277884566772</v>
      </c>
      <c r="F64" s="53" cm="1">
        <f t="array" aca="1" ref="F64" ca="1">SUMPRODUCT(INDIRECT("'"&amp;$H$6&amp;"'!$C"&amp;SUM(ROW(A64))&amp;":"&amp;$H$5&amp;SUM(ROW(A64))),
INDIRECT("'"&amp;$H$7&amp;"'!$C"&amp;SUM(ROW(A64))&amp;":"&amp;$H$5&amp;SUM(ROW(A64)))*$L$6)</f>
        <v>21.682823575300674</v>
      </c>
      <c r="G64" s="163">
        <f ca="1">INDEX('Other Inputs'!$C$80:$AH$145,MATCH(B64,'Other Inputs'!$B$80:$B$145,0), MATCH($D$2,'Other Inputs'!$C$79:$AH$79,0))</f>
        <v>0</v>
      </c>
      <c r="H64" s="53">
        <f t="shared" ca="1" si="4"/>
        <v>21.682823575300674</v>
      </c>
      <c r="I64" s="70" cm="1">
        <f t="array" aca="1" ref="I64" ca="1">IFERROR(SUMPRODUCT(INDIRECT("'"&amp;$H$6&amp;"'!$C"&amp;SUM(ROW(P64))&amp;":"&amp;$H$5&amp;SUM(ROW(P64))),
INDIRECT("'"&amp;$H$7&amp;"'!$C"&amp;SUM(ROW(P64))&amp;":"&amp;$H$5&amp;SUM(ROW(P64)))*$L$6,
INDIRECT("'"&amp;$H$7&amp;"'!$C10:"&amp;$H$5&amp;10)*$L$6)/
(SUMPRODUCT(INDIRECT("'"&amp;$H$6&amp;"'!$C"&amp;SUM(ROW(P64))&amp;":"&amp;$H$5&amp;SUM(ROW(P64))),
INDIRECT("'"&amp;$H$7&amp;"'!$C"&amp;SUM(ROW(P64))&amp;":"&amp;$H$5&amp;SUM(ROW(P64)))*$L$6)),"")</f>
        <v>82.837106587920502</v>
      </c>
      <c r="J64" s="345">
        <f ca="1">INDEX('Other Inputs'!$C$11:$AH$76,MATCH($B64,'Other Inputs'!$B$80:$B$145,0), MATCH($D$2,'Other Inputs'!$C$79:$AH$79,0))</f>
        <v>2</v>
      </c>
      <c r="K64" s="76">
        <f t="shared" ca="1" si="5"/>
        <v>43.365647150601347</v>
      </c>
      <c r="L64" s="163">
        <f ca="1">INDEX('Other Inputs'!$C$149:$AH$214,MATCH($B64,'Other Inputs'!$B$80:$B$145,0), MATCH($D$2,'Other Inputs'!$C$79:$AH$79,0))</f>
        <v>5.5E-2</v>
      </c>
      <c r="M64" s="45">
        <f ca="1">INDEX('Other Inputs'!$C$218:$AH$283,MATCH($B64,'Other Inputs'!$B$80:$B$145,0), MATCH($D$2,'Other Inputs'!$C$79:$AH$79,0))</f>
        <v>1.7500000000000002E-2</v>
      </c>
      <c r="N64" s="53">
        <f t="shared" ca="1" si="6"/>
        <v>46.551396004402399</v>
      </c>
      <c r="O64" s="53">
        <f t="shared" ca="1" si="7"/>
        <v>23.275698002201199</v>
      </c>
      <c r="P64" s="46"/>
      <c r="Q64" s="53" cm="1">
        <f t="array" aca="1" ref="Q64" ca="1">IFERROR(SUMPRODUCT(INDIRECT("'"&amp;$H$6&amp;"'!$C"&amp;SUM(ROW(P64))&amp;":"&amp;$H$5&amp;SUM(ROW(P64))),
INDIRECT("'"&amp;$H$7&amp;"'!$C"&amp;SUM(ROW(P64))&amp;":"&amp;$H$5&amp;SUM(ROW(P64)))*$L$6,
INDIRECT("'"&amp;$H$8&amp;"'!$C"&amp;SUM(ROW(P64))&amp;":"&amp;$H$5&amp;SUM(ROW(P64)))*$L$5)/
(SUMPRODUCT(INDIRECT("'"&amp;$H$6&amp;"'!$C"&amp;SUM(ROW(P64))&amp;":"&amp;$H$5&amp;SUM(ROW(P64))),
INDIRECT("'"&amp;$H$7&amp;"'!$C"&amp;SUM(ROW(P64))&amp;":"&amp;$H$5&amp;SUM(ROW(P64)))*$L$6)),"")</f>
        <v>697623.55064162274</v>
      </c>
      <c r="R64" s="47">
        <f t="shared" ca="1" si="10"/>
        <v>3.0613570688509784E-2</v>
      </c>
      <c r="S64" s="57">
        <f t="shared" ca="1" si="8"/>
        <v>16237675.083957726</v>
      </c>
      <c r="T64" s="59">
        <f t="shared" si="2"/>
        <v>32.5</v>
      </c>
      <c r="U64" s="319"/>
    </row>
    <row r="65" spans="2:21" s="44" customFormat="1" ht="13" x14ac:dyDescent="0.3">
      <c r="B65" s="14">
        <f t="shared" si="9"/>
        <v>2058</v>
      </c>
      <c r="C65" s="53">
        <f t="shared" ca="1" si="11"/>
        <v>42.140089430586293</v>
      </c>
      <c r="D65" s="70">
        <f t="shared" ca="1" si="12"/>
        <v>84.095141456629165</v>
      </c>
      <c r="E65" s="75">
        <f t="shared" ca="1" si="3"/>
        <v>0.43928105335810874</v>
      </c>
      <c r="F65" s="53" cm="1">
        <f t="array" aca="1" ref="F65" ca="1">SUMPRODUCT(INDIRECT("'"&amp;$H$6&amp;"'!$C"&amp;SUM(ROW(A65))&amp;":"&amp;$H$5&amp;SUM(ROW(A65))),
INDIRECT("'"&amp;$H$7&amp;"'!$C"&amp;SUM(ROW(A65))&amp;":"&amp;$H$5&amp;SUM(ROW(A65)))*$L$6)</f>
        <v>18.511342873672852</v>
      </c>
      <c r="G65" s="163">
        <f ca="1">INDEX('Other Inputs'!$C$80:$AH$145,MATCH(B65,'Other Inputs'!$B$80:$B$145,0), MATCH($D$2,'Other Inputs'!$C$79:$AH$79,0))</f>
        <v>0</v>
      </c>
      <c r="H65" s="53">
        <f t="shared" ca="1" si="4"/>
        <v>18.511342873672852</v>
      </c>
      <c r="I65" s="70" cm="1">
        <f t="array" aca="1" ref="I65" ca="1">IFERROR(SUMPRODUCT(INDIRECT("'"&amp;$H$6&amp;"'!$C"&amp;SUM(ROW(P65))&amp;":"&amp;$H$5&amp;SUM(ROW(P65))),
INDIRECT("'"&amp;$H$7&amp;"'!$C"&amp;SUM(ROW(P65))&amp;":"&amp;$H$5&amp;SUM(ROW(P65)))*$L$6,
INDIRECT("'"&amp;$H$7&amp;"'!$C10:"&amp;$H$5&amp;10)*$L$6)/
(SUMPRODUCT(INDIRECT("'"&amp;$H$6&amp;"'!$C"&amp;SUM(ROW(P65))&amp;":"&amp;$H$5&amp;SUM(ROW(P65))),
INDIRECT("'"&amp;$H$7&amp;"'!$C"&amp;SUM(ROW(P65))&amp;":"&amp;$H$5&amp;SUM(ROW(P65)))*$L$6)),"")</f>
        <v>82.833545470407188</v>
      </c>
      <c r="J65" s="345">
        <f ca="1">INDEX('Other Inputs'!$C$11:$AH$76,MATCH($B65,'Other Inputs'!$B$80:$B$145,0), MATCH($D$2,'Other Inputs'!$C$79:$AH$79,0))</f>
        <v>2</v>
      </c>
      <c r="K65" s="76">
        <f t="shared" ca="1" si="5"/>
        <v>37.022685747345704</v>
      </c>
      <c r="L65" s="163">
        <f ca="1">INDEX('Other Inputs'!$C$149:$AH$214,MATCH($B65,'Other Inputs'!$B$80:$B$145,0), MATCH($D$2,'Other Inputs'!$C$79:$AH$79,0))</f>
        <v>5.5E-2</v>
      </c>
      <c r="M65" s="45">
        <f ca="1">INDEX('Other Inputs'!$C$218:$AH$283,MATCH($B65,'Other Inputs'!$B$80:$B$145,0), MATCH($D$2,'Other Inputs'!$C$79:$AH$79,0))</f>
        <v>1.7500000000000002E-2</v>
      </c>
      <c r="N65" s="53">
        <f t="shared" ca="1" si="6"/>
        <v>39.742464799060095</v>
      </c>
      <c r="O65" s="53">
        <f t="shared" ca="1" si="7"/>
        <v>19.871232399530047</v>
      </c>
      <c r="P65" s="46"/>
      <c r="Q65" s="53" cm="1">
        <f t="array" aca="1" ref="Q65" ca="1">IFERROR(SUMPRODUCT(INDIRECT("'"&amp;$H$6&amp;"'!$C"&amp;SUM(ROW(P65))&amp;":"&amp;$H$5&amp;SUM(ROW(P65))),
INDIRECT("'"&amp;$H$7&amp;"'!$C"&amp;SUM(ROW(P65))&amp;":"&amp;$H$5&amp;SUM(ROW(P65)))*$L$6,
INDIRECT("'"&amp;$H$8&amp;"'!$C"&amp;SUM(ROW(P65))&amp;":"&amp;$H$5&amp;SUM(ROW(P65)))*$L$5)/
(SUMPRODUCT(INDIRECT("'"&amp;$H$6&amp;"'!$C"&amp;SUM(ROW(P65))&amp;":"&amp;$H$5&amp;SUM(ROW(P65))),
INDIRECT("'"&amp;$H$7&amp;"'!$C"&amp;SUM(ROW(P65))&amp;":"&amp;$H$5&amp;SUM(ROW(P65)))*$L$6)),"")</f>
        <v>719549.50578113005</v>
      </c>
      <c r="R65" s="47">
        <f t="shared" ca="1" si="10"/>
        <v>3.1429493914506557E-2</v>
      </c>
      <c r="S65" s="57">
        <f t="shared" ca="1" si="8"/>
        <v>14298335.452343825</v>
      </c>
      <c r="T65" s="59">
        <f t="shared" si="2"/>
        <v>33.5</v>
      </c>
      <c r="U65" s="319"/>
    </row>
    <row r="66" spans="2:21" s="44" customFormat="1" ht="13" x14ac:dyDescent="0.3">
      <c r="B66" s="14">
        <f t="shared" si="9"/>
        <v>2059</v>
      </c>
      <c r="C66" s="53">
        <f t="shared" ca="1" si="11"/>
        <v>35.879199975527662</v>
      </c>
      <c r="D66" s="70">
        <f t="shared" ca="1" si="12"/>
        <v>84.075908086503787</v>
      </c>
      <c r="E66" s="75">
        <f t="shared" ca="1" si="3"/>
        <v>0.43956658902358764</v>
      </c>
      <c r="F66" s="53" cm="1">
        <f t="array" aca="1" ref="F66" ca="1">SUMPRODUCT(INDIRECT("'"&amp;$H$6&amp;"'!$C"&amp;SUM(ROW(A66))&amp;":"&amp;$H$5&amp;SUM(ROW(A66))),
INDIRECT("'"&amp;$H$7&amp;"'!$C"&amp;SUM(ROW(A66))&amp;":"&amp;$H$5&amp;SUM(ROW(A66)))*$L$6)</f>
        <v>15.771297550137884</v>
      </c>
      <c r="G66" s="163">
        <f ca="1">INDEX('Other Inputs'!$C$80:$AH$145,MATCH(B66,'Other Inputs'!$B$80:$B$145,0), MATCH($D$2,'Other Inputs'!$C$79:$AH$79,0))</f>
        <v>0</v>
      </c>
      <c r="H66" s="53">
        <f t="shared" ca="1" si="4"/>
        <v>15.771297550137884</v>
      </c>
      <c r="I66" s="70" cm="1">
        <f t="array" aca="1" ref="I66" ca="1">IFERROR(SUMPRODUCT(INDIRECT("'"&amp;$H$6&amp;"'!$C"&amp;SUM(ROW(P66))&amp;":"&amp;$H$5&amp;SUM(ROW(P66))),
INDIRECT("'"&amp;$H$7&amp;"'!$C"&amp;SUM(ROW(P66))&amp;":"&amp;$H$5&amp;SUM(ROW(P66)))*$L$6,
INDIRECT("'"&amp;$H$7&amp;"'!$C10:"&amp;$H$5&amp;10)*$L$6)/
(SUMPRODUCT(INDIRECT("'"&amp;$H$6&amp;"'!$C"&amp;SUM(ROW(P66))&amp;":"&amp;$H$5&amp;SUM(ROW(P66))),
INDIRECT("'"&amp;$H$7&amp;"'!$C"&amp;SUM(ROW(P66))&amp;":"&amp;$H$5&amp;SUM(ROW(P66)))*$L$6)),"")</f>
        <v>82.810099636553517</v>
      </c>
      <c r="J66" s="345">
        <f ca="1">INDEX('Other Inputs'!$C$11:$AH$76,MATCH($B66,'Other Inputs'!$B$80:$B$145,0), MATCH($D$2,'Other Inputs'!$C$79:$AH$79,0))</f>
        <v>2</v>
      </c>
      <c r="K66" s="76">
        <f t="shared" ca="1" si="5"/>
        <v>31.542595100275769</v>
      </c>
      <c r="L66" s="163">
        <f ca="1">INDEX('Other Inputs'!$C$149:$AH$214,MATCH($B66,'Other Inputs'!$B$80:$B$145,0), MATCH($D$2,'Other Inputs'!$C$79:$AH$79,0))</f>
        <v>5.5E-2</v>
      </c>
      <c r="M66" s="45">
        <f ca="1">INDEX('Other Inputs'!$C$218:$AH$283,MATCH($B66,'Other Inputs'!$B$80:$B$145,0), MATCH($D$2,'Other Inputs'!$C$79:$AH$79,0))</f>
        <v>1.7500000000000002E-2</v>
      </c>
      <c r="N66" s="53">
        <f t="shared" ca="1" si="6"/>
        <v>33.859792992829782</v>
      </c>
      <c r="O66" s="53">
        <f t="shared" ca="1" si="7"/>
        <v>16.929896496414891</v>
      </c>
      <c r="P66" s="46"/>
      <c r="Q66" s="53" cm="1">
        <f t="array" aca="1" ref="Q66" ca="1">IFERROR(SUMPRODUCT(INDIRECT("'"&amp;$H$6&amp;"'!$C"&amp;SUM(ROW(P66))&amp;":"&amp;$H$5&amp;SUM(ROW(P66))),
INDIRECT("'"&amp;$H$7&amp;"'!$C"&amp;SUM(ROW(P66))&amp;":"&amp;$H$5&amp;SUM(ROW(P66)))*$L$6,
INDIRECT("'"&amp;$H$8&amp;"'!$C"&amp;SUM(ROW(P66))&amp;":"&amp;$H$5&amp;SUM(ROW(P66)))*$L$5)/
(SUMPRODUCT(INDIRECT("'"&amp;$H$6&amp;"'!$C"&amp;SUM(ROW(P66))&amp;":"&amp;$H$5&amp;SUM(ROW(P66))),
INDIRECT("'"&amp;$H$7&amp;"'!$C"&amp;SUM(ROW(P66))&amp;":"&amp;$H$5&amp;SUM(ROW(P66)))*$L$6)),"")</f>
        <v>742989.25633150921</v>
      </c>
      <c r="R66" s="47">
        <f t="shared" ca="1" si="10"/>
        <v>3.2575591202627985E-2</v>
      </c>
      <c r="S66" s="57">
        <f t="shared" ca="1" si="8"/>
        <v>12578731.207640722</v>
      </c>
      <c r="T66" s="59">
        <f t="shared" si="2"/>
        <v>34.5</v>
      </c>
      <c r="U66" s="319"/>
    </row>
    <row r="67" spans="2:21" s="44" customFormat="1" ht="13.5" thickBot="1" x14ac:dyDescent="0.35">
      <c r="B67" s="14">
        <f t="shared" si="9"/>
        <v>2060</v>
      </c>
      <c r="C67" s="53">
        <f t="shared" ca="1" si="11"/>
        <v>30.587361704077217</v>
      </c>
      <c r="D67" s="70">
        <f t="shared" ca="1" si="12"/>
        <v>84.058502321586076</v>
      </c>
      <c r="E67" s="75">
        <f t="shared" ca="1" si="3"/>
        <v>0.43982473876015976</v>
      </c>
      <c r="F67" s="53" cm="1">
        <f t="array" aca="1" ref="F67" ca="1">SUMPRODUCT(INDIRECT("'"&amp;$H$6&amp;"'!$C"&amp;SUM(ROW(A67))&amp;":"&amp;$H$5&amp;SUM(ROW(A67))),
INDIRECT("'"&amp;$H$7&amp;"'!$C"&amp;SUM(ROW(A67))&amp;":"&amp;$H$5&amp;SUM(ROW(A67)))*$L$6)</f>
        <v>13.453078370858277</v>
      </c>
      <c r="G67" s="163">
        <f ca="1">INDEX('Other Inputs'!$C$80:$AH$145,MATCH(B67,'Other Inputs'!$B$80:$B$145,0), MATCH($D$2,'Other Inputs'!$C$79:$AH$79,0))</f>
        <v>0</v>
      </c>
      <c r="H67" s="53">
        <f t="shared" ca="1" si="4"/>
        <v>13.453078370858277</v>
      </c>
      <c r="I67" s="70" cm="1">
        <f t="array" aca="1" ref="I67" ca="1">IFERROR(SUMPRODUCT(INDIRECT("'"&amp;$H$6&amp;"'!$C"&amp;SUM(ROW(P67))&amp;":"&amp;$H$5&amp;SUM(ROW(P67))),
INDIRECT("'"&amp;$H$7&amp;"'!$C"&amp;SUM(ROW(P67))&amp;":"&amp;$H$5&amp;SUM(ROW(P67)))*$L$6,
INDIRECT("'"&amp;$H$7&amp;"'!$C10:"&amp;$H$5&amp;10)*$L$6)/
(SUMPRODUCT(INDIRECT("'"&amp;$H$6&amp;"'!$C"&amp;SUM(ROW(P67))&amp;":"&amp;$H$5&amp;SUM(ROW(P67))),
INDIRECT("'"&amp;$H$7&amp;"'!$C"&amp;SUM(ROW(P67))&amp;":"&amp;$H$5&amp;SUM(ROW(P67)))*$L$6)),"")</f>
        <v>82.789586677066922</v>
      </c>
      <c r="J67" s="345">
        <f ca="1">INDEX('Other Inputs'!$C$11:$AH$76,MATCH($B67,'Other Inputs'!$B$80:$B$145,0), MATCH($D$2,'Other Inputs'!$C$79:$AH$79,0))</f>
        <v>2</v>
      </c>
      <c r="K67" s="76">
        <f t="shared" ca="1" si="5"/>
        <v>26.906156741716554</v>
      </c>
      <c r="L67" s="163">
        <f ca="1">INDEX('Other Inputs'!$C$149:$AH$214,MATCH($B67,'Other Inputs'!$B$80:$B$145,0), MATCH($D$2,'Other Inputs'!$C$79:$AH$79,0))</f>
        <v>5.5E-2</v>
      </c>
      <c r="M67" s="45">
        <f ca="1">INDEX('Other Inputs'!$C$218:$AH$283,MATCH($B67,'Other Inputs'!$B$80:$B$145,0), MATCH($D$2,'Other Inputs'!$C$79:$AH$79,0))</f>
        <v>1.7500000000000002E-2</v>
      </c>
      <c r="N67" s="53">
        <f t="shared" ca="1" si="6"/>
        <v>28.882750281354909</v>
      </c>
      <c r="O67" s="53">
        <f t="shared" ca="1" si="7"/>
        <v>14.441375140677454</v>
      </c>
      <c r="P67" s="46"/>
      <c r="Q67" s="53" cm="1">
        <f t="array" aca="1" ref="Q67" ca="1">IFERROR(SUMPRODUCT(INDIRECT("'"&amp;$H$6&amp;"'!$C"&amp;SUM(ROW(P67))&amp;":"&amp;$H$5&amp;SUM(ROW(P67))),
INDIRECT("'"&amp;$H$7&amp;"'!$C"&amp;SUM(ROW(P67))&amp;":"&amp;$H$5&amp;SUM(ROW(P67)))*$L$6,
INDIRECT("'"&amp;$H$8&amp;"'!$C"&amp;SUM(ROW(P67))&amp;":"&amp;$H$5&amp;SUM(ROW(P67)))*$L$5)/
(SUMPRODUCT(INDIRECT("'"&amp;$H$6&amp;"'!$C"&amp;SUM(ROW(P67))&amp;":"&amp;$H$5&amp;SUM(ROW(P67))),
INDIRECT("'"&amp;$H$7&amp;"'!$C"&amp;SUM(ROW(P67))&amp;":"&amp;$H$5&amp;SUM(ROW(P67)))*$L$6)),"")</f>
        <v>767354.72754892416</v>
      </c>
      <c r="R67" s="47">
        <f t="shared" ca="1" si="10"/>
        <v>3.279384057007606E-2</v>
      </c>
      <c r="S67" s="57">
        <f t="shared" ca="1" si="8"/>
        <v>11081657.486506354</v>
      </c>
      <c r="T67" s="59">
        <f t="shared" si="2"/>
        <v>35.5</v>
      </c>
      <c r="U67" s="319"/>
    </row>
    <row r="68" spans="2:21" s="44" customFormat="1" ht="13.5" thickBot="1" x14ac:dyDescent="0.35">
      <c r="B68" s="15" t="str">
        <f>Startyear&amp;" to "&amp;2050</f>
        <v>2025 to 2050</v>
      </c>
      <c r="C68" s="54">
        <f ca="1">SUMIFS(C$12:C$67, $B$12:$B$67,"&gt;="&amp;Startyear,$B$12:$B$67,"&lt;="&amp;2050)</f>
        <v>18314.139672158191</v>
      </c>
      <c r="D68" s="71"/>
      <c r="E68" s="77">
        <f ca="1">F68/C68</f>
        <v>0.49656142766234634</v>
      </c>
      <c r="F68" s="54">
        <f ca="1">SUMIFS(F$12:F$67, $B$12:$B$67,"&gt;="&amp;Startyear,$B$12:$B$67,"&lt;="&amp;Endyear)</f>
        <v>9094.095342014487</v>
      </c>
      <c r="G68" s="51">
        <f ca="1">1-H68/F68</f>
        <v>3.272778574590729E-2</v>
      </c>
      <c r="H68" s="54">
        <f ca="1">SUMIFS(H$12:H$67, $B$12:$B$67,"&gt;="&amp;Startyear,$B$12:$B$67,"&lt;="&amp;2050)</f>
        <v>8796.4657381081834</v>
      </c>
      <c r="I68" s="50"/>
      <c r="J68" s="55">
        <f ca="1">K68/H68</f>
        <v>2</v>
      </c>
      <c r="K68" s="78">
        <f ca="1">SUMIFS(K$12:K$67, $B$12:$B$67,"&gt;="&amp;Startyear,$B$12:$B$67,"&lt;="&amp;2050)</f>
        <v>17592.931476216367</v>
      </c>
      <c r="L68" s="73"/>
      <c r="M68" s="50"/>
      <c r="N68" s="54">
        <f ca="1">SUMIFS(N$12:N$67, $B$12:$B$67,"&gt;="&amp;Startyear,$B$12:$B$67,"&lt;="&amp;2050)</f>
        <v>18885.352204787912</v>
      </c>
      <c r="O68" s="54">
        <f ca="1">SUMIFS(O$12:O$67, $B$12:$B$67,"&gt;="&amp;Startyear,$B$12:$B$67,"&lt;="&amp;2050)</f>
        <v>9442.6761023939562</v>
      </c>
      <c r="P68" s="52"/>
      <c r="Q68" s="54">
        <f ca="1">S68/O68</f>
        <v>359185.91226180474</v>
      </c>
      <c r="R68" s="51">
        <f ca="1">(VLOOKUP(2050,$B$12:$Q$67,COLUMN(P1),0)/VLOOKUP(Startyear,$B$12:$Q$67,COLUMN(P1),0))^(1/(2050-Startyear))-1</f>
        <v>2.6579161727831924E-2</v>
      </c>
      <c r="S68" s="58">
        <f ca="1">SUMIFS(S$12:S$67, $B$12:$B$67,"&gt;="&amp;Startyear,$B$12:$B$67,"&lt;="&amp;2050)</f>
        <v>3391676230.031116</v>
      </c>
      <c r="T68" s="60"/>
      <c r="U68" s="319"/>
    </row>
    <row r="69" spans="2:21" s="44" customFormat="1" ht="13.5" thickBot="1" x14ac:dyDescent="0.35">
      <c r="B69" s="15" t="s">
        <v>30</v>
      </c>
      <c r="C69" s="61">
        <f ca="1">SUMPRODUCT(C$12:C$57,$T$12:$T$57)/C68</f>
        <v>8.1177011548554905</v>
      </c>
      <c r="D69" s="64"/>
      <c r="E69" s="65"/>
      <c r="F69" s="61">
        <f ca="1">SUMPRODUCT(F$12:F$67,$T$12:$T$67)/F68</f>
        <v>8.6323102835848289</v>
      </c>
      <c r="G69" s="126"/>
      <c r="H69" s="61">
        <f ca="1">SUMPRODUCT(H$12:H$57,$T$12:$T$57)/H68</f>
        <v>7.9162169068203161</v>
      </c>
      <c r="I69" s="61"/>
      <c r="J69" s="61"/>
      <c r="K69" s="61">
        <f ca="1">SUMPRODUCT(K$12:K$57,$T$12:$T$57)/K68</f>
        <v>7.9162169068203161</v>
      </c>
      <c r="L69" s="74"/>
      <c r="M69" s="61"/>
      <c r="N69" s="61">
        <f ca="1">SUMPRODUCT(N$12:N$57,$T$12:$T$57)/N68</f>
        <v>7.9162169068203179</v>
      </c>
      <c r="O69" s="61">
        <f ca="1">SUMPRODUCT(O$12:O$57,$T$12:$T$57)/O68</f>
        <v>7.9162169068203179</v>
      </c>
      <c r="P69" s="61"/>
      <c r="Q69" s="62"/>
      <c r="R69" s="63"/>
      <c r="S69" s="61">
        <f ca="1">SUMPRODUCT(S$12:S$57,$T$12:$T$57)/S68</f>
        <v>9.0069794236323659</v>
      </c>
      <c r="T69" s="66"/>
      <c r="U69" s="319"/>
    </row>
    <row r="70" spans="2:21" s="44" customFormat="1" ht="13.5" thickBot="1" x14ac:dyDescent="0.35">
      <c r="B70" s="15" t="str">
        <f>Startyear&amp;" to "&amp;Endyear</f>
        <v>2025 to 2060</v>
      </c>
      <c r="C70" s="54">
        <f ca="1">IF(C58=0,"N/A",SUMIFS(C$12:C$67, $B$12:$B$67,"&gt;="&amp;Startyear))</f>
        <v>18988.490371133819</v>
      </c>
      <c r="D70" s="71"/>
      <c r="E70" s="77">
        <f ca="1">IF(C58=0,"N/A",F70/C70)</f>
        <v>0.4789267163565184</v>
      </c>
      <c r="F70" s="54">
        <f ca="1">SUMIFS(F$12:F$67, $B$12:$B$67,"&gt;="&amp;Startyear)</f>
        <v>9094.095342014487</v>
      </c>
      <c r="G70" s="51">
        <f ca="1">1-H70/F70</f>
        <v>0</v>
      </c>
      <c r="H70" s="54">
        <f ca="1">IF(C58=0,"N/A",SUMIFS(H$12:H$67, $B$12:$B$67,"&gt;="&amp;Startyear))</f>
        <v>9094.095342014487</v>
      </c>
      <c r="I70" s="50"/>
      <c r="J70" s="55">
        <f ca="1">IF(C58=0,"N/A",K70/H70)</f>
        <v>2</v>
      </c>
      <c r="K70" s="78">
        <f ca="1">IF(C58=0,"N/A",SUMIFS(K$12:K$67, $B$12:$B$67,"&gt;="&amp;Startyear))</f>
        <v>18188.190684028974</v>
      </c>
      <c r="L70" s="73"/>
      <c r="M70" s="50"/>
      <c r="N70" s="54">
        <f ca="1">IF(C58=0,"N/A",SUMIFS(N$12:N$67, $B$12:$B$67,"&gt;="&amp;Startyear))</f>
        <v>19524.34064215445</v>
      </c>
      <c r="O70" s="54">
        <f ca="1">IF(C58=0,"N/A",SUMIFS(O$12:O$67, $B$12:$B$67,"&gt;="&amp;Startyear))</f>
        <v>9762.1703210772248</v>
      </c>
      <c r="P70" s="52"/>
      <c r="Q70" s="54">
        <f ca="1">IF(OR(Q58="",Q58=0),"N/A",S70/O70)</f>
        <v>368578.55768168718</v>
      </c>
      <c r="R70" s="51">
        <f ca="1">IF(OR(Q58="",Q58=0),"N/A",(VLOOKUP($B$67,$B$12:$Q$67,COLUMN(P3),0)/VLOOKUP(Startyear,$B$12:$Q$67,COLUMN(P3),0))^(1/($B$67-Startyear))-1)</f>
        <v>2.7654325033981131E-2</v>
      </c>
      <c r="S70" s="58">
        <f ca="1">IF(OR(Q58="",Q58=0),"N/A",SUMIFS(S$12:S$67, $B$12:$B$67,"&gt;="&amp;Startyear))</f>
        <v>3598126656.7856164</v>
      </c>
      <c r="T70" s="60"/>
      <c r="U70" s="319"/>
    </row>
    <row r="71" spans="2:21" ht="13.5" thickBot="1" x14ac:dyDescent="0.35">
      <c r="B71" s="15" t="s">
        <v>30</v>
      </c>
      <c r="C71" s="61">
        <f ca="1">IF(C58=0,"N/A",SUMPRODUCT(C$12:C$67,$T$12:$T$67)/C70)</f>
        <v>8.8879504070091713</v>
      </c>
      <c r="D71" s="64"/>
      <c r="E71" s="65"/>
      <c r="F71" s="61">
        <f ca="1">SUMPRODUCT(F$12:F$67,$T$12:$T$67)/F70</f>
        <v>8.6323102835848289</v>
      </c>
      <c r="G71" s="126"/>
      <c r="H71" s="61">
        <f ca="1">IF(C58=0,"N/A",SUMPRODUCT(H$12:H$67,$T$12:$T$67)/H70)</f>
        <v>8.6323102835848289</v>
      </c>
      <c r="I71" s="61"/>
      <c r="J71" s="61"/>
      <c r="K71" s="66">
        <f ca="1">IF(C58=0,"N/A",SUMPRODUCT(K$12:K$67,$T$12:$T$67)/K70)</f>
        <v>8.6323102835848289</v>
      </c>
      <c r="L71" s="74"/>
      <c r="M71" s="61"/>
      <c r="N71" s="61">
        <f ca="1">IF(C58=0,"N/A",SUMPRODUCT(N$12:N$67,$T$12:$T$67)/N70)</f>
        <v>8.6323102835848324</v>
      </c>
      <c r="O71" s="61">
        <f ca="1">IF(C58=0,"N/A",SUMPRODUCT(O$12:O$67,$T$12:$T$67)/O70)</f>
        <v>8.6323102835848324</v>
      </c>
      <c r="P71" s="61"/>
      <c r="Q71" s="62"/>
      <c r="R71" s="63"/>
      <c r="S71" s="64">
        <f ca="1">IF(OR(Q58="",Q58=0),"N/A",SUMPRODUCT(S$12:S$67,$T$12:$T$67)/S70)</f>
        <v>10.212663844806311</v>
      </c>
      <c r="T71" s="66"/>
      <c r="U71" s="319"/>
    </row>
    <row r="72" spans="2:21" ht="13" hidden="1" x14ac:dyDescent="0.3">
      <c r="F72" s="26"/>
      <c r="H72" s="26"/>
      <c r="I72" s="26"/>
      <c r="J72" s="26"/>
      <c r="S72" s="17"/>
    </row>
    <row r="73" spans="2:21" ht="12.5" hidden="1" x14ac:dyDescent="0.25">
      <c r="S73" s="26"/>
    </row>
    <row r="74" spans="2:21" ht="12.5" hidden="1" x14ac:dyDescent="0.25">
      <c r="S74" s="18"/>
    </row>
    <row r="76" spans="2:21" ht="13" hidden="1" x14ac:dyDescent="0.3">
      <c r="S76" s="17"/>
    </row>
    <row r="78" spans="2:21" ht="13" hidden="1" x14ac:dyDescent="0.3">
      <c r="S78" s="16"/>
    </row>
    <row r="80" spans="2:21" ht="12.5" x14ac:dyDescent="0.25"/>
    <row r="81" ht="12.5" x14ac:dyDescent="0.25"/>
    <row r="82" ht="12.5" x14ac:dyDescent="0.25"/>
    <row r="83" ht="12.5" x14ac:dyDescent="0.25"/>
    <row r="84" ht="12.5" x14ac:dyDescent="0.25"/>
    <row r="85" ht="12.5" x14ac:dyDescent="0.25"/>
    <row r="86" ht="12.5" x14ac:dyDescent="0.25"/>
    <row r="87" ht="12.5" x14ac:dyDescent="0.25"/>
    <row r="88" ht="12.5" x14ac:dyDescent="0.25"/>
    <row r="89" ht="12.5" x14ac:dyDescent="0.25"/>
  </sheetData>
  <pageMargins left="0.75" right="0.75" top="1" bottom="1" header="0.5" footer="0.5"/>
  <pageSetup paperSize="9" scale="4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CA2CD-8566-48FA-B803-F4506E2D4084}">
  <sheetPr>
    <tabColor rgb="FF0070C0"/>
    <pageSetUpPr fitToPage="1"/>
  </sheetPr>
  <dimension ref="A1:WWD89"/>
  <sheetViews>
    <sheetView showGridLines="0" zoomScale="90" zoomScaleNormal="90" workbookViewId="0">
      <pane xSplit="4" ySplit="11" topLeftCell="E12" activePane="bottomRight" state="frozen"/>
      <selection activeCell="E12" sqref="E12"/>
      <selection pane="topRight" activeCell="E12" sqref="E12"/>
      <selection pane="bottomLeft" activeCell="E12" sqref="E12"/>
      <selection pane="bottomRight" activeCell="M6" sqref="M6"/>
    </sheetView>
  </sheetViews>
  <sheetFormatPr defaultColWidth="0" defaultRowHeight="0" customHeight="1" zeroHeight="1" x14ac:dyDescent="0.25"/>
  <cols>
    <col min="1" max="1" width="1.33203125" style="2" customWidth="1"/>
    <col min="2" max="2" width="16.58203125" style="2" customWidth="1"/>
    <col min="3" max="6" width="11.25" style="2" customWidth="1"/>
    <col min="7" max="7" width="11.25" style="122" customWidth="1"/>
    <col min="8" max="13" width="11.25" style="2" customWidth="1"/>
    <col min="14" max="14" width="12.58203125" style="2" customWidth="1"/>
    <col min="15" max="15" width="12.25" style="2" customWidth="1"/>
    <col min="16" max="16" width="1.5" style="2" customWidth="1"/>
    <col min="17" max="17" width="11.58203125" style="2" customWidth="1"/>
    <col min="18" max="18" width="10.5" style="2" bestFit="1" customWidth="1"/>
    <col min="19" max="19" width="14" style="2" bestFit="1" customWidth="1"/>
    <col min="20" max="20" width="7.83203125" style="37" customWidth="1"/>
    <col min="21" max="21" width="9.83203125" style="2" bestFit="1" customWidth="1"/>
    <col min="22" max="259" width="9" style="2" hidden="1"/>
    <col min="260" max="260" width="24.58203125" style="2" hidden="1"/>
    <col min="261" max="261" width="9.5" style="2" hidden="1"/>
    <col min="262" max="262" width="11.25" style="2" hidden="1"/>
    <col min="263" max="263" width="14.5" style="2" hidden="1"/>
    <col min="264" max="264" width="13" style="2" hidden="1"/>
    <col min="265" max="265" width="14.33203125" style="2" hidden="1"/>
    <col min="266" max="266" width="14.83203125" style="2" hidden="1"/>
    <col min="267" max="267" width="12.5" style="2" hidden="1"/>
    <col min="268" max="268" width="8.75" style="2" hidden="1"/>
    <col min="269" max="269" width="2.83203125" style="2" hidden="1"/>
    <col min="270" max="270" width="12" style="2" hidden="1"/>
    <col min="271" max="271" width="8.08203125" style="2" hidden="1"/>
    <col min="272" max="272" width="9" style="2" hidden="1"/>
    <col min="273" max="274" width="15.08203125" style="2" hidden="1"/>
    <col min="275" max="275" width="9" style="2" hidden="1"/>
    <col min="276" max="276" width="10.83203125" style="2" hidden="1"/>
    <col min="277" max="277" width="9.83203125" style="2" hidden="1"/>
    <col min="278" max="515" width="9" style="2" hidden="1"/>
    <col min="516" max="516" width="24.58203125" style="2" hidden="1"/>
    <col min="517" max="517" width="9.5" style="2" hidden="1"/>
    <col min="518" max="518" width="11.25" style="2" hidden="1"/>
    <col min="519" max="519" width="14.5" style="2" hidden="1"/>
    <col min="520" max="520" width="13" style="2" hidden="1"/>
    <col min="521" max="521" width="14.33203125" style="2" hidden="1"/>
    <col min="522" max="522" width="14.83203125" style="2" hidden="1"/>
    <col min="523" max="523" width="12.5" style="2" hidden="1"/>
    <col min="524" max="524" width="8.75" style="2" hidden="1"/>
    <col min="525" max="525" width="2.83203125" style="2" hidden="1"/>
    <col min="526" max="526" width="12" style="2" hidden="1"/>
    <col min="527" max="527" width="8.08203125" style="2" hidden="1"/>
    <col min="528" max="528" width="9" style="2" hidden="1"/>
    <col min="529" max="530" width="15.08203125" style="2" hidden="1"/>
    <col min="531" max="531" width="9" style="2" hidden="1"/>
    <col min="532" max="532" width="10.83203125" style="2" hidden="1"/>
    <col min="533" max="533" width="9.83203125" style="2" hidden="1"/>
    <col min="534" max="771" width="9" style="2" hidden="1"/>
    <col min="772" max="772" width="24.58203125" style="2" hidden="1"/>
    <col min="773" max="773" width="9.5" style="2" hidden="1"/>
    <col min="774" max="774" width="11.25" style="2" hidden="1"/>
    <col min="775" max="775" width="14.5" style="2" hidden="1"/>
    <col min="776" max="776" width="13" style="2" hidden="1"/>
    <col min="777" max="777" width="14.33203125" style="2" hidden="1"/>
    <col min="778" max="778" width="14.83203125" style="2" hidden="1"/>
    <col min="779" max="779" width="12.5" style="2" hidden="1"/>
    <col min="780" max="780" width="8.75" style="2" hidden="1"/>
    <col min="781" max="781" width="2.83203125" style="2" hidden="1"/>
    <col min="782" max="782" width="12" style="2" hidden="1"/>
    <col min="783" max="783" width="8.08203125" style="2" hidden="1"/>
    <col min="784" max="784" width="9" style="2" hidden="1"/>
    <col min="785" max="786" width="15.08203125" style="2" hidden="1"/>
    <col min="787" max="787" width="9" style="2" hidden="1"/>
    <col min="788" max="788" width="10.83203125" style="2" hidden="1"/>
    <col min="789" max="789" width="9.83203125" style="2" hidden="1"/>
    <col min="790" max="1027" width="9" style="2" hidden="1"/>
    <col min="1028" max="1028" width="24.58203125" style="2" hidden="1"/>
    <col min="1029" max="1029" width="9.5" style="2" hidden="1"/>
    <col min="1030" max="1030" width="11.25" style="2" hidden="1"/>
    <col min="1031" max="1031" width="14.5" style="2" hidden="1"/>
    <col min="1032" max="1032" width="13" style="2" hidden="1"/>
    <col min="1033" max="1033" width="14.33203125" style="2" hidden="1"/>
    <col min="1034" max="1034" width="14.83203125" style="2" hidden="1"/>
    <col min="1035" max="1035" width="12.5" style="2" hidden="1"/>
    <col min="1036" max="1036" width="8.75" style="2" hidden="1"/>
    <col min="1037" max="1037" width="2.83203125" style="2" hidden="1"/>
    <col min="1038" max="1038" width="12" style="2" hidden="1"/>
    <col min="1039" max="1039" width="8.08203125" style="2" hidden="1"/>
    <col min="1040" max="1040" width="9" style="2" hidden="1"/>
    <col min="1041" max="1042" width="15.08203125" style="2" hidden="1"/>
    <col min="1043" max="1043" width="9" style="2" hidden="1"/>
    <col min="1044" max="1044" width="10.83203125" style="2" hidden="1"/>
    <col min="1045" max="1045" width="9.83203125" style="2" hidden="1"/>
    <col min="1046" max="1283" width="9" style="2" hidden="1"/>
    <col min="1284" max="1284" width="24.58203125" style="2" hidden="1"/>
    <col min="1285" max="1285" width="9.5" style="2" hidden="1"/>
    <col min="1286" max="1286" width="11.25" style="2" hidden="1"/>
    <col min="1287" max="1287" width="14.5" style="2" hidden="1"/>
    <col min="1288" max="1288" width="13" style="2" hidden="1"/>
    <col min="1289" max="1289" width="14.33203125" style="2" hidden="1"/>
    <col min="1290" max="1290" width="14.83203125" style="2" hidden="1"/>
    <col min="1291" max="1291" width="12.5" style="2" hidden="1"/>
    <col min="1292" max="1292" width="8.75" style="2" hidden="1"/>
    <col min="1293" max="1293" width="2.83203125" style="2" hidden="1"/>
    <col min="1294" max="1294" width="12" style="2" hidden="1"/>
    <col min="1295" max="1295" width="8.08203125" style="2" hidden="1"/>
    <col min="1296" max="1296" width="9" style="2" hidden="1"/>
    <col min="1297" max="1298" width="15.08203125" style="2" hidden="1"/>
    <col min="1299" max="1299" width="9" style="2" hidden="1"/>
    <col min="1300" max="1300" width="10.83203125" style="2" hidden="1"/>
    <col min="1301" max="1301" width="9.83203125" style="2" hidden="1"/>
    <col min="1302" max="1539" width="9" style="2" hidden="1"/>
    <col min="1540" max="1540" width="24.58203125" style="2" hidden="1"/>
    <col min="1541" max="1541" width="9.5" style="2" hidden="1"/>
    <col min="1542" max="1542" width="11.25" style="2" hidden="1"/>
    <col min="1543" max="1543" width="14.5" style="2" hidden="1"/>
    <col min="1544" max="1544" width="13" style="2" hidden="1"/>
    <col min="1545" max="1545" width="14.33203125" style="2" hidden="1"/>
    <col min="1546" max="1546" width="14.83203125" style="2" hidden="1"/>
    <col min="1547" max="1547" width="12.5" style="2" hidden="1"/>
    <col min="1548" max="1548" width="8.75" style="2" hidden="1"/>
    <col min="1549" max="1549" width="2.83203125" style="2" hidden="1"/>
    <col min="1550" max="1550" width="12" style="2" hidden="1"/>
    <col min="1551" max="1551" width="8.08203125" style="2" hidden="1"/>
    <col min="1552" max="1552" width="9" style="2" hidden="1"/>
    <col min="1553" max="1554" width="15.08203125" style="2" hidden="1"/>
    <col min="1555" max="1555" width="9" style="2" hidden="1"/>
    <col min="1556" max="1556" width="10.83203125" style="2" hidden="1"/>
    <col min="1557" max="1557" width="9.83203125" style="2" hidden="1"/>
    <col min="1558" max="1795" width="9" style="2" hidden="1"/>
    <col min="1796" max="1796" width="24.58203125" style="2" hidden="1"/>
    <col min="1797" max="1797" width="9.5" style="2" hidden="1"/>
    <col min="1798" max="1798" width="11.25" style="2" hidden="1"/>
    <col min="1799" max="1799" width="14.5" style="2" hidden="1"/>
    <col min="1800" max="1800" width="13" style="2" hidden="1"/>
    <col min="1801" max="1801" width="14.33203125" style="2" hidden="1"/>
    <col min="1802" max="1802" width="14.83203125" style="2" hidden="1"/>
    <col min="1803" max="1803" width="12.5" style="2" hidden="1"/>
    <col min="1804" max="1804" width="8.75" style="2" hidden="1"/>
    <col min="1805" max="1805" width="2.83203125" style="2" hidden="1"/>
    <col min="1806" max="1806" width="12" style="2" hidden="1"/>
    <col min="1807" max="1807" width="8.08203125" style="2" hidden="1"/>
    <col min="1808" max="1808" width="9" style="2" hidden="1"/>
    <col min="1809" max="1810" width="15.08203125" style="2" hidden="1"/>
    <col min="1811" max="1811" width="9" style="2" hidden="1"/>
    <col min="1812" max="1812" width="10.83203125" style="2" hidden="1"/>
    <col min="1813" max="1813" width="9.83203125" style="2" hidden="1"/>
    <col min="1814" max="2051" width="9" style="2" hidden="1"/>
    <col min="2052" max="2052" width="24.58203125" style="2" hidden="1"/>
    <col min="2053" max="2053" width="9.5" style="2" hidden="1"/>
    <col min="2054" max="2054" width="11.25" style="2" hidden="1"/>
    <col min="2055" max="2055" width="14.5" style="2" hidden="1"/>
    <col min="2056" max="2056" width="13" style="2" hidden="1"/>
    <col min="2057" max="2057" width="14.33203125" style="2" hidden="1"/>
    <col min="2058" max="2058" width="14.83203125" style="2" hidden="1"/>
    <col min="2059" max="2059" width="12.5" style="2" hidden="1"/>
    <col min="2060" max="2060" width="8.75" style="2" hidden="1"/>
    <col min="2061" max="2061" width="2.83203125" style="2" hidden="1"/>
    <col min="2062" max="2062" width="12" style="2" hidden="1"/>
    <col min="2063" max="2063" width="8.08203125" style="2" hidden="1"/>
    <col min="2064" max="2064" width="9" style="2" hidden="1"/>
    <col min="2065" max="2066" width="15.08203125" style="2" hidden="1"/>
    <col min="2067" max="2067" width="9" style="2" hidden="1"/>
    <col min="2068" max="2068" width="10.83203125" style="2" hidden="1"/>
    <col min="2069" max="2069" width="9.83203125" style="2" hidden="1"/>
    <col min="2070" max="2307" width="9" style="2" hidden="1"/>
    <col min="2308" max="2308" width="24.58203125" style="2" hidden="1"/>
    <col min="2309" max="2309" width="9.5" style="2" hidden="1"/>
    <col min="2310" max="2310" width="11.25" style="2" hidden="1"/>
    <col min="2311" max="2311" width="14.5" style="2" hidden="1"/>
    <col min="2312" max="2312" width="13" style="2" hidden="1"/>
    <col min="2313" max="2313" width="14.33203125" style="2" hidden="1"/>
    <col min="2314" max="2314" width="14.83203125" style="2" hidden="1"/>
    <col min="2315" max="2315" width="12.5" style="2" hidden="1"/>
    <col min="2316" max="2316" width="8.75" style="2" hidden="1"/>
    <col min="2317" max="2317" width="2.83203125" style="2" hidden="1"/>
    <col min="2318" max="2318" width="12" style="2" hidden="1"/>
    <col min="2319" max="2319" width="8.08203125" style="2" hidden="1"/>
    <col min="2320" max="2320" width="9" style="2" hidden="1"/>
    <col min="2321" max="2322" width="15.08203125" style="2" hidden="1"/>
    <col min="2323" max="2323" width="9" style="2" hidden="1"/>
    <col min="2324" max="2324" width="10.83203125" style="2" hidden="1"/>
    <col min="2325" max="2325" width="9.83203125" style="2" hidden="1"/>
    <col min="2326" max="2563" width="9" style="2" hidden="1"/>
    <col min="2564" max="2564" width="24.58203125" style="2" hidden="1"/>
    <col min="2565" max="2565" width="9.5" style="2" hidden="1"/>
    <col min="2566" max="2566" width="11.25" style="2" hidden="1"/>
    <col min="2567" max="2567" width="14.5" style="2" hidden="1"/>
    <col min="2568" max="2568" width="13" style="2" hidden="1"/>
    <col min="2569" max="2569" width="14.33203125" style="2" hidden="1"/>
    <col min="2570" max="2570" width="14.83203125" style="2" hidden="1"/>
    <col min="2571" max="2571" width="12.5" style="2" hidden="1"/>
    <col min="2572" max="2572" width="8.75" style="2" hidden="1"/>
    <col min="2573" max="2573" width="2.83203125" style="2" hidden="1"/>
    <col min="2574" max="2574" width="12" style="2" hidden="1"/>
    <col min="2575" max="2575" width="8.08203125" style="2" hidden="1"/>
    <col min="2576" max="2576" width="9" style="2" hidden="1"/>
    <col min="2577" max="2578" width="15.08203125" style="2" hidden="1"/>
    <col min="2579" max="2579" width="9" style="2" hidden="1"/>
    <col min="2580" max="2580" width="10.83203125" style="2" hidden="1"/>
    <col min="2581" max="2581" width="9.83203125" style="2" hidden="1"/>
    <col min="2582" max="2819" width="9" style="2" hidden="1"/>
    <col min="2820" max="2820" width="24.58203125" style="2" hidden="1"/>
    <col min="2821" max="2821" width="9.5" style="2" hidden="1"/>
    <col min="2822" max="2822" width="11.25" style="2" hidden="1"/>
    <col min="2823" max="2823" width="14.5" style="2" hidden="1"/>
    <col min="2824" max="2824" width="13" style="2" hidden="1"/>
    <col min="2825" max="2825" width="14.33203125" style="2" hidden="1"/>
    <col min="2826" max="2826" width="14.83203125" style="2" hidden="1"/>
    <col min="2827" max="2827" width="12.5" style="2" hidden="1"/>
    <col min="2828" max="2828" width="8.75" style="2" hidden="1"/>
    <col min="2829" max="2829" width="2.83203125" style="2" hidden="1"/>
    <col min="2830" max="2830" width="12" style="2" hidden="1"/>
    <col min="2831" max="2831" width="8.08203125" style="2" hidden="1"/>
    <col min="2832" max="2832" width="9" style="2" hidden="1"/>
    <col min="2833" max="2834" width="15.08203125" style="2" hidden="1"/>
    <col min="2835" max="2835" width="9" style="2" hidden="1"/>
    <col min="2836" max="2836" width="10.83203125" style="2" hidden="1"/>
    <col min="2837" max="2837" width="9.83203125" style="2" hidden="1"/>
    <col min="2838" max="3075" width="9" style="2" hidden="1"/>
    <col min="3076" max="3076" width="24.58203125" style="2" hidden="1"/>
    <col min="3077" max="3077" width="9.5" style="2" hidden="1"/>
    <col min="3078" max="3078" width="11.25" style="2" hidden="1"/>
    <col min="3079" max="3079" width="14.5" style="2" hidden="1"/>
    <col min="3080" max="3080" width="13" style="2" hidden="1"/>
    <col min="3081" max="3081" width="14.33203125" style="2" hidden="1"/>
    <col min="3082" max="3082" width="14.83203125" style="2" hidden="1"/>
    <col min="3083" max="3083" width="12.5" style="2" hidden="1"/>
    <col min="3084" max="3084" width="8.75" style="2" hidden="1"/>
    <col min="3085" max="3085" width="2.83203125" style="2" hidden="1"/>
    <col min="3086" max="3086" width="12" style="2" hidden="1"/>
    <col min="3087" max="3087" width="8.08203125" style="2" hidden="1"/>
    <col min="3088" max="3088" width="9" style="2" hidden="1"/>
    <col min="3089" max="3090" width="15.08203125" style="2" hidden="1"/>
    <col min="3091" max="3091" width="9" style="2" hidden="1"/>
    <col min="3092" max="3092" width="10.83203125" style="2" hidden="1"/>
    <col min="3093" max="3093" width="9.83203125" style="2" hidden="1"/>
    <col min="3094" max="3331" width="9" style="2" hidden="1"/>
    <col min="3332" max="3332" width="24.58203125" style="2" hidden="1"/>
    <col min="3333" max="3333" width="9.5" style="2" hidden="1"/>
    <col min="3334" max="3334" width="11.25" style="2" hidden="1"/>
    <col min="3335" max="3335" width="14.5" style="2" hidden="1"/>
    <col min="3336" max="3336" width="13" style="2" hidden="1"/>
    <col min="3337" max="3337" width="14.33203125" style="2" hidden="1"/>
    <col min="3338" max="3338" width="14.83203125" style="2" hidden="1"/>
    <col min="3339" max="3339" width="12.5" style="2" hidden="1"/>
    <col min="3340" max="3340" width="8.75" style="2" hidden="1"/>
    <col min="3341" max="3341" width="2.83203125" style="2" hidden="1"/>
    <col min="3342" max="3342" width="12" style="2" hidden="1"/>
    <col min="3343" max="3343" width="8.08203125" style="2" hidden="1"/>
    <col min="3344" max="3344" width="9" style="2" hidden="1"/>
    <col min="3345" max="3346" width="15.08203125" style="2" hidden="1"/>
    <col min="3347" max="3347" width="9" style="2" hidden="1"/>
    <col min="3348" max="3348" width="10.83203125" style="2" hidden="1"/>
    <col min="3349" max="3349" width="9.83203125" style="2" hidden="1"/>
    <col min="3350" max="3587" width="9" style="2" hidden="1"/>
    <col min="3588" max="3588" width="24.58203125" style="2" hidden="1"/>
    <col min="3589" max="3589" width="9.5" style="2" hidden="1"/>
    <col min="3590" max="3590" width="11.25" style="2" hidden="1"/>
    <col min="3591" max="3591" width="14.5" style="2" hidden="1"/>
    <col min="3592" max="3592" width="13" style="2" hidden="1"/>
    <col min="3593" max="3593" width="14.33203125" style="2" hidden="1"/>
    <col min="3594" max="3594" width="14.83203125" style="2" hidden="1"/>
    <col min="3595" max="3595" width="12.5" style="2" hidden="1"/>
    <col min="3596" max="3596" width="8.75" style="2" hidden="1"/>
    <col min="3597" max="3597" width="2.83203125" style="2" hidden="1"/>
    <col min="3598" max="3598" width="12" style="2" hidden="1"/>
    <col min="3599" max="3599" width="8.08203125" style="2" hidden="1"/>
    <col min="3600" max="3600" width="9" style="2" hidden="1"/>
    <col min="3601" max="3602" width="15.08203125" style="2" hidden="1"/>
    <col min="3603" max="3603" width="9" style="2" hidden="1"/>
    <col min="3604" max="3604" width="10.83203125" style="2" hidden="1"/>
    <col min="3605" max="3605" width="9.83203125" style="2" hidden="1"/>
    <col min="3606" max="3843" width="9" style="2" hidden="1"/>
    <col min="3844" max="3844" width="24.58203125" style="2" hidden="1"/>
    <col min="3845" max="3845" width="9.5" style="2" hidden="1"/>
    <col min="3846" max="3846" width="11.25" style="2" hidden="1"/>
    <col min="3847" max="3847" width="14.5" style="2" hidden="1"/>
    <col min="3848" max="3848" width="13" style="2" hidden="1"/>
    <col min="3849" max="3849" width="14.33203125" style="2" hidden="1"/>
    <col min="3850" max="3850" width="14.83203125" style="2" hidden="1"/>
    <col min="3851" max="3851" width="12.5" style="2" hidden="1"/>
    <col min="3852" max="3852" width="8.75" style="2" hidden="1"/>
    <col min="3853" max="3853" width="2.83203125" style="2" hidden="1"/>
    <col min="3854" max="3854" width="12" style="2" hidden="1"/>
    <col min="3855" max="3855" width="8.08203125" style="2" hidden="1"/>
    <col min="3856" max="3856" width="9" style="2" hidden="1"/>
    <col min="3857" max="3858" width="15.08203125" style="2" hidden="1"/>
    <col min="3859" max="3859" width="9" style="2" hidden="1"/>
    <col min="3860" max="3860" width="10.83203125" style="2" hidden="1"/>
    <col min="3861" max="3861" width="9.83203125" style="2" hidden="1"/>
    <col min="3862" max="4099" width="9" style="2" hidden="1"/>
    <col min="4100" max="4100" width="24.58203125" style="2" hidden="1"/>
    <col min="4101" max="4101" width="9.5" style="2" hidden="1"/>
    <col min="4102" max="4102" width="11.25" style="2" hidden="1"/>
    <col min="4103" max="4103" width="14.5" style="2" hidden="1"/>
    <col min="4104" max="4104" width="13" style="2" hidden="1"/>
    <col min="4105" max="4105" width="14.33203125" style="2" hidden="1"/>
    <col min="4106" max="4106" width="14.83203125" style="2" hidden="1"/>
    <col min="4107" max="4107" width="12.5" style="2" hidden="1"/>
    <col min="4108" max="4108" width="8.75" style="2" hidden="1"/>
    <col min="4109" max="4109" width="2.83203125" style="2" hidden="1"/>
    <col min="4110" max="4110" width="12" style="2" hidden="1"/>
    <col min="4111" max="4111" width="8.08203125" style="2" hidden="1"/>
    <col min="4112" max="4112" width="9" style="2" hidden="1"/>
    <col min="4113" max="4114" width="15.08203125" style="2" hidden="1"/>
    <col min="4115" max="4115" width="9" style="2" hidden="1"/>
    <col min="4116" max="4116" width="10.83203125" style="2" hidden="1"/>
    <col min="4117" max="4117" width="9.83203125" style="2" hidden="1"/>
    <col min="4118" max="4355" width="9" style="2" hidden="1"/>
    <col min="4356" max="4356" width="24.58203125" style="2" hidden="1"/>
    <col min="4357" max="4357" width="9.5" style="2" hidden="1"/>
    <col min="4358" max="4358" width="11.25" style="2" hidden="1"/>
    <col min="4359" max="4359" width="14.5" style="2" hidden="1"/>
    <col min="4360" max="4360" width="13" style="2" hidden="1"/>
    <col min="4361" max="4361" width="14.33203125" style="2" hidden="1"/>
    <col min="4362" max="4362" width="14.83203125" style="2" hidden="1"/>
    <col min="4363" max="4363" width="12.5" style="2" hidden="1"/>
    <col min="4364" max="4364" width="8.75" style="2" hidden="1"/>
    <col min="4365" max="4365" width="2.83203125" style="2" hidden="1"/>
    <col min="4366" max="4366" width="12" style="2" hidden="1"/>
    <col min="4367" max="4367" width="8.08203125" style="2" hidden="1"/>
    <col min="4368" max="4368" width="9" style="2" hidden="1"/>
    <col min="4369" max="4370" width="15.08203125" style="2" hidden="1"/>
    <col min="4371" max="4371" width="9" style="2" hidden="1"/>
    <col min="4372" max="4372" width="10.83203125" style="2" hidden="1"/>
    <col min="4373" max="4373" width="9.83203125" style="2" hidden="1"/>
    <col min="4374" max="4611" width="9" style="2" hidden="1"/>
    <col min="4612" max="4612" width="24.58203125" style="2" hidden="1"/>
    <col min="4613" max="4613" width="9.5" style="2" hidden="1"/>
    <col min="4614" max="4614" width="11.25" style="2" hidden="1"/>
    <col min="4615" max="4615" width="14.5" style="2" hidden="1"/>
    <col min="4616" max="4616" width="13" style="2" hidden="1"/>
    <col min="4617" max="4617" width="14.33203125" style="2" hidden="1"/>
    <col min="4618" max="4618" width="14.83203125" style="2" hidden="1"/>
    <col min="4619" max="4619" width="12.5" style="2" hidden="1"/>
    <col min="4620" max="4620" width="8.75" style="2" hidden="1"/>
    <col min="4621" max="4621" width="2.83203125" style="2" hidden="1"/>
    <col min="4622" max="4622" width="12" style="2" hidden="1"/>
    <col min="4623" max="4623" width="8.08203125" style="2" hidden="1"/>
    <col min="4624" max="4624" width="9" style="2" hidden="1"/>
    <col min="4625" max="4626" width="15.08203125" style="2" hidden="1"/>
    <col min="4627" max="4627" width="9" style="2" hidden="1"/>
    <col min="4628" max="4628" width="10.83203125" style="2" hidden="1"/>
    <col min="4629" max="4629" width="9.83203125" style="2" hidden="1"/>
    <col min="4630" max="4867" width="9" style="2" hidden="1"/>
    <col min="4868" max="4868" width="24.58203125" style="2" hidden="1"/>
    <col min="4869" max="4869" width="9.5" style="2" hidden="1"/>
    <col min="4870" max="4870" width="11.25" style="2" hidden="1"/>
    <col min="4871" max="4871" width="14.5" style="2" hidden="1"/>
    <col min="4872" max="4872" width="13" style="2" hidden="1"/>
    <col min="4873" max="4873" width="14.33203125" style="2" hidden="1"/>
    <col min="4874" max="4874" width="14.83203125" style="2" hidden="1"/>
    <col min="4875" max="4875" width="12.5" style="2" hidden="1"/>
    <col min="4876" max="4876" width="8.75" style="2" hidden="1"/>
    <col min="4877" max="4877" width="2.83203125" style="2" hidden="1"/>
    <col min="4878" max="4878" width="12" style="2" hidden="1"/>
    <col min="4879" max="4879" width="8.08203125" style="2" hidden="1"/>
    <col min="4880" max="4880" width="9" style="2" hidden="1"/>
    <col min="4881" max="4882" width="15.08203125" style="2" hidden="1"/>
    <col min="4883" max="4883" width="9" style="2" hidden="1"/>
    <col min="4884" max="4884" width="10.83203125" style="2" hidden="1"/>
    <col min="4885" max="4885" width="9.83203125" style="2" hidden="1"/>
    <col min="4886" max="5123" width="9" style="2" hidden="1"/>
    <col min="5124" max="5124" width="24.58203125" style="2" hidden="1"/>
    <col min="5125" max="5125" width="9.5" style="2" hidden="1"/>
    <col min="5126" max="5126" width="11.25" style="2" hidden="1"/>
    <col min="5127" max="5127" width="14.5" style="2" hidden="1"/>
    <col min="5128" max="5128" width="13" style="2" hidden="1"/>
    <col min="5129" max="5129" width="14.33203125" style="2" hidden="1"/>
    <col min="5130" max="5130" width="14.83203125" style="2" hidden="1"/>
    <col min="5131" max="5131" width="12.5" style="2" hidden="1"/>
    <col min="5132" max="5132" width="8.75" style="2" hidden="1"/>
    <col min="5133" max="5133" width="2.83203125" style="2" hidden="1"/>
    <col min="5134" max="5134" width="12" style="2" hidden="1"/>
    <col min="5135" max="5135" width="8.08203125" style="2" hidden="1"/>
    <col min="5136" max="5136" width="9" style="2" hidden="1"/>
    <col min="5137" max="5138" width="15.08203125" style="2" hidden="1"/>
    <col min="5139" max="5139" width="9" style="2" hidden="1"/>
    <col min="5140" max="5140" width="10.83203125" style="2" hidden="1"/>
    <col min="5141" max="5141" width="9.83203125" style="2" hidden="1"/>
    <col min="5142" max="5379" width="9" style="2" hidden="1"/>
    <col min="5380" max="5380" width="24.58203125" style="2" hidden="1"/>
    <col min="5381" max="5381" width="9.5" style="2" hidden="1"/>
    <col min="5382" max="5382" width="11.25" style="2" hidden="1"/>
    <col min="5383" max="5383" width="14.5" style="2" hidden="1"/>
    <col min="5384" max="5384" width="13" style="2" hidden="1"/>
    <col min="5385" max="5385" width="14.33203125" style="2" hidden="1"/>
    <col min="5386" max="5386" width="14.83203125" style="2" hidden="1"/>
    <col min="5387" max="5387" width="12.5" style="2" hidden="1"/>
    <col min="5388" max="5388" width="8.75" style="2" hidden="1"/>
    <col min="5389" max="5389" width="2.83203125" style="2" hidden="1"/>
    <col min="5390" max="5390" width="12" style="2" hidden="1"/>
    <col min="5391" max="5391" width="8.08203125" style="2" hidden="1"/>
    <col min="5392" max="5392" width="9" style="2" hidden="1"/>
    <col min="5393" max="5394" width="15.08203125" style="2" hidden="1"/>
    <col min="5395" max="5395" width="9" style="2" hidden="1"/>
    <col min="5396" max="5396" width="10.83203125" style="2" hidden="1"/>
    <col min="5397" max="5397" width="9.83203125" style="2" hidden="1"/>
    <col min="5398" max="5635" width="9" style="2" hidden="1"/>
    <col min="5636" max="5636" width="24.58203125" style="2" hidden="1"/>
    <col min="5637" max="5637" width="9.5" style="2" hidden="1"/>
    <col min="5638" max="5638" width="11.25" style="2" hidden="1"/>
    <col min="5639" max="5639" width="14.5" style="2" hidden="1"/>
    <col min="5640" max="5640" width="13" style="2" hidden="1"/>
    <col min="5641" max="5641" width="14.33203125" style="2" hidden="1"/>
    <col min="5642" max="5642" width="14.83203125" style="2" hidden="1"/>
    <col min="5643" max="5643" width="12.5" style="2" hidden="1"/>
    <col min="5644" max="5644" width="8.75" style="2" hidden="1"/>
    <col min="5645" max="5645" width="2.83203125" style="2" hidden="1"/>
    <col min="5646" max="5646" width="12" style="2" hidden="1"/>
    <col min="5647" max="5647" width="8.08203125" style="2" hidden="1"/>
    <col min="5648" max="5648" width="9" style="2" hidden="1"/>
    <col min="5649" max="5650" width="15.08203125" style="2" hidden="1"/>
    <col min="5651" max="5651" width="9" style="2" hidden="1"/>
    <col min="5652" max="5652" width="10.83203125" style="2" hidden="1"/>
    <col min="5653" max="5653" width="9.83203125" style="2" hidden="1"/>
    <col min="5654" max="5891" width="9" style="2" hidden="1"/>
    <col min="5892" max="5892" width="24.58203125" style="2" hidden="1"/>
    <col min="5893" max="5893" width="9.5" style="2" hidden="1"/>
    <col min="5894" max="5894" width="11.25" style="2" hidden="1"/>
    <col min="5895" max="5895" width="14.5" style="2" hidden="1"/>
    <col min="5896" max="5896" width="13" style="2" hidden="1"/>
    <col min="5897" max="5897" width="14.33203125" style="2" hidden="1"/>
    <col min="5898" max="5898" width="14.83203125" style="2" hidden="1"/>
    <col min="5899" max="5899" width="12.5" style="2" hidden="1"/>
    <col min="5900" max="5900" width="8.75" style="2" hidden="1"/>
    <col min="5901" max="5901" width="2.83203125" style="2" hidden="1"/>
    <col min="5902" max="5902" width="12" style="2" hidden="1"/>
    <col min="5903" max="5903" width="8.08203125" style="2" hidden="1"/>
    <col min="5904" max="5904" width="9" style="2" hidden="1"/>
    <col min="5905" max="5906" width="15.08203125" style="2" hidden="1"/>
    <col min="5907" max="5907" width="9" style="2" hidden="1"/>
    <col min="5908" max="5908" width="10.83203125" style="2" hidden="1"/>
    <col min="5909" max="5909" width="9.83203125" style="2" hidden="1"/>
    <col min="5910" max="6147" width="9" style="2" hidden="1"/>
    <col min="6148" max="6148" width="24.58203125" style="2" hidden="1"/>
    <col min="6149" max="6149" width="9.5" style="2" hidden="1"/>
    <col min="6150" max="6150" width="11.25" style="2" hidden="1"/>
    <col min="6151" max="6151" width="14.5" style="2" hidden="1"/>
    <col min="6152" max="6152" width="13" style="2" hidden="1"/>
    <col min="6153" max="6153" width="14.33203125" style="2" hidden="1"/>
    <col min="6154" max="6154" width="14.83203125" style="2" hidden="1"/>
    <col min="6155" max="6155" width="12.5" style="2" hidden="1"/>
    <col min="6156" max="6156" width="8.75" style="2" hidden="1"/>
    <col min="6157" max="6157" width="2.83203125" style="2" hidden="1"/>
    <col min="6158" max="6158" width="12" style="2" hidden="1"/>
    <col min="6159" max="6159" width="8.08203125" style="2" hidden="1"/>
    <col min="6160" max="6160" width="9" style="2" hidden="1"/>
    <col min="6161" max="6162" width="15.08203125" style="2" hidden="1"/>
    <col min="6163" max="6163" width="9" style="2" hidden="1"/>
    <col min="6164" max="6164" width="10.83203125" style="2" hidden="1"/>
    <col min="6165" max="6165" width="9.83203125" style="2" hidden="1"/>
    <col min="6166" max="6403" width="9" style="2" hidden="1"/>
    <col min="6404" max="6404" width="24.58203125" style="2" hidden="1"/>
    <col min="6405" max="6405" width="9.5" style="2" hidden="1"/>
    <col min="6406" max="6406" width="11.25" style="2" hidden="1"/>
    <col min="6407" max="6407" width="14.5" style="2" hidden="1"/>
    <col min="6408" max="6408" width="13" style="2" hidden="1"/>
    <col min="6409" max="6409" width="14.33203125" style="2" hidden="1"/>
    <col min="6410" max="6410" width="14.83203125" style="2" hidden="1"/>
    <col min="6411" max="6411" width="12.5" style="2" hidden="1"/>
    <col min="6412" max="6412" width="8.75" style="2" hidden="1"/>
    <col min="6413" max="6413" width="2.83203125" style="2" hidden="1"/>
    <col min="6414" max="6414" width="12" style="2" hidden="1"/>
    <col min="6415" max="6415" width="8.08203125" style="2" hidden="1"/>
    <col min="6416" max="6416" width="9" style="2" hidden="1"/>
    <col min="6417" max="6418" width="15.08203125" style="2" hidden="1"/>
    <col min="6419" max="6419" width="9" style="2" hidden="1"/>
    <col min="6420" max="6420" width="10.83203125" style="2" hidden="1"/>
    <col min="6421" max="6421" width="9.83203125" style="2" hidden="1"/>
    <col min="6422" max="6659" width="9" style="2" hidden="1"/>
    <col min="6660" max="6660" width="24.58203125" style="2" hidden="1"/>
    <col min="6661" max="6661" width="9.5" style="2" hidden="1"/>
    <col min="6662" max="6662" width="11.25" style="2" hidden="1"/>
    <col min="6663" max="6663" width="14.5" style="2" hidden="1"/>
    <col min="6664" max="6664" width="13" style="2" hidden="1"/>
    <col min="6665" max="6665" width="14.33203125" style="2" hidden="1"/>
    <col min="6666" max="6666" width="14.83203125" style="2" hidden="1"/>
    <col min="6667" max="6667" width="12.5" style="2" hidden="1"/>
    <col min="6668" max="6668" width="8.75" style="2" hidden="1"/>
    <col min="6669" max="6669" width="2.83203125" style="2" hidden="1"/>
    <col min="6670" max="6670" width="12" style="2" hidden="1"/>
    <col min="6671" max="6671" width="8.08203125" style="2" hidden="1"/>
    <col min="6672" max="6672" width="9" style="2" hidden="1"/>
    <col min="6673" max="6674" width="15.08203125" style="2" hidden="1"/>
    <col min="6675" max="6675" width="9" style="2" hidden="1"/>
    <col min="6676" max="6676" width="10.83203125" style="2" hidden="1"/>
    <col min="6677" max="6677" width="9.83203125" style="2" hidden="1"/>
    <col min="6678" max="6915" width="9" style="2" hidden="1"/>
    <col min="6916" max="6916" width="24.58203125" style="2" hidden="1"/>
    <col min="6917" max="6917" width="9.5" style="2" hidden="1"/>
    <col min="6918" max="6918" width="11.25" style="2" hidden="1"/>
    <col min="6919" max="6919" width="14.5" style="2" hidden="1"/>
    <col min="6920" max="6920" width="13" style="2" hidden="1"/>
    <col min="6921" max="6921" width="14.33203125" style="2" hidden="1"/>
    <col min="6922" max="6922" width="14.83203125" style="2" hidden="1"/>
    <col min="6923" max="6923" width="12.5" style="2" hidden="1"/>
    <col min="6924" max="6924" width="8.75" style="2" hidden="1"/>
    <col min="6925" max="6925" width="2.83203125" style="2" hidden="1"/>
    <col min="6926" max="6926" width="12" style="2" hidden="1"/>
    <col min="6927" max="6927" width="8.08203125" style="2" hidden="1"/>
    <col min="6928" max="6928" width="9" style="2" hidden="1"/>
    <col min="6929" max="6930" width="15.08203125" style="2" hidden="1"/>
    <col min="6931" max="6931" width="9" style="2" hidden="1"/>
    <col min="6932" max="6932" width="10.83203125" style="2" hidden="1"/>
    <col min="6933" max="6933" width="9.83203125" style="2" hidden="1"/>
    <col min="6934" max="7171" width="9" style="2" hidden="1"/>
    <col min="7172" max="7172" width="24.58203125" style="2" hidden="1"/>
    <col min="7173" max="7173" width="9.5" style="2" hidden="1"/>
    <col min="7174" max="7174" width="11.25" style="2" hidden="1"/>
    <col min="7175" max="7175" width="14.5" style="2" hidden="1"/>
    <col min="7176" max="7176" width="13" style="2" hidden="1"/>
    <col min="7177" max="7177" width="14.33203125" style="2" hidden="1"/>
    <col min="7178" max="7178" width="14.83203125" style="2" hidden="1"/>
    <col min="7179" max="7179" width="12.5" style="2" hidden="1"/>
    <col min="7180" max="7180" width="8.75" style="2" hidden="1"/>
    <col min="7181" max="7181" width="2.83203125" style="2" hidden="1"/>
    <col min="7182" max="7182" width="12" style="2" hidden="1"/>
    <col min="7183" max="7183" width="8.08203125" style="2" hidden="1"/>
    <col min="7184" max="7184" width="9" style="2" hidden="1"/>
    <col min="7185" max="7186" width="15.08203125" style="2" hidden="1"/>
    <col min="7187" max="7187" width="9" style="2" hidden="1"/>
    <col min="7188" max="7188" width="10.83203125" style="2" hidden="1"/>
    <col min="7189" max="7189" width="9.83203125" style="2" hidden="1"/>
    <col min="7190" max="7427" width="9" style="2" hidden="1"/>
    <col min="7428" max="7428" width="24.58203125" style="2" hidden="1"/>
    <col min="7429" max="7429" width="9.5" style="2" hidden="1"/>
    <col min="7430" max="7430" width="11.25" style="2" hidden="1"/>
    <col min="7431" max="7431" width="14.5" style="2" hidden="1"/>
    <col min="7432" max="7432" width="13" style="2" hidden="1"/>
    <col min="7433" max="7433" width="14.33203125" style="2" hidden="1"/>
    <col min="7434" max="7434" width="14.83203125" style="2" hidden="1"/>
    <col min="7435" max="7435" width="12.5" style="2" hidden="1"/>
    <col min="7436" max="7436" width="8.75" style="2" hidden="1"/>
    <col min="7437" max="7437" width="2.83203125" style="2" hidden="1"/>
    <col min="7438" max="7438" width="12" style="2" hidden="1"/>
    <col min="7439" max="7439" width="8.08203125" style="2" hidden="1"/>
    <col min="7440" max="7440" width="9" style="2" hidden="1"/>
    <col min="7441" max="7442" width="15.08203125" style="2" hidden="1"/>
    <col min="7443" max="7443" width="9" style="2" hidden="1"/>
    <col min="7444" max="7444" width="10.83203125" style="2" hidden="1"/>
    <col min="7445" max="7445" width="9.83203125" style="2" hidden="1"/>
    <col min="7446" max="7683" width="9" style="2" hidden="1"/>
    <col min="7684" max="7684" width="24.58203125" style="2" hidden="1"/>
    <col min="7685" max="7685" width="9.5" style="2" hidden="1"/>
    <col min="7686" max="7686" width="11.25" style="2" hidden="1"/>
    <col min="7687" max="7687" width="14.5" style="2" hidden="1"/>
    <col min="7688" max="7688" width="13" style="2" hidden="1"/>
    <col min="7689" max="7689" width="14.33203125" style="2" hidden="1"/>
    <col min="7690" max="7690" width="14.83203125" style="2" hidden="1"/>
    <col min="7691" max="7691" width="12.5" style="2" hidden="1"/>
    <col min="7692" max="7692" width="8.75" style="2" hidden="1"/>
    <col min="7693" max="7693" width="2.83203125" style="2" hidden="1"/>
    <col min="7694" max="7694" width="12" style="2" hidden="1"/>
    <col min="7695" max="7695" width="8.08203125" style="2" hidden="1"/>
    <col min="7696" max="7696" width="9" style="2" hidden="1"/>
    <col min="7697" max="7698" width="15.08203125" style="2" hidden="1"/>
    <col min="7699" max="7699" width="9" style="2" hidden="1"/>
    <col min="7700" max="7700" width="10.83203125" style="2" hidden="1"/>
    <col min="7701" max="7701" width="9.83203125" style="2" hidden="1"/>
    <col min="7702" max="7939" width="9" style="2" hidden="1"/>
    <col min="7940" max="7940" width="24.58203125" style="2" hidden="1"/>
    <col min="7941" max="7941" width="9.5" style="2" hidden="1"/>
    <col min="7942" max="7942" width="11.25" style="2" hidden="1"/>
    <col min="7943" max="7943" width="14.5" style="2" hidden="1"/>
    <col min="7944" max="7944" width="13" style="2" hidden="1"/>
    <col min="7945" max="7945" width="14.33203125" style="2" hidden="1"/>
    <col min="7946" max="7946" width="14.83203125" style="2" hidden="1"/>
    <col min="7947" max="7947" width="12.5" style="2" hidden="1"/>
    <col min="7948" max="7948" width="8.75" style="2" hidden="1"/>
    <col min="7949" max="7949" width="2.83203125" style="2" hidden="1"/>
    <col min="7950" max="7950" width="12" style="2" hidden="1"/>
    <col min="7951" max="7951" width="8.08203125" style="2" hidden="1"/>
    <col min="7952" max="7952" width="9" style="2" hidden="1"/>
    <col min="7953" max="7954" width="15.08203125" style="2" hidden="1"/>
    <col min="7955" max="7955" width="9" style="2" hidden="1"/>
    <col min="7956" max="7956" width="10.83203125" style="2" hidden="1"/>
    <col min="7957" max="7957" width="9.83203125" style="2" hidden="1"/>
    <col min="7958" max="8195" width="9" style="2" hidden="1"/>
    <col min="8196" max="8196" width="24.58203125" style="2" hidden="1"/>
    <col min="8197" max="8197" width="9.5" style="2" hidden="1"/>
    <col min="8198" max="8198" width="11.25" style="2" hidden="1"/>
    <col min="8199" max="8199" width="14.5" style="2" hidden="1"/>
    <col min="8200" max="8200" width="13" style="2" hidden="1"/>
    <col min="8201" max="8201" width="14.33203125" style="2" hidden="1"/>
    <col min="8202" max="8202" width="14.83203125" style="2" hidden="1"/>
    <col min="8203" max="8203" width="12.5" style="2" hidden="1"/>
    <col min="8204" max="8204" width="8.75" style="2" hidden="1"/>
    <col min="8205" max="8205" width="2.83203125" style="2" hidden="1"/>
    <col min="8206" max="8206" width="12" style="2" hidden="1"/>
    <col min="8207" max="8207" width="8.08203125" style="2" hidden="1"/>
    <col min="8208" max="8208" width="9" style="2" hidden="1"/>
    <col min="8209" max="8210" width="15.08203125" style="2" hidden="1"/>
    <col min="8211" max="8211" width="9" style="2" hidden="1"/>
    <col min="8212" max="8212" width="10.83203125" style="2" hidden="1"/>
    <col min="8213" max="8213" width="9.83203125" style="2" hidden="1"/>
    <col min="8214" max="8451" width="9" style="2" hidden="1"/>
    <col min="8452" max="8452" width="24.58203125" style="2" hidden="1"/>
    <col min="8453" max="8453" width="9.5" style="2" hidden="1"/>
    <col min="8454" max="8454" width="11.25" style="2" hidden="1"/>
    <col min="8455" max="8455" width="14.5" style="2" hidden="1"/>
    <col min="8456" max="8456" width="13" style="2" hidden="1"/>
    <col min="8457" max="8457" width="14.33203125" style="2" hidden="1"/>
    <col min="8458" max="8458" width="14.83203125" style="2" hidden="1"/>
    <col min="8459" max="8459" width="12.5" style="2" hidden="1"/>
    <col min="8460" max="8460" width="8.75" style="2" hidden="1"/>
    <col min="8461" max="8461" width="2.83203125" style="2" hidden="1"/>
    <col min="8462" max="8462" width="12" style="2" hidden="1"/>
    <col min="8463" max="8463" width="8.08203125" style="2" hidden="1"/>
    <col min="8464" max="8464" width="9" style="2" hidden="1"/>
    <col min="8465" max="8466" width="15.08203125" style="2" hidden="1"/>
    <col min="8467" max="8467" width="9" style="2" hidden="1"/>
    <col min="8468" max="8468" width="10.83203125" style="2" hidden="1"/>
    <col min="8469" max="8469" width="9.83203125" style="2" hidden="1"/>
    <col min="8470" max="8707" width="9" style="2" hidden="1"/>
    <col min="8708" max="8708" width="24.58203125" style="2" hidden="1"/>
    <col min="8709" max="8709" width="9.5" style="2" hidden="1"/>
    <col min="8710" max="8710" width="11.25" style="2" hidden="1"/>
    <col min="8711" max="8711" width="14.5" style="2" hidden="1"/>
    <col min="8712" max="8712" width="13" style="2" hidden="1"/>
    <col min="8713" max="8713" width="14.33203125" style="2" hidden="1"/>
    <col min="8714" max="8714" width="14.83203125" style="2" hidden="1"/>
    <col min="8715" max="8715" width="12.5" style="2" hidden="1"/>
    <col min="8716" max="8716" width="8.75" style="2" hidden="1"/>
    <col min="8717" max="8717" width="2.83203125" style="2" hidden="1"/>
    <col min="8718" max="8718" width="12" style="2" hidden="1"/>
    <col min="8719" max="8719" width="8.08203125" style="2" hidden="1"/>
    <col min="8720" max="8720" width="9" style="2" hidden="1"/>
    <col min="8721" max="8722" width="15.08203125" style="2" hidden="1"/>
    <col min="8723" max="8723" width="9" style="2" hidden="1"/>
    <col min="8724" max="8724" width="10.83203125" style="2" hidden="1"/>
    <col min="8725" max="8725" width="9.83203125" style="2" hidden="1"/>
    <col min="8726" max="8963" width="9" style="2" hidden="1"/>
    <col min="8964" max="8964" width="24.58203125" style="2" hidden="1"/>
    <col min="8965" max="8965" width="9.5" style="2" hidden="1"/>
    <col min="8966" max="8966" width="11.25" style="2" hidden="1"/>
    <col min="8967" max="8967" width="14.5" style="2" hidden="1"/>
    <col min="8968" max="8968" width="13" style="2" hidden="1"/>
    <col min="8969" max="8969" width="14.33203125" style="2" hidden="1"/>
    <col min="8970" max="8970" width="14.83203125" style="2" hidden="1"/>
    <col min="8971" max="8971" width="12.5" style="2" hidden="1"/>
    <col min="8972" max="8972" width="8.75" style="2" hidden="1"/>
    <col min="8973" max="8973" width="2.83203125" style="2" hidden="1"/>
    <col min="8974" max="8974" width="12" style="2" hidden="1"/>
    <col min="8975" max="8975" width="8.08203125" style="2" hidden="1"/>
    <col min="8976" max="8976" width="9" style="2" hidden="1"/>
    <col min="8977" max="8978" width="15.08203125" style="2" hidden="1"/>
    <col min="8979" max="8979" width="9" style="2" hidden="1"/>
    <col min="8980" max="8980" width="10.83203125" style="2" hidden="1"/>
    <col min="8981" max="8981" width="9.83203125" style="2" hidden="1"/>
    <col min="8982" max="9219" width="9" style="2" hidden="1"/>
    <col min="9220" max="9220" width="24.58203125" style="2" hidden="1"/>
    <col min="9221" max="9221" width="9.5" style="2" hidden="1"/>
    <col min="9222" max="9222" width="11.25" style="2" hidden="1"/>
    <col min="9223" max="9223" width="14.5" style="2" hidden="1"/>
    <col min="9224" max="9224" width="13" style="2" hidden="1"/>
    <col min="9225" max="9225" width="14.33203125" style="2" hidden="1"/>
    <col min="9226" max="9226" width="14.83203125" style="2" hidden="1"/>
    <col min="9227" max="9227" width="12.5" style="2" hidden="1"/>
    <col min="9228" max="9228" width="8.75" style="2" hidden="1"/>
    <col min="9229" max="9229" width="2.83203125" style="2" hidden="1"/>
    <col min="9230" max="9230" width="12" style="2" hidden="1"/>
    <col min="9231" max="9231" width="8.08203125" style="2" hidden="1"/>
    <col min="9232" max="9232" width="9" style="2" hidden="1"/>
    <col min="9233" max="9234" width="15.08203125" style="2" hidden="1"/>
    <col min="9235" max="9235" width="9" style="2" hidden="1"/>
    <col min="9236" max="9236" width="10.83203125" style="2" hidden="1"/>
    <col min="9237" max="9237" width="9.83203125" style="2" hidden="1"/>
    <col min="9238" max="9475" width="9" style="2" hidden="1"/>
    <col min="9476" max="9476" width="24.58203125" style="2" hidden="1"/>
    <col min="9477" max="9477" width="9.5" style="2" hidden="1"/>
    <col min="9478" max="9478" width="11.25" style="2" hidden="1"/>
    <col min="9479" max="9479" width="14.5" style="2" hidden="1"/>
    <col min="9480" max="9480" width="13" style="2" hidden="1"/>
    <col min="9481" max="9481" width="14.33203125" style="2" hidden="1"/>
    <col min="9482" max="9482" width="14.83203125" style="2" hidden="1"/>
    <col min="9483" max="9483" width="12.5" style="2" hidden="1"/>
    <col min="9484" max="9484" width="8.75" style="2" hidden="1"/>
    <col min="9485" max="9485" width="2.83203125" style="2" hidden="1"/>
    <col min="9486" max="9486" width="12" style="2" hidden="1"/>
    <col min="9487" max="9487" width="8.08203125" style="2" hidden="1"/>
    <col min="9488" max="9488" width="9" style="2" hidden="1"/>
    <col min="9489" max="9490" width="15.08203125" style="2" hidden="1"/>
    <col min="9491" max="9491" width="9" style="2" hidden="1"/>
    <col min="9492" max="9492" width="10.83203125" style="2" hidden="1"/>
    <col min="9493" max="9493" width="9.83203125" style="2" hidden="1"/>
    <col min="9494" max="9731" width="9" style="2" hidden="1"/>
    <col min="9732" max="9732" width="24.58203125" style="2" hidden="1"/>
    <col min="9733" max="9733" width="9.5" style="2" hidden="1"/>
    <col min="9734" max="9734" width="11.25" style="2" hidden="1"/>
    <col min="9735" max="9735" width="14.5" style="2" hidden="1"/>
    <col min="9736" max="9736" width="13" style="2" hidden="1"/>
    <col min="9737" max="9737" width="14.33203125" style="2" hidden="1"/>
    <col min="9738" max="9738" width="14.83203125" style="2" hidden="1"/>
    <col min="9739" max="9739" width="12.5" style="2" hidden="1"/>
    <col min="9740" max="9740" width="8.75" style="2" hidden="1"/>
    <col min="9741" max="9741" width="2.83203125" style="2" hidden="1"/>
    <col min="9742" max="9742" width="12" style="2" hidden="1"/>
    <col min="9743" max="9743" width="8.08203125" style="2" hidden="1"/>
    <col min="9744" max="9744" width="9" style="2" hidden="1"/>
    <col min="9745" max="9746" width="15.08203125" style="2" hidden="1"/>
    <col min="9747" max="9747" width="9" style="2" hidden="1"/>
    <col min="9748" max="9748" width="10.83203125" style="2" hidden="1"/>
    <col min="9749" max="9749" width="9.83203125" style="2" hidden="1"/>
    <col min="9750" max="9987" width="9" style="2" hidden="1"/>
    <col min="9988" max="9988" width="24.58203125" style="2" hidden="1"/>
    <col min="9989" max="9989" width="9.5" style="2" hidden="1"/>
    <col min="9990" max="9990" width="11.25" style="2" hidden="1"/>
    <col min="9991" max="9991" width="14.5" style="2" hidden="1"/>
    <col min="9992" max="9992" width="13" style="2" hidden="1"/>
    <col min="9993" max="9993" width="14.33203125" style="2" hidden="1"/>
    <col min="9994" max="9994" width="14.83203125" style="2" hidden="1"/>
    <col min="9995" max="9995" width="12.5" style="2" hidden="1"/>
    <col min="9996" max="9996" width="8.75" style="2" hidden="1"/>
    <col min="9997" max="9997" width="2.83203125" style="2" hidden="1"/>
    <col min="9998" max="9998" width="12" style="2" hidden="1"/>
    <col min="9999" max="9999" width="8.08203125" style="2" hidden="1"/>
    <col min="10000" max="10000" width="9" style="2" hidden="1"/>
    <col min="10001" max="10002" width="15.08203125" style="2" hidden="1"/>
    <col min="10003" max="10003" width="9" style="2" hidden="1"/>
    <col min="10004" max="10004" width="10.83203125" style="2" hidden="1"/>
    <col min="10005" max="10005" width="9.83203125" style="2" hidden="1"/>
    <col min="10006" max="10243" width="9" style="2" hidden="1"/>
    <col min="10244" max="10244" width="24.58203125" style="2" hidden="1"/>
    <col min="10245" max="10245" width="9.5" style="2" hidden="1"/>
    <col min="10246" max="10246" width="11.25" style="2" hidden="1"/>
    <col min="10247" max="10247" width="14.5" style="2" hidden="1"/>
    <col min="10248" max="10248" width="13" style="2" hidden="1"/>
    <col min="10249" max="10249" width="14.33203125" style="2" hidden="1"/>
    <col min="10250" max="10250" width="14.83203125" style="2" hidden="1"/>
    <col min="10251" max="10251" width="12.5" style="2" hidden="1"/>
    <col min="10252" max="10252" width="8.75" style="2" hidden="1"/>
    <col min="10253" max="10253" width="2.83203125" style="2" hidden="1"/>
    <col min="10254" max="10254" width="12" style="2" hidden="1"/>
    <col min="10255" max="10255" width="8.08203125" style="2" hidden="1"/>
    <col min="10256" max="10256" width="9" style="2" hidden="1"/>
    <col min="10257" max="10258" width="15.08203125" style="2" hidden="1"/>
    <col min="10259" max="10259" width="9" style="2" hidden="1"/>
    <col min="10260" max="10260" width="10.83203125" style="2" hidden="1"/>
    <col min="10261" max="10261" width="9.83203125" style="2" hidden="1"/>
    <col min="10262" max="10499" width="9" style="2" hidden="1"/>
    <col min="10500" max="10500" width="24.58203125" style="2" hidden="1"/>
    <col min="10501" max="10501" width="9.5" style="2" hidden="1"/>
    <col min="10502" max="10502" width="11.25" style="2" hidden="1"/>
    <col min="10503" max="10503" width="14.5" style="2" hidden="1"/>
    <col min="10504" max="10504" width="13" style="2" hidden="1"/>
    <col min="10505" max="10505" width="14.33203125" style="2" hidden="1"/>
    <col min="10506" max="10506" width="14.83203125" style="2" hidden="1"/>
    <col min="10507" max="10507" width="12.5" style="2" hidden="1"/>
    <col min="10508" max="10508" width="8.75" style="2" hidden="1"/>
    <col min="10509" max="10509" width="2.83203125" style="2" hidden="1"/>
    <col min="10510" max="10510" width="12" style="2" hidden="1"/>
    <col min="10511" max="10511" width="8.08203125" style="2" hidden="1"/>
    <col min="10512" max="10512" width="9" style="2" hidden="1"/>
    <col min="10513" max="10514" width="15.08203125" style="2" hidden="1"/>
    <col min="10515" max="10515" width="9" style="2" hidden="1"/>
    <col min="10516" max="10516" width="10.83203125" style="2" hidden="1"/>
    <col min="10517" max="10517" width="9.83203125" style="2" hidden="1"/>
    <col min="10518" max="10755" width="9" style="2" hidden="1"/>
    <col min="10756" max="10756" width="24.58203125" style="2" hidden="1"/>
    <col min="10757" max="10757" width="9.5" style="2" hidden="1"/>
    <col min="10758" max="10758" width="11.25" style="2" hidden="1"/>
    <col min="10759" max="10759" width="14.5" style="2" hidden="1"/>
    <col min="10760" max="10760" width="13" style="2" hidden="1"/>
    <col min="10761" max="10761" width="14.33203125" style="2" hidden="1"/>
    <col min="10762" max="10762" width="14.83203125" style="2" hidden="1"/>
    <col min="10763" max="10763" width="12.5" style="2" hidden="1"/>
    <col min="10764" max="10764" width="8.75" style="2" hidden="1"/>
    <col min="10765" max="10765" width="2.83203125" style="2" hidden="1"/>
    <col min="10766" max="10766" width="12" style="2" hidden="1"/>
    <col min="10767" max="10767" width="8.08203125" style="2" hidden="1"/>
    <col min="10768" max="10768" width="9" style="2" hidden="1"/>
    <col min="10769" max="10770" width="15.08203125" style="2" hidden="1"/>
    <col min="10771" max="10771" width="9" style="2" hidden="1"/>
    <col min="10772" max="10772" width="10.83203125" style="2" hidden="1"/>
    <col min="10773" max="10773" width="9.83203125" style="2" hidden="1"/>
    <col min="10774" max="11011" width="9" style="2" hidden="1"/>
    <col min="11012" max="11012" width="24.58203125" style="2" hidden="1"/>
    <col min="11013" max="11013" width="9.5" style="2" hidden="1"/>
    <col min="11014" max="11014" width="11.25" style="2" hidden="1"/>
    <col min="11015" max="11015" width="14.5" style="2" hidden="1"/>
    <col min="11016" max="11016" width="13" style="2" hidden="1"/>
    <col min="11017" max="11017" width="14.33203125" style="2" hidden="1"/>
    <col min="11018" max="11018" width="14.83203125" style="2" hidden="1"/>
    <col min="11019" max="11019" width="12.5" style="2" hidden="1"/>
    <col min="11020" max="11020" width="8.75" style="2" hidden="1"/>
    <col min="11021" max="11021" width="2.83203125" style="2" hidden="1"/>
    <col min="11022" max="11022" width="12" style="2" hidden="1"/>
    <col min="11023" max="11023" width="8.08203125" style="2" hidden="1"/>
    <col min="11024" max="11024" width="9" style="2" hidden="1"/>
    <col min="11025" max="11026" width="15.08203125" style="2" hidden="1"/>
    <col min="11027" max="11027" width="9" style="2" hidden="1"/>
    <col min="11028" max="11028" width="10.83203125" style="2" hidden="1"/>
    <col min="11029" max="11029" width="9.83203125" style="2" hidden="1"/>
    <col min="11030" max="11267" width="9" style="2" hidden="1"/>
    <col min="11268" max="11268" width="24.58203125" style="2" hidden="1"/>
    <col min="11269" max="11269" width="9.5" style="2" hidden="1"/>
    <col min="11270" max="11270" width="11.25" style="2" hidden="1"/>
    <col min="11271" max="11271" width="14.5" style="2" hidden="1"/>
    <col min="11272" max="11272" width="13" style="2" hidden="1"/>
    <col min="11273" max="11273" width="14.33203125" style="2" hidden="1"/>
    <col min="11274" max="11274" width="14.83203125" style="2" hidden="1"/>
    <col min="11275" max="11275" width="12.5" style="2" hidden="1"/>
    <col min="11276" max="11276" width="8.75" style="2" hidden="1"/>
    <col min="11277" max="11277" width="2.83203125" style="2" hidden="1"/>
    <col min="11278" max="11278" width="12" style="2" hidden="1"/>
    <col min="11279" max="11279" width="8.08203125" style="2" hidden="1"/>
    <col min="11280" max="11280" width="9" style="2" hidden="1"/>
    <col min="11281" max="11282" width="15.08203125" style="2" hidden="1"/>
    <col min="11283" max="11283" width="9" style="2" hidden="1"/>
    <col min="11284" max="11284" width="10.83203125" style="2" hidden="1"/>
    <col min="11285" max="11285" width="9.83203125" style="2" hidden="1"/>
    <col min="11286" max="11523" width="9" style="2" hidden="1"/>
    <col min="11524" max="11524" width="24.58203125" style="2" hidden="1"/>
    <col min="11525" max="11525" width="9.5" style="2" hidden="1"/>
    <col min="11526" max="11526" width="11.25" style="2" hidden="1"/>
    <col min="11527" max="11527" width="14.5" style="2" hidden="1"/>
    <col min="11528" max="11528" width="13" style="2" hidden="1"/>
    <col min="11529" max="11529" width="14.33203125" style="2" hidden="1"/>
    <col min="11530" max="11530" width="14.83203125" style="2" hidden="1"/>
    <col min="11531" max="11531" width="12.5" style="2" hidden="1"/>
    <col min="11532" max="11532" width="8.75" style="2" hidden="1"/>
    <col min="11533" max="11533" width="2.83203125" style="2" hidden="1"/>
    <col min="11534" max="11534" width="12" style="2" hidden="1"/>
    <col min="11535" max="11535" width="8.08203125" style="2" hidden="1"/>
    <col min="11536" max="11536" width="9" style="2" hidden="1"/>
    <col min="11537" max="11538" width="15.08203125" style="2" hidden="1"/>
    <col min="11539" max="11539" width="9" style="2" hidden="1"/>
    <col min="11540" max="11540" width="10.83203125" style="2" hidden="1"/>
    <col min="11541" max="11541" width="9.83203125" style="2" hidden="1"/>
    <col min="11542" max="11779" width="9" style="2" hidden="1"/>
    <col min="11780" max="11780" width="24.58203125" style="2" hidden="1"/>
    <col min="11781" max="11781" width="9.5" style="2" hidden="1"/>
    <col min="11782" max="11782" width="11.25" style="2" hidden="1"/>
    <col min="11783" max="11783" width="14.5" style="2" hidden="1"/>
    <col min="11784" max="11784" width="13" style="2" hidden="1"/>
    <col min="11785" max="11785" width="14.33203125" style="2" hidden="1"/>
    <col min="11786" max="11786" width="14.83203125" style="2" hidden="1"/>
    <col min="11787" max="11787" width="12.5" style="2" hidden="1"/>
    <col min="11788" max="11788" width="8.75" style="2" hidden="1"/>
    <col min="11789" max="11789" width="2.83203125" style="2" hidden="1"/>
    <col min="11790" max="11790" width="12" style="2" hidden="1"/>
    <col min="11791" max="11791" width="8.08203125" style="2" hidden="1"/>
    <col min="11792" max="11792" width="9" style="2" hidden="1"/>
    <col min="11793" max="11794" width="15.08203125" style="2" hidden="1"/>
    <col min="11795" max="11795" width="9" style="2" hidden="1"/>
    <col min="11796" max="11796" width="10.83203125" style="2" hidden="1"/>
    <col min="11797" max="11797" width="9.83203125" style="2" hidden="1"/>
    <col min="11798" max="12035" width="9" style="2" hidden="1"/>
    <col min="12036" max="12036" width="24.58203125" style="2" hidden="1"/>
    <col min="12037" max="12037" width="9.5" style="2" hidden="1"/>
    <col min="12038" max="12038" width="11.25" style="2" hidden="1"/>
    <col min="12039" max="12039" width="14.5" style="2" hidden="1"/>
    <col min="12040" max="12040" width="13" style="2" hidden="1"/>
    <col min="12041" max="12041" width="14.33203125" style="2" hidden="1"/>
    <col min="12042" max="12042" width="14.83203125" style="2" hidden="1"/>
    <col min="12043" max="12043" width="12.5" style="2" hidden="1"/>
    <col min="12044" max="12044" width="8.75" style="2" hidden="1"/>
    <col min="12045" max="12045" width="2.83203125" style="2" hidden="1"/>
    <col min="12046" max="12046" width="12" style="2" hidden="1"/>
    <col min="12047" max="12047" width="8.08203125" style="2" hidden="1"/>
    <col min="12048" max="12048" width="9" style="2" hidden="1"/>
    <col min="12049" max="12050" width="15.08203125" style="2" hidden="1"/>
    <col min="12051" max="12051" width="9" style="2" hidden="1"/>
    <col min="12052" max="12052" width="10.83203125" style="2" hidden="1"/>
    <col min="12053" max="12053" width="9.83203125" style="2" hidden="1"/>
    <col min="12054" max="12291" width="9" style="2" hidden="1"/>
    <col min="12292" max="12292" width="24.58203125" style="2" hidden="1"/>
    <col min="12293" max="12293" width="9.5" style="2" hidden="1"/>
    <col min="12294" max="12294" width="11.25" style="2" hidden="1"/>
    <col min="12295" max="12295" width="14.5" style="2" hidden="1"/>
    <col min="12296" max="12296" width="13" style="2" hidden="1"/>
    <col min="12297" max="12297" width="14.33203125" style="2" hidden="1"/>
    <col min="12298" max="12298" width="14.83203125" style="2" hidden="1"/>
    <col min="12299" max="12299" width="12.5" style="2" hidden="1"/>
    <col min="12300" max="12300" width="8.75" style="2" hidden="1"/>
    <col min="12301" max="12301" width="2.83203125" style="2" hidden="1"/>
    <col min="12302" max="12302" width="12" style="2" hidden="1"/>
    <col min="12303" max="12303" width="8.08203125" style="2" hidden="1"/>
    <col min="12304" max="12304" width="9" style="2" hidden="1"/>
    <col min="12305" max="12306" width="15.08203125" style="2" hidden="1"/>
    <col min="12307" max="12307" width="9" style="2" hidden="1"/>
    <col min="12308" max="12308" width="10.83203125" style="2" hidden="1"/>
    <col min="12309" max="12309" width="9.83203125" style="2" hidden="1"/>
    <col min="12310" max="12547" width="9" style="2" hidden="1"/>
    <col min="12548" max="12548" width="24.58203125" style="2" hidden="1"/>
    <col min="12549" max="12549" width="9.5" style="2" hidden="1"/>
    <col min="12550" max="12550" width="11.25" style="2" hidden="1"/>
    <col min="12551" max="12551" width="14.5" style="2" hidden="1"/>
    <col min="12552" max="12552" width="13" style="2" hidden="1"/>
    <col min="12553" max="12553" width="14.33203125" style="2" hidden="1"/>
    <col min="12554" max="12554" width="14.83203125" style="2" hidden="1"/>
    <col min="12555" max="12555" width="12.5" style="2" hidden="1"/>
    <col min="12556" max="12556" width="8.75" style="2" hidden="1"/>
    <col min="12557" max="12557" width="2.83203125" style="2" hidden="1"/>
    <col min="12558" max="12558" width="12" style="2" hidden="1"/>
    <col min="12559" max="12559" width="8.08203125" style="2" hidden="1"/>
    <col min="12560" max="12560" width="9" style="2" hidden="1"/>
    <col min="12561" max="12562" width="15.08203125" style="2" hidden="1"/>
    <col min="12563" max="12563" width="9" style="2" hidden="1"/>
    <col min="12564" max="12564" width="10.83203125" style="2" hidden="1"/>
    <col min="12565" max="12565" width="9.83203125" style="2" hidden="1"/>
    <col min="12566" max="12803" width="9" style="2" hidden="1"/>
    <col min="12804" max="12804" width="24.58203125" style="2" hidden="1"/>
    <col min="12805" max="12805" width="9.5" style="2" hidden="1"/>
    <col min="12806" max="12806" width="11.25" style="2" hidden="1"/>
    <col min="12807" max="12807" width="14.5" style="2" hidden="1"/>
    <col min="12808" max="12808" width="13" style="2" hidden="1"/>
    <col min="12809" max="12809" width="14.33203125" style="2" hidden="1"/>
    <col min="12810" max="12810" width="14.83203125" style="2" hidden="1"/>
    <col min="12811" max="12811" width="12.5" style="2" hidden="1"/>
    <col min="12812" max="12812" width="8.75" style="2" hidden="1"/>
    <col min="12813" max="12813" width="2.83203125" style="2" hidden="1"/>
    <col min="12814" max="12814" width="12" style="2" hidden="1"/>
    <col min="12815" max="12815" width="8.08203125" style="2" hidden="1"/>
    <col min="12816" max="12816" width="9" style="2" hidden="1"/>
    <col min="12817" max="12818" width="15.08203125" style="2" hidden="1"/>
    <col min="12819" max="12819" width="9" style="2" hidden="1"/>
    <col min="12820" max="12820" width="10.83203125" style="2" hidden="1"/>
    <col min="12821" max="12821" width="9.83203125" style="2" hidden="1"/>
    <col min="12822" max="13059" width="9" style="2" hidden="1"/>
    <col min="13060" max="13060" width="24.58203125" style="2" hidden="1"/>
    <col min="13061" max="13061" width="9.5" style="2" hidden="1"/>
    <col min="13062" max="13062" width="11.25" style="2" hidden="1"/>
    <col min="13063" max="13063" width="14.5" style="2" hidden="1"/>
    <col min="13064" max="13064" width="13" style="2" hidden="1"/>
    <col min="13065" max="13065" width="14.33203125" style="2" hidden="1"/>
    <col min="13066" max="13066" width="14.83203125" style="2" hidden="1"/>
    <col min="13067" max="13067" width="12.5" style="2" hidden="1"/>
    <col min="13068" max="13068" width="8.75" style="2" hidden="1"/>
    <col min="13069" max="13069" width="2.83203125" style="2" hidden="1"/>
    <col min="13070" max="13070" width="12" style="2" hidden="1"/>
    <col min="13071" max="13071" width="8.08203125" style="2" hidden="1"/>
    <col min="13072" max="13072" width="9" style="2" hidden="1"/>
    <col min="13073" max="13074" width="15.08203125" style="2" hidden="1"/>
    <col min="13075" max="13075" width="9" style="2" hidden="1"/>
    <col min="13076" max="13076" width="10.83203125" style="2" hidden="1"/>
    <col min="13077" max="13077" width="9.83203125" style="2" hidden="1"/>
    <col min="13078" max="13315" width="9" style="2" hidden="1"/>
    <col min="13316" max="13316" width="24.58203125" style="2" hidden="1"/>
    <col min="13317" max="13317" width="9.5" style="2" hidden="1"/>
    <col min="13318" max="13318" width="11.25" style="2" hidden="1"/>
    <col min="13319" max="13319" width="14.5" style="2" hidden="1"/>
    <col min="13320" max="13320" width="13" style="2" hidden="1"/>
    <col min="13321" max="13321" width="14.33203125" style="2" hidden="1"/>
    <col min="13322" max="13322" width="14.83203125" style="2" hidden="1"/>
    <col min="13323" max="13323" width="12.5" style="2" hidden="1"/>
    <col min="13324" max="13324" width="8.75" style="2" hidden="1"/>
    <col min="13325" max="13325" width="2.83203125" style="2" hidden="1"/>
    <col min="13326" max="13326" width="12" style="2" hidden="1"/>
    <col min="13327" max="13327" width="8.08203125" style="2" hidden="1"/>
    <col min="13328" max="13328" width="9" style="2" hidden="1"/>
    <col min="13329" max="13330" width="15.08203125" style="2" hidden="1"/>
    <col min="13331" max="13331" width="9" style="2" hidden="1"/>
    <col min="13332" max="13332" width="10.83203125" style="2" hidden="1"/>
    <col min="13333" max="13333" width="9.83203125" style="2" hidden="1"/>
    <col min="13334" max="13571" width="9" style="2" hidden="1"/>
    <col min="13572" max="13572" width="24.58203125" style="2" hidden="1"/>
    <col min="13573" max="13573" width="9.5" style="2" hidden="1"/>
    <col min="13574" max="13574" width="11.25" style="2" hidden="1"/>
    <col min="13575" max="13575" width="14.5" style="2" hidden="1"/>
    <col min="13576" max="13576" width="13" style="2" hidden="1"/>
    <col min="13577" max="13577" width="14.33203125" style="2" hidden="1"/>
    <col min="13578" max="13578" width="14.83203125" style="2" hidden="1"/>
    <col min="13579" max="13579" width="12.5" style="2" hidden="1"/>
    <col min="13580" max="13580" width="8.75" style="2" hidden="1"/>
    <col min="13581" max="13581" width="2.83203125" style="2" hidden="1"/>
    <col min="13582" max="13582" width="12" style="2" hidden="1"/>
    <col min="13583" max="13583" width="8.08203125" style="2" hidden="1"/>
    <col min="13584" max="13584" width="9" style="2" hidden="1"/>
    <col min="13585" max="13586" width="15.08203125" style="2" hidden="1"/>
    <col min="13587" max="13587" width="9" style="2" hidden="1"/>
    <col min="13588" max="13588" width="10.83203125" style="2" hidden="1"/>
    <col min="13589" max="13589" width="9.83203125" style="2" hidden="1"/>
    <col min="13590" max="13827" width="9" style="2" hidden="1"/>
    <col min="13828" max="13828" width="24.58203125" style="2" hidden="1"/>
    <col min="13829" max="13829" width="9.5" style="2" hidden="1"/>
    <col min="13830" max="13830" width="11.25" style="2" hidden="1"/>
    <col min="13831" max="13831" width="14.5" style="2" hidden="1"/>
    <col min="13832" max="13832" width="13" style="2" hidden="1"/>
    <col min="13833" max="13833" width="14.33203125" style="2" hidden="1"/>
    <col min="13834" max="13834" width="14.83203125" style="2" hidden="1"/>
    <col min="13835" max="13835" width="12.5" style="2" hidden="1"/>
    <col min="13836" max="13836" width="8.75" style="2" hidden="1"/>
    <col min="13837" max="13837" width="2.83203125" style="2" hidden="1"/>
    <col min="13838" max="13838" width="12" style="2" hidden="1"/>
    <col min="13839" max="13839" width="8.08203125" style="2" hidden="1"/>
    <col min="13840" max="13840" width="9" style="2" hidden="1"/>
    <col min="13841" max="13842" width="15.08203125" style="2" hidden="1"/>
    <col min="13843" max="13843" width="9" style="2" hidden="1"/>
    <col min="13844" max="13844" width="10.83203125" style="2" hidden="1"/>
    <col min="13845" max="13845" width="9.83203125" style="2" hidden="1"/>
    <col min="13846" max="14083" width="9" style="2" hidden="1"/>
    <col min="14084" max="14084" width="24.58203125" style="2" hidden="1"/>
    <col min="14085" max="14085" width="9.5" style="2" hidden="1"/>
    <col min="14086" max="14086" width="11.25" style="2" hidden="1"/>
    <col min="14087" max="14087" width="14.5" style="2" hidden="1"/>
    <col min="14088" max="14088" width="13" style="2" hidden="1"/>
    <col min="14089" max="14089" width="14.33203125" style="2" hidden="1"/>
    <col min="14090" max="14090" width="14.83203125" style="2" hidden="1"/>
    <col min="14091" max="14091" width="12.5" style="2" hidden="1"/>
    <col min="14092" max="14092" width="8.75" style="2" hidden="1"/>
    <col min="14093" max="14093" width="2.83203125" style="2" hidden="1"/>
    <col min="14094" max="14094" width="12" style="2" hidden="1"/>
    <col min="14095" max="14095" width="8.08203125" style="2" hidden="1"/>
    <col min="14096" max="14096" width="9" style="2" hidden="1"/>
    <col min="14097" max="14098" width="15.08203125" style="2" hidden="1"/>
    <col min="14099" max="14099" width="9" style="2" hidden="1"/>
    <col min="14100" max="14100" width="10.83203125" style="2" hidden="1"/>
    <col min="14101" max="14101" width="9.83203125" style="2" hidden="1"/>
    <col min="14102" max="14339" width="9" style="2" hidden="1"/>
    <col min="14340" max="14340" width="24.58203125" style="2" hidden="1"/>
    <col min="14341" max="14341" width="9.5" style="2" hidden="1"/>
    <col min="14342" max="14342" width="11.25" style="2" hidden="1"/>
    <col min="14343" max="14343" width="14.5" style="2" hidden="1"/>
    <col min="14344" max="14344" width="13" style="2" hidden="1"/>
    <col min="14345" max="14345" width="14.33203125" style="2" hidden="1"/>
    <col min="14346" max="14346" width="14.83203125" style="2" hidden="1"/>
    <col min="14347" max="14347" width="12.5" style="2" hidden="1"/>
    <col min="14348" max="14348" width="8.75" style="2" hidden="1"/>
    <col min="14349" max="14349" width="2.83203125" style="2" hidden="1"/>
    <col min="14350" max="14350" width="12" style="2" hidden="1"/>
    <col min="14351" max="14351" width="8.08203125" style="2" hidden="1"/>
    <col min="14352" max="14352" width="9" style="2" hidden="1"/>
    <col min="14353" max="14354" width="15.08203125" style="2" hidden="1"/>
    <col min="14355" max="14355" width="9" style="2" hidden="1"/>
    <col min="14356" max="14356" width="10.83203125" style="2" hidden="1"/>
    <col min="14357" max="14357" width="9.83203125" style="2" hidden="1"/>
    <col min="14358" max="14595" width="9" style="2" hidden="1"/>
    <col min="14596" max="14596" width="24.58203125" style="2" hidden="1"/>
    <col min="14597" max="14597" width="9.5" style="2" hidden="1"/>
    <col min="14598" max="14598" width="11.25" style="2" hidden="1"/>
    <col min="14599" max="14599" width="14.5" style="2" hidden="1"/>
    <col min="14600" max="14600" width="13" style="2" hidden="1"/>
    <col min="14601" max="14601" width="14.33203125" style="2" hidden="1"/>
    <col min="14602" max="14602" width="14.83203125" style="2" hidden="1"/>
    <col min="14603" max="14603" width="12.5" style="2" hidden="1"/>
    <col min="14604" max="14604" width="8.75" style="2" hidden="1"/>
    <col min="14605" max="14605" width="2.83203125" style="2" hidden="1"/>
    <col min="14606" max="14606" width="12" style="2" hidden="1"/>
    <col min="14607" max="14607" width="8.08203125" style="2" hidden="1"/>
    <col min="14608" max="14608" width="9" style="2" hidden="1"/>
    <col min="14609" max="14610" width="15.08203125" style="2" hidden="1"/>
    <col min="14611" max="14611" width="9" style="2" hidden="1"/>
    <col min="14612" max="14612" width="10.83203125" style="2" hidden="1"/>
    <col min="14613" max="14613" width="9.83203125" style="2" hidden="1"/>
    <col min="14614" max="14851" width="9" style="2" hidden="1"/>
    <col min="14852" max="14852" width="24.58203125" style="2" hidden="1"/>
    <col min="14853" max="14853" width="9.5" style="2" hidden="1"/>
    <col min="14854" max="14854" width="11.25" style="2" hidden="1"/>
    <col min="14855" max="14855" width="14.5" style="2" hidden="1"/>
    <col min="14856" max="14856" width="13" style="2" hidden="1"/>
    <col min="14857" max="14857" width="14.33203125" style="2" hidden="1"/>
    <col min="14858" max="14858" width="14.83203125" style="2" hidden="1"/>
    <col min="14859" max="14859" width="12.5" style="2" hidden="1"/>
    <col min="14860" max="14860" width="8.75" style="2" hidden="1"/>
    <col min="14861" max="14861" width="2.83203125" style="2" hidden="1"/>
    <col min="14862" max="14862" width="12" style="2" hidden="1"/>
    <col min="14863" max="14863" width="8.08203125" style="2" hidden="1"/>
    <col min="14864" max="14864" width="9" style="2" hidden="1"/>
    <col min="14865" max="14866" width="15.08203125" style="2" hidden="1"/>
    <col min="14867" max="14867" width="9" style="2" hidden="1"/>
    <col min="14868" max="14868" width="10.83203125" style="2" hidden="1"/>
    <col min="14869" max="14869" width="9.83203125" style="2" hidden="1"/>
    <col min="14870" max="15107" width="9" style="2" hidden="1"/>
    <col min="15108" max="15108" width="24.58203125" style="2" hidden="1"/>
    <col min="15109" max="15109" width="9.5" style="2" hidden="1"/>
    <col min="15110" max="15110" width="11.25" style="2" hidden="1"/>
    <col min="15111" max="15111" width="14.5" style="2" hidden="1"/>
    <col min="15112" max="15112" width="13" style="2" hidden="1"/>
    <col min="15113" max="15113" width="14.33203125" style="2" hidden="1"/>
    <col min="15114" max="15114" width="14.83203125" style="2" hidden="1"/>
    <col min="15115" max="15115" width="12.5" style="2" hidden="1"/>
    <col min="15116" max="15116" width="8.75" style="2" hidden="1"/>
    <col min="15117" max="15117" width="2.83203125" style="2" hidden="1"/>
    <col min="15118" max="15118" width="12" style="2" hidden="1"/>
    <col min="15119" max="15119" width="8.08203125" style="2" hidden="1"/>
    <col min="15120" max="15120" width="9" style="2" hidden="1"/>
    <col min="15121" max="15122" width="15.08203125" style="2" hidden="1"/>
    <col min="15123" max="15123" width="9" style="2" hidden="1"/>
    <col min="15124" max="15124" width="10.83203125" style="2" hidden="1"/>
    <col min="15125" max="15125" width="9.83203125" style="2" hidden="1"/>
    <col min="15126" max="15363" width="9" style="2" hidden="1"/>
    <col min="15364" max="15364" width="24.58203125" style="2" hidden="1"/>
    <col min="15365" max="15365" width="9.5" style="2" hidden="1"/>
    <col min="15366" max="15366" width="11.25" style="2" hidden="1"/>
    <col min="15367" max="15367" width="14.5" style="2" hidden="1"/>
    <col min="15368" max="15368" width="13" style="2" hidden="1"/>
    <col min="15369" max="15369" width="14.33203125" style="2" hidden="1"/>
    <col min="15370" max="15370" width="14.83203125" style="2" hidden="1"/>
    <col min="15371" max="15371" width="12.5" style="2" hidden="1"/>
    <col min="15372" max="15372" width="8.75" style="2" hidden="1"/>
    <col min="15373" max="15373" width="2.83203125" style="2" hidden="1"/>
    <col min="15374" max="15374" width="12" style="2" hidden="1"/>
    <col min="15375" max="15375" width="8.08203125" style="2" hidden="1"/>
    <col min="15376" max="15376" width="9" style="2" hidden="1"/>
    <col min="15377" max="15378" width="15.08203125" style="2" hidden="1"/>
    <col min="15379" max="15379" width="9" style="2" hidden="1"/>
    <col min="15380" max="15380" width="10.83203125" style="2" hidden="1"/>
    <col min="15381" max="15381" width="9.83203125" style="2" hidden="1"/>
    <col min="15382" max="15619" width="9" style="2" hidden="1"/>
    <col min="15620" max="15620" width="24.58203125" style="2" hidden="1"/>
    <col min="15621" max="15621" width="9.5" style="2" hidden="1"/>
    <col min="15622" max="15622" width="11.25" style="2" hidden="1"/>
    <col min="15623" max="15623" width="14.5" style="2" hidden="1"/>
    <col min="15624" max="15624" width="13" style="2" hidden="1"/>
    <col min="15625" max="15625" width="14.33203125" style="2" hidden="1"/>
    <col min="15626" max="15626" width="14.83203125" style="2" hidden="1"/>
    <col min="15627" max="15627" width="12.5" style="2" hidden="1"/>
    <col min="15628" max="15628" width="8.75" style="2" hidden="1"/>
    <col min="15629" max="15629" width="2.83203125" style="2" hidden="1"/>
    <col min="15630" max="15630" width="12" style="2" hidden="1"/>
    <col min="15631" max="15631" width="8.08203125" style="2" hidden="1"/>
    <col min="15632" max="15632" width="9" style="2" hidden="1"/>
    <col min="15633" max="15634" width="15.08203125" style="2" hidden="1"/>
    <col min="15635" max="15635" width="9" style="2" hidden="1"/>
    <col min="15636" max="15636" width="10.83203125" style="2" hidden="1"/>
    <col min="15637" max="15637" width="9.83203125" style="2" hidden="1"/>
    <col min="15638" max="15875" width="9" style="2" hidden="1"/>
    <col min="15876" max="15876" width="24.58203125" style="2" hidden="1"/>
    <col min="15877" max="15877" width="9.5" style="2" hidden="1"/>
    <col min="15878" max="15878" width="11.25" style="2" hidden="1"/>
    <col min="15879" max="15879" width="14.5" style="2" hidden="1"/>
    <col min="15880" max="15880" width="13" style="2" hidden="1"/>
    <col min="15881" max="15881" width="14.33203125" style="2" hidden="1"/>
    <col min="15882" max="15882" width="14.83203125" style="2" hidden="1"/>
    <col min="15883" max="15883" width="12.5" style="2" hidden="1"/>
    <col min="15884" max="15884" width="8.75" style="2" hidden="1"/>
    <col min="15885" max="15885" width="2.83203125" style="2" hidden="1"/>
    <col min="15886" max="15886" width="12" style="2" hidden="1"/>
    <col min="15887" max="15887" width="8.08203125" style="2" hidden="1"/>
    <col min="15888" max="15888" width="9" style="2" hidden="1"/>
    <col min="15889" max="15890" width="15.08203125" style="2" hidden="1"/>
    <col min="15891" max="15891" width="9" style="2" hidden="1"/>
    <col min="15892" max="15892" width="10.83203125" style="2" hidden="1"/>
    <col min="15893" max="15893" width="9.83203125" style="2" hidden="1"/>
    <col min="15894" max="16131" width="9" style="2" hidden="1"/>
    <col min="16132" max="16132" width="24.58203125" style="2" hidden="1"/>
    <col min="16133" max="16133" width="9.5" style="2" hidden="1"/>
    <col min="16134" max="16134" width="11.25" style="2" hidden="1"/>
    <col min="16135" max="16135" width="14.5" style="2" hidden="1"/>
    <col min="16136" max="16136" width="13" style="2" hidden="1"/>
    <col min="16137" max="16137" width="14.33203125" style="2" hidden="1"/>
    <col min="16138" max="16138" width="14.83203125" style="2" hidden="1"/>
    <col min="16139" max="16139" width="12.5" style="2" hidden="1"/>
    <col min="16140" max="16140" width="8.75" style="2" hidden="1"/>
    <col min="16141" max="16141" width="2.83203125" style="2" hidden="1"/>
    <col min="16142" max="16142" width="12" style="2" hidden="1"/>
    <col min="16143" max="16143" width="8.08203125" style="2" hidden="1"/>
    <col min="16144" max="16144" width="9" style="2" hidden="1"/>
    <col min="16145" max="16146" width="15.08203125" style="2" hidden="1"/>
    <col min="16147" max="16147" width="9" style="2" hidden="1"/>
    <col min="16148" max="16148" width="10.83203125" style="2" hidden="1"/>
    <col min="16149" max="16150" width="9.83203125" style="2" hidden="1"/>
    <col min="16151" max="16384" width="9" style="2" hidden="1"/>
  </cols>
  <sheetData>
    <row r="1" spans="1:21" ht="20" x14ac:dyDescent="0.4">
      <c r="A1" s="1" t="s">
        <v>163</v>
      </c>
      <c r="B1" s="27"/>
      <c r="Q1" s="29"/>
    </row>
    <row r="2" spans="1:21" ht="13" x14ac:dyDescent="0.3">
      <c r="B2" s="12" t="s">
        <v>21</v>
      </c>
      <c r="C2" s="12"/>
      <c r="D2" s="13" t="str">
        <f ca="1">MID(CELL("filename",A1),FIND("]",CELL("filename",A1))+1,255)</f>
        <v>2025_D</v>
      </c>
      <c r="Q2" s="29"/>
    </row>
    <row r="3" spans="1:21" ht="5.5" customHeight="1" x14ac:dyDescent="0.25">
      <c r="B3" s="80"/>
      <c r="C3" s="79"/>
      <c r="D3" s="79"/>
    </row>
    <row r="4" spans="1:21" ht="12.5" x14ac:dyDescent="0.25">
      <c r="B4" s="80" t="s">
        <v>4</v>
      </c>
      <c r="C4" s="79"/>
      <c r="D4" s="79"/>
      <c r="H4" s="80" t="s">
        <v>22</v>
      </c>
      <c r="J4" s="80" t="s">
        <v>138</v>
      </c>
    </row>
    <row r="5" spans="1:21" s="79" customFormat="1" ht="10.5" x14ac:dyDescent="0.25">
      <c r="B5" s="79" t="s">
        <v>89</v>
      </c>
      <c r="C5" s="79" t="str">
        <f ca="1">VLOOKUP(D2,Results!$B$6:$F$73,5,0)</f>
        <v>95+</v>
      </c>
      <c r="G5" s="123"/>
      <c r="H5" s="79" t="str">
        <f ca="1">VLOOKUP($C$5,ResultsByYr!$BS$6:$BT$7,2,0)</f>
        <v>BZ</v>
      </c>
      <c r="J5" s="79" t="s">
        <v>136</v>
      </c>
      <c r="L5" s="346">
        <v>1.0247614276178061</v>
      </c>
      <c r="M5" s="347" t="s">
        <v>197</v>
      </c>
      <c r="T5" s="81"/>
    </row>
    <row r="6" spans="1:21" s="79" customFormat="1" ht="10" x14ac:dyDescent="0.2">
      <c r="B6" s="82" t="s">
        <v>19</v>
      </c>
      <c r="C6" s="79" t="str">
        <f ca="1">VLOOKUP($D$2,Results!$B$6:$E$73,2,0)</f>
        <v>Deaths - AWP2 (Central)</v>
      </c>
      <c r="G6" s="83"/>
      <c r="H6" s="79" t="str">
        <f ca="1">VLOOKUP(C6,Information!$B$57:$C$67,2,0)</f>
        <v>Deaths - AWP2 (Central)</v>
      </c>
      <c r="J6" s="79" t="s">
        <v>137</v>
      </c>
      <c r="L6" s="331">
        <f ca="1">VLOOKUP($D$2,Results!$B$6:$H$73,7,0)</f>
        <v>1</v>
      </c>
      <c r="Q6" s="83"/>
      <c r="T6" s="81"/>
    </row>
    <row r="7" spans="1:21" s="79" customFormat="1" ht="10" x14ac:dyDescent="0.2">
      <c r="B7" s="82" t="s">
        <v>5</v>
      </c>
      <c r="C7" s="79" t="str">
        <f ca="1">VLOOKUP($D$2,Results!$B$6:$E$73,3,0)</f>
        <v>PTC - Central</v>
      </c>
      <c r="G7" s="83"/>
      <c r="H7" s="79" t="str">
        <f ca="1">VLOOKUP(C7,Information!$B$78:$C$82,2,0)</f>
        <v>PtC - Central</v>
      </c>
      <c r="Q7" s="84"/>
      <c r="T7" s="81"/>
    </row>
    <row r="8" spans="1:21" s="79" customFormat="1" ht="10" x14ac:dyDescent="0.2">
      <c r="B8" s="82" t="s">
        <v>18</v>
      </c>
      <c r="C8" s="79" t="str">
        <f ca="1">VLOOKUP($D$2,Results!$B$6:$E$73,4,0)</f>
        <v>ACPC - Central</v>
      </c>
      <c r="D8" s="85"/>
      <c r="G8" s="83"/>
      <c r="H8" s="79" t="str">
        <f ca="1">VLOOKUP(C8,Information!$B$70:$C$75,2,0)</f>
        <v>ACPC - Central</v>
      </c>
      <c r="I8" s="84"/>
      <c r="T8" s="81"/>
    </row>
    <row r="9" spans="1:21" ht="5.5" customHeight="1" thickBot="1" x14ac:dyDescent="0.35">
      <c r="B9" s="12"/>
      <c r="C9" s="12"/>
      <c r="D9" s="13"/>
    </row>
    <row r="10" spans="1:21" ht="13.5" thickBot="1" x14ac:dyDescent="0.35">
      <c r="B10" s="39" t="s">
        <v>6</v>
      </c>
      <c r="C10" s="40"/>
      <c r="D10" s="40"/>
      <c r="E10" s="40"/>
      <c r="F10" s="41"/>
      <c r="G10" s="124"/>
      <c r="H10" s="41"/>
      <c r="I10" s="41"/>
      <c r="J10" s="41"/>
      <c r="K10" s="40"/>
      <c r="L10" s="40"/>
      <c r="M10" s="40"/>
      <c r="N10" s="40"/>
      <c r="O10" s="40"/>
      <c r="P10" s="40"/>
      <c r="Q10" s="40"/>
      <c r="R10" s="40"/>
      <c r="S10" s="40"/>
      <c r="T10" s="42"/>
    </row>
    <row r="11" spans="1:21" s="43" customFormat="1" ht="64.5" customHeight="1" thickBot="1" x14ac:dyDescent="0.35">
      <c r="B11" s="21" t="s">
        <v>7</v>
      </c>
      <c r="C11" s="22" t="s">
        <v>12</v>
      </c>
      <c r="D11" s="56" t="s">
        <v>13</v>
      </c>
      <c r="E11" s="21" t="s">
        <v>127</v>
      </c>
      <c r="F11" s="22" t="s">
        <v>50</v>
      </c>
      <c r="G11" s="125" t="s">
        <v>51</v>
      </c>
      <c r="H11" s="22" t="s">
        <v>15</v>
      </c>
      <c r="I11" s="22" t="s">
        <v>14</v>
      </c>
      <c r="J11" s="22" t="s">
        <v>75</v>
      </c>
      <c r="K11" s="23" t="s">
        <v>16</v>
      </c>
      <c r="L11" s="72" t="s">
        <v>26</v>
      </c>
      <c r="M11" s="31" t="s">
        <v>27</v>
      </c>
      <c r="N11" s="22" t="s">
        <v>8</v>
      </c>
      <c r="O11" s="22" t="s">
        <v>17</v>
      </c>
      <c r="P11" s="22"/>
      <c r="Q11" s="22" t="s">
        <v>9</v>
      </c>
      <c r="R11" s="22" t="s">
        <v>3</v>
      </c>
      <c r="S11" s="56" t="s">
        <v>32</v>
      </c>
      <c r="T11" s="38" t="s">
        <v>31</v>
      </c>
    </row>
    <row r="12" spans="1:21" s="44" customFormat="1" ht="13" x14ac:dyDescent="0.3">
      <c r="B12" s="14">
        <v>2005</v>
      </c>
      <c r="C12" s="53">
        <f t="shared" ref="C12:C43" ca="1" si="0">SUM(INDIRECT("'"&amp;$H$6&amp;"'!C"&amp;SUM(ROW(A12))&amp;":"&amp;$H$5&amp;ROW(B12)))</f>
        <v>1703.5514465912763</v>
      </c>
      <c r="D12" s="70">
        <f t="shared" ref="D12:D43" ca="1" si="1">SUMPRODUCT(INDIRECT("'"&amp;$H$6&amp;"'!C"&amp;SUM(ROW(A12))&amp;":"&amp;$H$5&amp;SUM(ROW(B12))),INDIRECT("'"&amp;$H$6&amp;"'!C11:"&amp;$H$5&amp;"11"))/C12</f>
        <v>71.176627199695147</v>
      </c>
      <c r="E12" s="75">
        <f ca="1">IFERROR(F12/C12,"")</f>
        <v>0.42045711175857736</v>
      </c>
      <c r="F12" s="53" cm="1">
        <f t="array" aca="1" ref="F12" ca="1">SUMPRODUCT(INDIRECT("'"&amp;$H$6&amp;"'!$C"&amp;SUM(ROW(A12))&amp;":"&amp;$H$5&amp;SUM(ROW(A12))),
INDIRECT("'"&amp;$H$7&amp;"'!$C"&amp;SUM(ROW(A12))&amp;":"&amp;$H$5&amp;SUM(ROW(A12)))*$L$6)</f>
        <v>716.27032096591438</v>
      </c>
      <c r="G12" s="163">
        <f ca="1">INDEX('Other Inputs'!$C$80:$AH$145,MATCH(B12,'Other Inputs'!$B$80:$B$145,0), MATCH($D$2,'Other Inputs'!$C$79:$AH$79,0))</f>
        <v>0</v>
      </c>
      <c r="H12" s="53">
        <f ca="1">F12*(1-G12)</f>
        <v>716.27032096591438</v>
      </c>
      <c r="I12" s="70" cm="1">
        <f t="array" aca="1" ref="I12" ca="1">IFERROR(SUMPRODUCT(INDIRECT("'"&amp;$H$6&amp;"'!$C"&amp;SUM(ROW(P12))&amp;":"&amp;$H$5&amp;SUM(ROW(P12))),
INDIRECT("'"&amp;$H$7&amp;"'!$C"&amp;SUM(ROW(P12))&amp;":"&amp;$H$5&amp;SUM(ROW(P12)))*$L$6,
INDIRECT("'"&amp;$H$7&amp;"'!$C10:"&amp;$H$5&amp;10)*$L$6)/
(SUMPRODUCT(INDIRECT("'"&amp;$H$6&amp;"'!$C"&amp;SUM(ROW(P12))&amp;":"&amp;$H$5&amp;SUM(ROW(P12))),
INDIRECT("'"&amp;$H$7&amp;"'!$C"&amp;SUM(ROW(P12))&amp;":"&amp;$H$5&amp;SUM(ROW(P12)))*$L$6)),"")</f>
        <v>67.397829008742818</v>
      </c>
      <c r="J12" s="345">
        <f ca="1">INDEX('Other Inputs'!$C$11:$AH$76,MATCH($B12,'Other Inputs'!$B$80:$B$145,0), MATCH($D$2,'Other Inputs'!$C$79:$AH$79,0))</f>
        <v>2</v>
      </c>
      <c r="K12" s="76">
        <f ca="1">H12*J12</f>
        <v>1432.5406419318288</v>
      </c>
      <c r="L12" s="163">
        <f ca="1">INDEX('Other Inputs'!$C$149:$AH$214,MATCH($B12,'Other Inputs'!$B$80:$B$145,0), MATCH($D$2,'Other Inputs'!$C$79:$AH$79,0))</f>
        <v>5.5E-2</v>
      </c>
      <c r="M12" s="163">
        <f ca="1">INDEX('Other Inputs'!$C$218:$AH$283,MATCH($B12,'Other Inputs'!$B$80:$B$145,0), MATCH($D$2,'Other Inputs'!$C$79:$AH$79,0))</f>
        <v>1.9521717911176184E-2</v>
      </c>
      <c r="N12" s="53">
        <f ca="1">(K12*(1+L12))*(1+M12)</f>
        <v>1540.8341425331125</v>
      </c>
      <c r="O12" s="53">
        <f ca="1">N12/J12</f>
        <v>770.41707126655626</v>
      </c>
      <c r="P12" s="46"/>
      <c r="Q12" s="53" cm="1">
        <f t="array" aca="1" ref="Q12" ca="1">IFERROR(SUMPRODUCT(INDIRECT("'"&amp;$H$6&amp;"'!$C"&amp;SUM(ROW(P12))&amp;":"&amp;$H$5&amp;SUM(ROW(P12))),
INDIRECT("'"&amp;$H$7&amp;"'!$C"&amp;SUM(ROW(P12))&amp;":"&amp;$H$5&amp;SUM(ROW(P12)))*$L$6,
INDIRECT("'"&amp;$H$8&amp;"'!$C"&amp;SUM(ROW(P12))&amp;":"&amp;$H$5&amp;SUM(ROW(P12)))*$L$5)/
(SUMPRODUCT(INDIRECT("'"&amp;$H$6&amp;"'!$C"&amp;SUM(ROW(P12))&amp;":"&amp;$H$5&amp;SUM(ROW(P12))),
INDIRECT("'"&amp;$H$7&amp;"'!$C"&amp;SUM(ROW(P12))&amp;":"&amp;$H$5&amp;SUM(ROW(P12)))*$L$6)),"")</f>
        <v>204804.04049801634</v>
      </c>
      <c r="R12" s="47"/>
      <c r="S12" s="57">
        <f ca="1">IFERROR(O12*Q12,0)</f>
        <v>157784529.06403893</v>
      </c>
      <c r="T12" s="59">
        <f t="shared" ref="T12:T67" si="2">IF(B12&gt;Endyear,0,IF(B12&gt;=Startyear,IF(B12=Startyear,0.5,T11+1),0))</f>
        <v>0</v>
      </c>
    </row>
    <row r="13" spans="1:21" s="44" customFormat="1" ht="13" x14ac:dyDescent="0.3">
      <c r="B13" s="14">
        <f>B12+1</f>
        <v>2006</v>
      </c>
      <c r="C13" s="53">
        <f t="shared" ca="1" si="0"/>
        <v>1760.2227555920622</v>
      </c>
      <c r="D13" s="70">
        <f t="shared" ca="1" si="1"/>
        <v>71.680802665544263</v>
      </c>
      <c r="E13" s="75">
        <f t="shared" ref="E13:E67" ca="1" si="3">IFERROR(F13/C13,"")</f>
        <v>0.4731215722504562</v>
      </c>
      <c r="F13" s="53" cm="1">
        <f t="array" aca="1" ref="F13" ca="1">SUMPRODUCT(INDIRECT("'"&amp;$H$6&amp;"'!$C"&amp;SUM(ROW(A13))&amp;":"&amp;$H$5&amp;SUM(ROW(A13))),
INDIRECT("'"&amp;$H$7&amp;"'!$C"&amp;SUM(ROW(A13))&amp;":"&amp;$H$5&amp;SUM(ROW(A13)))*$L$6)</f>
        <v>832.799357636747</v>
      </c>
      <c r="G13" s="163">
        <f ca="1">INDEX('Other Inputs'!$C$80:$AH$145,MATCH(B13,'Other Inputs'!$B$80:$B$145,0), MATCH($D$2,'Other Inputs'!$C$79:$AH$79,0))</f>
        <v>0</v>
      </c>
      <c r="H13" s="53">
        <f t="shared" ref="H13:H67" ca="1" si="4">F13*(1-G13)</f>
        <v>832.799357636747</v>
      </c>
      <c r="I13" s="70" cm="1">
        <f t="array" aca="1" ref="I13" ca="1">IFERROR(SUMPRODUCT(INDIRECT("'"&amp;$H$6&amp;"'!$C"&amp;SUM(ROW(P13))&amp;":"&amp;$H$5&amp;SUM(ROW(P13))),
INDIRECT("'"&amp;$H$7&amp;"'!$C"&amp;SUM(ROW(P13))&amp;":"&amp;$H$5&amp;SUM(ROW(P13)))*$L$6,
INDIRECT("'"&amp;$H$7&amp;"'!$C10:"&amp;$H$5&amp;10)*$L$6)/
(SUMPRODUCT(INDIRECT("'"&amp;$H$6&amp;"'!$C"&amp;SUM(ROW(P13))&amp;":"&amp;$H$5&amp;SUM(ROW(P13))),
INDIRECT("'"&amp;$H$7&amp;"'!$C"&amp;SUM(ROW(P13))&amp;":"&amp;$H$5&amp;SUM(ROW(P13)))*$L$6)),"")</f>
        <v>68.630822905760553</v>
      </c>
      <c r="J13" s="345">
        <f ca="1">INDEX('Other Inputs'!$C$11:$AH$76,MATCH($B13,'Other Inputs'!$B$80:$B$145,0), MATCH($D$2,'Other Inputs'!$C$79:$AH$79,0))</f>
        <v>2</v>
      </c>
      <c r="K13" s="76">
        <f t="shared" ref="K13:K67" ca="1" si="5">H13*J13</f>
        <v>1665.598715273494</v>
      </c>
      <c r="L13" s="163">
        <f ca="1">INDEX('Other Inputs'!$C$149:$AH$214,MATCH($B13,'Other Inputs'!$B$80:$B$145,0), MATCH($D$2,'Other Inputs'!$C$79:$AH$79,0))</f>
        <v>5.5E-2</v>
      </c>
      <c r="M13" s="45">
        <f ca="1">INDEX('Other Inputs'!$C$218:$AH$283,MATCH($B13,'Other Inputs'!$B$80:$B$145,0), MATCH($D$2,'Other Inputs'!$C$79:$AH$79,0))</f>
        <v>2.4271844660194174E-2</v>
      </c>
      <c r="N13" s="53">
        <f t="shared" ref="N13:N67" ca="1" si="6">(K13*(1+L13))*(1+M13)</f>
        <v>1799.8572913274568</v>
      </c>
      <c r="O13" s="53">
        <f t="shared" ref="O13:O67" ca="1" si="7">N13/J13</f>
        <v>899.92864566372839</v>
      </c>
      <c r="P13" s="46"/>
      <c r="Q13" s="53" cm="1">
        <f t="array" aca="1" ref="Q13" ca="1">IFERROR(SUMPRODUCT(INDIRECT("'"&amp;$H$6&amp;"'!$C"&amp;SUM(ROW(P13))&amp;":"&amp;$H$5&amp;SUM(ROW(P13))),
INDIRECT("'"&amp;$H$7&amp;"'!$C"&amp;SUM(ROW(P13))&amp;":"&amp;$H$5&amp;SUM(ROW(P13)))*$L$6,
INDIRECT("'"&amp;$H$8&amp;"'!$C"&amp;SUM(ROW(P13))&amp;":"&amp;$H$5&amp;SUM(ROW(P13)))*$L$5)/
(SUMPRODUCT(INDIRECT("'"&amp;$H$6&amp;"'!$C"&amp;SUM(ROW(P13))&amp;":"&amp;$H$5&amp;SUM(ROW(P13))),
INDIRECT("'"&amp;$H$7&amp;"'!$C"&amp;SUM(ROW(P13))&amp;":"&amp;$H$5&amp;SUM(ROW(P13)))*$L$6)),"")</f>
        <v>199560.90046339494</v>
      </c>
      <c r="R13" s="47">
        <f ca="1">IF(Q13=0,"",IFERROR(Q13/Q12-1,""))</f>
        <v>-2.5600764622962568E-2</v>
      </c>
      <c r="S13" s="57">
        <f t="shared" ref="S13:S67" ca="1" si="8">IFERROR(O13*Q13,0)</f>
        <v>179590570.88145712</v>
      </c>
      <c r="T13" s="59">
        <f t="shared" si="2"/>
        <v>0</v>
      </c>
      <c r="U13" s="48"/>
    </row>
    <row r="14" spans="1:21" s="44" customFormat="1" ht="13" x14ac:dyDescent="0.3">
      <c r="B14" s="14">
        <f t="shared" ref="B14:B67" si="9">B13+1</f>
        <v>2007</v>
      </c>
      <c r="C14" s="53">
        <f t="shared" ca="1" si="0"/>
        <v>1815.1028593554061</v>
      </c>
      <c r="D14" s="70">
        <f t="shared" ca="1" si="1"/>
        <v>72.197084927177158</v>
      </c>
      <c r="E14" s="75">
        <f t="shared" ca="1" si="3"/>
        <v>0.52632019330832625</v>
      </c>
      <c r="F14" s="53" cm="1">
        <f t="array" aca="1" ref="F14" ca="1">SUMPRODUCT(INDIRECT("'"&amp;$H$6&amp;"'!$C"&amp;SUM(ROW(A14))&amp;":"&amp;$H$5&amp;SUM(ROW(A14))),
INDIRECT("'"&amp;$H$7&amp;"'!$C"&amp;SUM(ROW(A14))&amp;":"&amp;$H$5&amp;SUM(ROW(A14)))*$L$6)</f>
        <v>955.325287810433</v>
      </c>
      <c r="G14" s="163">
        <f ca="1">INDEX('Other Inputs'!$C$80:$AH$145,MATCH(B14,'Other Inputs'!$B$80:$B$145,0), MATCH($D$2,'Other Inputs'!$C$79:$AH$79,0))</f>
        <v>0</v>
      </c>
      <c r="H14" s="53">
        <f t="shared" ca="1" si="4"/>
        <v>955.325287810433</v>
      </c>
      <c r="I14" s="70" cm="1">
        <f t="array" aca="1" ref="I14" ca="1">IFERROR(SUMPRODUCT(INDIRECT("'"&amp;$H$6&amp;"'!$C"&amp;SUM(ROW(P14))&amp;":"&amp;$H$5&amp;SUM(ROW(P14))),
INDIRECT("'"&amp;$H$7&amp;"'!$C"&amp;SUM(ROW(P14))&amp;":"&amp;$H$5&amp;SUM(ROW(P14)))*$L$6,
INDIRECT("'"&amp;$H$7&amp;"'!$C10:"&amp;$H$5&amp;10)*$L$6)/
(SUMPRODUCT(INDIRECT("'"&amp;$H$6&amp;"'!$C"&amp;SUM(ROW(P14))&amp;":"&amp;$H$5&amp;SUM(ROW(P14))),
INDIRECT("'"&amp;$H$7&amp;"'!$C"&amp;SUM(ROW(P14))&amp;":"&amp;$H$5&amp;SUM(ROW(P14)))*$L$6)),"")</f>
        <v>69.703556982746093</v>
      </c>
      <c r="J14" s="345">
        <f ca="1">INDEX('Other Inputs'!$C$11:$AH$76,MATCH($B14,'Other Inputs'!$B$80:$B$145,0), MATCH($D$2,'Other Inputs'!$C$79:$AH$79,0))</f>
        <v>2</v>
      </c>
      <c r="K14" s="76">
        <f t="shared" ca="1" si="5"/>
        <v>1910.650575620866</v>
      </c>
      <c r="L14" s="163">
        <f ca="1">INDEX('Other Inputs'!$C$149:$AH$214,MATCH($B14,'Other Inputs'!$B$80:$B$145,0), MATCH($D$2,'Other Inputs'!$C$79:$AH$79,0))</f>
        <v>5.5E-2</v>
      </c>
      <c r="M14" s="45">
        <f ca="1">INDEX('Other Inputs'!$C$218:$AH$283,MATCH($B14,'Other Inputs'!$B$80:$B$145,0), MATCH($D$2,'Other Inputs'!$C$79:$AH$79,0))</f>
        <v>1.6544117647058824E-2</v>
      </c>
      <c r="N14" s="53">
        <f t="shared" ca="1" si="6"/>
        <v>2049.0849367203077</v>
      </c>
      <c r="O14" s="53">
        <f t="shared" ca="1" si="7"/>
        <v>1024.5424683601539</v>
      </c>
      <c r="P14" s="46"/>
      <c r="Q14" s="53" cm="1">
        <f t="array" aca="1" ref="Q14" ca="1">IFERROR(SUMPRODUCT(INDIRECT("'"&amp;$H$6&amp;"'!$C"&amp;SUM(ROW(P14))&amp;":"&amp;$H$5&amp;SUM(ROW(P14))),
INDIRECT("'"&amp;$H$7&amp;"'!$C"&amp;SUM(ROW(P14))&amp;":"&amp;$H$5&amp;SUM(ROW(P14)))*$L$6,
INDIRECT("'"&amp;$H$8&amp;"'!$C"&amp;SUM(ROW(P14))&amp;":"&amp;$H$5&amp;SUM(ROW(P14)))*$L$5)/
(SUMPRODUCT(INDIRECT("'"&amp;$H$6&amp;"'!$C"&amp;SUM(ROW(P14))&amp;":"&amp;$H$5&amp;SUM(ROW(P14))),
INDIRECT("'"&amp;$H$7&amp;"'!$C"&amp;SUM(ROW(P14))&amp;":"&amp;$H$5&amp;SUM(ROW(P14)))*$L$6)),"")</f>
        <v>195027.28493638305</v>
      </c>
      <c r="R14" s="47">
        <f t="shared" ref="R14:R67" ca="1" si="10">IF(Q14=0,"",IFERROR(Q14/Q13-1,""))</f>
        <v>-2.271795485230077E-2</v>
      </c>
      <c r="S14" s="57">
        <f t="shared" ca="1" si="8"/>
        <v>199813735.90630093</v>
      </c>
      <c r="T14" s="59">
        <f t="shared" si="2"/>
        <v>0</v>
      </c>
      <c r="U14" s="49"/>
    </row>
    <row r="15" spans="1:21" s="44" customFormat="1" ht="13" x14ac:dyDescent="0.3">
      <c r="B15" s="14">
        <f t="shared" si="9"/>
        <v>2008</v>
      </c>
      <c r="C15" s="53">
        <f t="shared" ca="1" si="0"/>
        <v>1870.3880005380945</v>
      </c>
      <c r="D15" s="70">
        <f t="shared" ca="1" si="1"/>
        <v>72.715236038552646</v>
      </c>
      <c r="E15" s="75">
        <f t="shared" ca="1" si="3"/>
        <v>0.58149542311958247</v>
      </c>
      <c r="F15" s="53" cm="1">
        <f t="array" aca="1" ref="F15" ca="1">SUMPRODUCT(INDIRECT("'"&amp;$H$6&amp;"'!$C"&amp;SUM(ROW(A15))&amp;":"&amp;$H$5&amp;SUM(ROW(A15))),
INDIRECT("'"&amp;$H$7&amp;"'!$C"&amp;SUM(ROW(A15))&amp;":"&amp;$H$5&amp;SUM(ROW(A15)))*$L$6)</f>
        <v>1087.622061770689</v>
      </c>
      <c r="G15" s="163">
        <f ca="1">INDEX('Other Inputs'!$C$80:$AH$145,MATCH(B15,'Other Inputs'!$B$80:$B$145,0), MATCH($D$2,'Other Inputs'!$C$79:$AH$79,0))</f>
        <v>0</v>
      </c>
      <c r="H15" s="53">
        <f t="shared" ca="1" si="4"/>
        <v>1087.622061770689</v>
      </c>
      <c r="I15" s="70" cm="1">
        <f t="array" aca="1" ref="I15" ca="1">IFERROR(SUMPRODUCT(INDIRECT("'"&amp;$H$6&amp;"'!$C"&amp;SUM(ROW(P15))&amp;":"&amp;$H$5&amp;SUM(ROW(P15))),
INDIRECT("'"&amp;$H$7&amp;"'!$C"&amp;SUM(ROW(P15))&amp;":"&amp;$H$5&amp;SUM(ROW(P15)))*$L$6,
INDIRECT("'"&amp;$H$7&amp;"'!$C10:"&amp;$H$5&amp;10)*$L$6)/
(SUMPRODUCT(INDIRECT("'"&amp;$H$6&amp;"'!$C"&amp;SUM(ROW(P15))&amp;":"&amp;$H$5&amp;SUM(ROW(P15))),
INDIRECT("'"&amp;$H$7&amp;"'!$C"&amp;SUM(ROW(P15))&amp;":"&amp;$H$5&amp;SUM(ROW(P15)))*$L$6)),"")</f>
        <v>70.624239117152356</v>
      </c>
      <c r="J15" s="345">
        <f ca="1">INDEX('Other Inputs'!$C$11:$AH$76,MATCH($B15,'Other Inputs'!$B$80:$B$145,0), MATCH($D$2,'Other Inputs'!$C$79:$AH$79,0))</f>
        <v>2</v>
      </c>
      <c r="K15" s="76">
        <f t="shared" ca="1" si="5"/>
        <v>2175.244123541378</v>
      </c>
      <c r="L15" s="163">
        <f ca="1">INDEX('Other Inputs'!$C$149:$AH$214,MATCH($B15,'Other Inputs'!$B$80:$B$145,0), MATCH($D$2,'Other Inputs'!$C$79:$AH$79,0))</f>
        <v>5.5E-2</v>
      </c>
      <c r="M15" s="45">
        <f ca="1">INDEX('Other Inputs'!$C$218:$AH$283,MATCH($B15,'Other Inputs'!$B$80:$B$145,0), MATCH($D$2,'Other Inputs'!$C$79:$AH$79,0))</f>
        <v>1.7660044150110375E-2</v>
      </c>
      <c r="N15" s="53">
        <f t="shared" ca="1" si="6"/>
        <v>2335.4102774944081</v>
      </c>
      <c r="O15" s="53">
        <f t="shared" ca="1" si="7"/>
        <v>1167.705138747204</v>
      </c>
      <c r="P15" s="46"/>
      <c r="Q15" s="53" cm="1">
        <f t="array" aca="1" ref="Q15" ca="1">IFERROR(SUMPRODUCT(INDIRECT("'"&amp;$H$6&amp;"'!$C"&amp;SUM(ROW(P15))&amp;":"&amp;$H$5&amp;SUM(ROW(P15))),
INDIRECT("'"&amp;$H$7&amp;"'!$C"&amp;SUM(ROW(P15))&amp;":"&amp;$H$5&amp;SUM(ROW(P15)))*$L$6,
INDIRECT("'"&amp;$H$8&amp;"'!$C"&amp;SUM(ROW(P15))&amp;":"&amp;$H$5&amp;SUM(ROW(P15)))*$L$5)/
(SUMPRODUCT(INDIRECT("'"&amp;$H$6&amp;"'!$C"&amp;SUM(ROW(P15))&amp;":"&amp;$H$5&amp;SUM(ROW(P15))),
INDIRECT("'"&amp;$H$7&amp;"'!$C"&amp;SUM(ROW(P15))&amp;":"&amp;$H$5&amp;SUM(ROW(P15)))*$L$6)),"")</f>
        <v>200171.34478999744</v>
      </c>
      <c r="R15" s="47">
        <f t="shared" ca="1" si="10"/>
        <v>2.6376103504144988E-2</v>
      </c>
      <c r="S15" s="57">
        <f t="shared" ca="1" si="8"/>
        <v>233741107.94121838</v>
      </c>
      <c r="T15" s="59">
        <f t="shared" si="2"/>
        <v>0</v>
      </c>
      <c r="U15" s="49"/>
    </row>
    <row r="16" spans="1:21" s="44" customFormat="1" ht="13" x14ac:dyDescent="0.3">
      <c r="B16" s="14">
        <f t="shared" si="9"/>
        <v>2009</v>
      </c>
      <c r="C16" s="53">
        <f t="shared" ca="1" si="0"/>
        <v>1917.1605487448805</v>
      </c>
      <c r="D16" s="70">
        <f t="shared" ca="1" si="1"/>
        <v>73.191244639298233</v>
      </c>
      <c r="E16" s="75">
        <f t="shared" ca="1" si="3"/>
        <v>0.60654222317791129</v>
      </c>
      <c r="F16" s="53" cm="1">
        <f t="array" aca="1" ref="F16" ca="1">SUMPRODUCT(INDIRECT("'"&amp;$H$6&amp;"'!$C"&amp;SUM(ROW(A16))&amp;":"&amp;$H$5&amp;SUM(ROW(A16))),
INDIRECT("'"&amp;$H$7&amp;"'!$C"&amp;SUM(ROW(A16))&amp;":"&amp;$H$5&amp;SUM(ROW(A16)))*$L$6)</f>
        <v>1162.8388214247043</v>
      </c>
      <c r="G16" s="163">
        <f ca="1">INDEX('Other Inputs'!$C$80:$AH$145,MATCH(B16,'Other Inputs'!$B$80:$B$145,0), MATCH($D$2,'Other Inputs'!$C$79:$AH$79,0))</f>
        <v>0</v>
      </c>
      <c r="H16" s="53">
        <f t="shared" ca="1" si="4"/>
        <v>1162.8388214247043</v>
      </c>
      <c r="I16" s="70" cm="1">
        <f t="array" aca="1" ref="I16" ca="1">IFERROR(SUMPRODUCT(INDIRECT("'"&amp;$H$6&amp;"'!$C"&amp;SUM(ROW(P16))&amp;":"&amp;$H$5&amp;SUM(ROW(P16))),
INDIRECT("'"&amp;$H$7&amp;"'!$C"&amp;SUM(ROW(P16))&amp;":"&amp;$H$5&amp;SUM(ROW(P16)))*$L$6,
INDIRECT("'"&amp;$H$7&amp;"'!$C10:"&amp;$H$5&amp;10)*$L$6)/
(SUMPRODUCT(INDIRECT("'"&amp;$H$6&amp;"'!$C"&amp;SUM(ROW(P16))&amp;":"&amp;$H$5&amp;SUM(ROW(P16))),
INDIRECT("'"&amp;$H$7&amp;"'!$C"&amp;SUM(ROW(P16))&amp;":"&amp;$H$5&amp;SUM(ROW(P16)))*$L$6)),"")</f>
        <v>71.267006930346255</v>
      </c>
      <c r="J16" s="345">
        <f ca="1">INDEX('Other Inputs'!$C$11:$AH$76,MATCH($B16,'Other Inputs'!$B$80:$B$145,0), MATCH($D$2,'Other Inputs'!$C$79:$AH$79,0))</f>
        <v>2</v>
      </c>
      <c r="K16" s="76">
        <f t="shared" ca="1" si="5"/>
        <v>2325.6776428494086</v>
      </c>
      <c r="L16" s="163">
        <f ca="1">INDEX('Other Inputs'!$C$149:$AH$214,MATCH($B16,'Other Inputs'!$B$80:$B$145,0), MATCH($D$2,'Other Inputs'!$C$79:$AH$79,0))</f>
        <v>5.5E-2</v>
      </c>
      <c r="M16" s="45">
        <f ca="1">INDEX('Other Inputs'!$C$218:$AH$283,MATCH($B16,'Other Inputs'!$B$80:$B$145,0), MATCH($D$2,'Other Inputs'!$C$79:$AH$79,0))</f>
        <v>1.797945205479452E-2</v>
      </c>
      <c r="N16" s="53">
        <f t="shared" ca="1" si="6"/>
        <v>2497.7041154127428</v>
      </c>
      <c r="O16" s="53">
        <f t="shared" ca="1" si="7"/>
        <v>1248.8520577063714</v>
      </c>
      <c r="P16" s="46"/>
      <c r="Q16" s="53" cm="1">
        <f t="array" aca="1" ref="Q16" ca="1">IFERROR(SUMPRODUCT(INDIRECT("'"&amp;$H$6&amp;"'!$C"&amp;SUM(ROW(P16))&amp;":"&amp;$H$5&amp;SUM(ROW(P16))),
INDIRECT("'"&amp;$H$7&amp;"'!$C"&amp;SUM(ROW(P16))&amp;":"&amp;$H$5&amp;SUM(ROW(P16)))*$L$6,
INDIRECT("'"&amp;$H$8&amp;"'!$C"&amp;SUM(ROW(P16))&amp;":"&amp;$H$5&amp;SUM(ROW(P16)))*$L$5)/
(SUMPRODUCT(INDIRECT("'"&amp;$H$6&amp;"'!$C"&amp;SUM(ROW(P16))&amp;":"&amp;$H$5&amp;SUM(ROW(P16))),
INDIRECT("'"&amp;$H$7&amp;"'!$C"&amp;SUM(ROW(P16))&amp;":"&amp;$H$5&amp;SUM(ROW(P16)))*$L$6)),"")</f>
        <v>207146.04851656142</v>
      </c>
      <c r="R16" s="47">
        <f t="shared" ca="1" si="10"/>
        <v>3.4843667228599884E-2</v>
      </c>
      <c r="S16" s="57">
        <f t="shared" ca="1" si="8"/>
        <v>258694768.93565157</v>
      </c>
      <c r="T16" s="59">
        <f t="shared" si="2"/>
        <v>0</v>
      </c>
    </row>
    <row r="17" spans="2:20" s="44" customFormat="1" ht="13" x14ac:dyDescent="0.3">
      <c r="B17" s="14">
        <f t="shared" si="9"/>
        <v>2010</v>
      </c>
      <c r="C17" s="53">
        <f t="shared" ca="1" si="0"/>
        <v>1961.6075620932152</v>
      </c>
      <c r="D17" s="70">
        <f t="shared" ca="1" si="1"/>
        <v>73.664604942357869</v>
      </c>
      <c r="E17" s="75">
        <f t="shared" ca="1" si="3"/>
        <v>0.61594387068681167</v>
      </c>
      <c r="F17" s="53" cm="1">
        <f t="array" aca="1" ref="F17" ca="1">SUMPRODUCT(INDIRECT("'"&amp;$H$6&amp;"'!$C"&amp;SUM(ROW(A17))&amp;":"&amp;$H$5&amp;SUM(ROW(A17))),
INDIRECT("'"&amp;$H$7&amp;"'!$C"&amp;SUM(ROW(A17))&amp;":"&amp;$H$5&amp;SUM(ROW(A17)))*$L$6)</f>
        <v>1208.2401545642151</v>
      </c>
      <c r="G17" s="163">
        <f ca="1">INDEX('Other Inputs'!$C$80:$AH$145,MATCH(B17,'Other Inputs'!$B$80:$B$145,0), MATCH($D$2,'Other Inputs'!$C$79:$AH$79,0))</f>
        <v>0</v>
      </c>
      <c r="H17" s="53">
        <f t="shared" ca="1" si="4"/>
        <v>1208.2401545642151</v>
      </c>
      <c r="I17" s="70" cm="1">
        <f t="array" aca="1" ref="I17" ca="1">IFERROR(SUMPRODUCT(INDIRECT("'"&amp;$H$6&amp;"'!$C"&amp;SUM(ROW(P17))&amp;":"&amp;$H$5&amp;SUM(ROW(P17))),
INDIRECT("'"&amp;$H$7&amp;"'!$C"&amp;SUM(ROW(P17))&amp;":"&amp;$H$5&amp;SUM(ROW(P17)))*$L$6,
INDIRECT("'"&amp;$H$7&amp;"'!$C10:"&amp;$H$5&amp;10)*$L$6)/
(SUMPRODUCT(INDIRECT("'"&amp;$H$6&amp;"'!$C"&amp;SUM(ROW(P17))&amp;":"&amp;$H$5&amp;SUM(ROW(P17))),
INDIRECT("'"&amp;$H$7&amp;"'!$C"&amp;SUM(ROW(P17))&amp;":"&amp;$H$5&amp;SUM(ROW(P17)))*$L$6)),"")</f>
        <v>71.817199409941125</v>
      </c>
      <c r="J17" s="345">
        <f ca="1">INDEX('Other Inputs'!$C$11:$AH$76,MATCH($B17,'Other Inputs'!$B$80:$B$145,0), MATCH($D$2,'Other Inputs'!$C$79:$AH$79,0))</f>
        <v>2</v>
      </c>
      <c r="K17" s="76">
        <f t="shared" ca="1" si="5"/>
        <v>2416.4803091284302</v>
      </c>
      <c r="L17" s="163">
        <f ca="1">INDEX('Other Inputs'!$C$149:$AH$214,MATCH($B17,'Other Inputs'!$B$80:$B$145,0), MATCH($D$2,'Other Inputs'!$C$79:$AH$79,0))</f>
        <v>5.5E-2</v>
      </c>
      <c r="M17" s="45">
        <f ca="1">INDEX('Other Inputs'!$C$218:$AH$283,MATCH($B17,'Other Inputs'!$B$80:$B$145,0), MATCH($D$2,'Other Inputs'!$C$79:$AH$79,0))</f>
        <v>1.4830508474576272E-2</v>
      </c>
      <c r="N17" s="53">
        <f t="shared" ca="1" si="6"/>
        <v>2587.1954275773442</v>
      </c>
      <c r="O17" s="53">
        <f t="shared" ca="1" si="7"/>
        <v>1293.5977137886721</v>
      </c>
      <c r="P17" s="46"/>
      <c r="Q17" s="53" cm="1">
        <f t="array" aca="1" ref="Q17" ca="1">IFERROR(SUMPRODUCT(INDIRECT("'"&amp;$H$6&amp;"'!$C"&amp;SUM(ROW(P17))&amp;":"&amp;$H$5&amp;SUM(ROW(P17))),
INDIRECT("'"&amp;$H$7&amp;"'!$C"&amp;SUM(ROW(P17))&amp;":"&amp;$H$5&amp;SUM(ROW(P17)))*$L$6,
INDIRECT("'"&amp;$H$8&amp;"'!$C"&amp;SUM(ROW(P17))&amp;":"&amp;$H$5&amp;SUM(ROW(P17)))*$L$5)/
(SUMPRODUCT(INDIRECT("'"&amp;$H$6&amp;"'!$C"&amp;SUM(ROW(P17))&amp;":"&amp;$H$5&amp;SUM(ROW(P17))),
INDIRECT("'"&amp;$H$7&amp;"'!$C"&amp;SUM(ROW(P17))&amp;":"&amp;$H$5&amp;SUM(ROW(P17)))*$L$6)),"")</f>
        <v>215129.1725041827</v>
      </c>
      <c r="R17" s="47">
        <f t="shared" ca="1" si="10"/>
        <v>3.853862550017717E-2</v>
      </c>
      <c r="S17" s="57">
        <f t="shared" ca="1" si="8"/>
        <v>278290605.72065961</v>
      </c>
      <c r="T17" s="59">
        <f t="shared" si="2"/>
        <v>0</v>
      </c>
    </row>
    <row r="18" spans="2:20" s="44" customFormat="1" ht="13" x14ac:dyDescent="0.3">
      <c r="B18" s="14">
        <f t="shared" si="9"/>
        <v>2011</v>
      </c>
      <c r="C18" s="53">
        <f t="shared" ca="1" si="0"/>
        <v>1999.280677811922</v>
      </c>
      <c r="D18" s="70">
        <f t="shared" ca="1" si="1"/>
        <v>74.136969759469906</v>
      </c>
      <c r="E18" s="75">
        <f t="shared" ca="1" si="3"/>
        <v>0.6255308442460914</v>
      </c>
      <c r="F18" s="53" cm="1">
        <f t="array" aca="1" ref="F18" ca="1">SUMPRODUCT(INDIRECT("'"&amp;$H$6&amp;"'!$C"&amp;SUM(ROW(A18))&amp;":"&amp;$H$5&amp;SUM(ROW(A18))),
INDIRECT("'"&amp;$H$7&amp;"'!$C"&amp;SUM(ROW(A18))&amp;":"&amp;$H$5&amp;SUM(ROW(A18)))*$L$6)</f>
        <v>1250.6117302765895</v>
      </c>
      <c r="G18" s="163">
        <f ca="1">INDEX('Other Inputs'!$C$80:$AH$145,MATCH(B18,'Other Inputs'!$B$80:$B$145,0), MATCH($D$2,'Other Inputs'!$C$79:$AH$79,0))</f>
        <v>0</v>
      </c>
      <c r="H18" s="53">
        <f t="shared" ca="1" si="4"/>
        <v>1250.6117302765895</v>
      </c>
      <c r="I18" s="70" cm="1">
        <f t="array" aca="1" ref="I18" ca="1">IFERROR(SUMPRODUCT(INDIRECT("'"&amp;$H$6&amp;"'!$C"&amp;SUM(ROW(P18))&amp;":"&amp;$H$5&amp;SUM(ROW(P18))),
INDIRECT("'"&amp;$H$7&amp;"'!$C"&amp;SUM(ROW(P18))&amp;":"&amp;$H$5&amp;SUM(ROW(P18)))*$L$6,
INDIRECT("'"&amp;$H$7&amp;"'!$C10:"&amp;$H$5&amp;10)*$L$6)/
(SUMPRODUCT(INDIRECT("'"&amp;$H$6&amp;"'!$C"&amp;SUM(ROW(P18))&amp;":"&amp;$H$5&amp;SUM(ROW(P18))),
INDIRECT("'"&amp;$H$7&amp;"'!$C"&amp;SUM(ROW(P18))&amp;":"&amp;$H$5&amp;SUM(ROW(P18)))*$L$6)),"")</f>
        <v>72.360712640537869</v>
      </c>
      <c r="J18" s="345">
        <f ca="1">INDEX('Other Inputs'!$C$11:$AH$76,MATCH($B18,'Other Inputs'!$B$80:$B$145,0), MATCH($D$2,'Other Inputs'!$C$79:$AH$79,0))</f>
        <v>2</v>
      </c>
      <c r="K18" s="76">
        <f t="shared" ca="1" si="5"/>
        <v>2501.2234605531789</v>
      </c>
      <c r="L18" s="163">
        <f ca="1">INDEX('Other Inputs'!$C$149:$AH$214,MATCH($B18,'Other Inputs'!$B$80:$B$145,0), MATCH($D$2,'Other Inputs'!$C$79:$AH$79,0))</f>
        <v>5.5E-2</v>
      </c>
      <c r="M18" s="45">
        <f ca="1">INDEX('Other Inputs'!$C$218:$AH$283,MATCH($B18,'Other Inputs'!$B$80:$B$145,0), MATCH($D$2,'Other Inputs'!$C$79:$AH$79,0))</f>
        <v>2.2491349480968859E-2</v>
      </c>
      <c r="N18" s="53">
        <f t="shared" ca="1" si="6"/>
        <v>2698.1407158688753</v>
      </c>
      <c r="O18" s="53">
        <f t="shared" ca="1" si="7"/>
        <v>1349.0703579344377</v>
      </c>
      <c r="P18" s="46"/>
      <c r="Q18" s="53" cm="1">
        <f t="array" aca="1" ref="Q18" ca="1">IFERROR(SUMPRODUCT(INDIRECT("'"&amp;$H$6&amp;"'!$C"&amp;SUM(ROW(P18))&amp;":"&amp;$H$5&amp;SUM(ROW(P18))),
INDIRECT("'"&amp;$H$7&amp;"'!$C"&amp;SUM(ROW(P18))&amp;":"&amp;$H$5&amp;SUM(ROW(P18)))*$L$6,
INDIRECT("'"&amp;$H$8&amp;"'!$C"&amp;SUM(ROW(P18))&amp;":"&amp;$H$5&amp;SUM(ROW(P18)))*$L$5)/
(SUMPRODUCT(INDIRECT("'"&amp;$H$6&amp;"'!$C"&amp;SUM(ROW(P18))&amp;":"&amp;$H$5&amp;SUM(ROW(P18))),
INDIRECT("'"&amp;$H$7&amp;"'!$C"&amp;SUM(ROW(P18))&amp;":"&amp;$H$5&amp;SUM(ROW(P18)))*$L$6)),"")</f>
        <v>222021.95740666959</v>
      </c>
      <c r="R18" s="47">
        <f t="shared" ca="1" si="10"/>
        <v>3.2040214826526414E-2</v>
      </c>
      <c r="S18" s="57">
        <f t="shared" ca="1" si="8"/>
        <v>299523241.54792023</v>
      </c>
      <c r="T18" s="59">
        <f t="shared" si="2"/>
        <v>0</v>
      </c>
    </row>
    <row r="19" spans="2:20" s="44" customFormat="1" ht="13" x14ac:dyDescent="0.3">
      <c r="B19" s="14">
        <f t="shared" si="9"/>
        <v>2012</v>
      </c>
      <c r="C19" s="53">
        <f t="shared" ca="1" si="0"/>
        <v>2031.1636065806729</v>
      </c>
      <c r="D19" s="70">
        <f t="shared" ca="1" si="1"/>
        <v>74.60333121207627</v>
      </c>
      <c r="E19" s="75">
        <f t="shared" ca="1" si="3"/>
        <v>0.60895156638296655</v>
      </c>
      <c r="F19" s="53" cm="1">
        <f t="array" aca="1" ref="F19" ca="1">SUMPRODUCT(INDIRECT("'"&amp;$H$6&amp;"'!$C"&amp;SUM(ROW(A19))&amp;":"&amp;$H$5&amp;SUM(ROW(A19))),
INDIRECT("'"&amp;$H$7&amp;"'!$C"&amp;SUM(ROW(A19))&amp;":"&amp;$H$5&amp;SUM(ROW(A19)))*$L$6)</f>
        <v>1236.8802598073764</v>
      </c>
      <c r="G19" s="163">
        <f ca="1">INDEX('Other Inputs'!$C$80:$AH$145,MATCH(B19,'Other Inputs'!$B$80:$B$145,0), MATCH($D$2,'Other Inputs'!$C$79:$AH$79,0))</f>
        <v>0</v>
      </c>
      <c r="H19" s="53">
        <f t="shared" ca="1" si="4"/>
        <v>1236.8802598073764</v>
      </c>
      <c r="I19" s="70" cm="1">
        <f t="array" aca="1" ref="I19" ca="1">IFERROR(SUMPRODUCT(INDIRECT("'"&amp;$H$6&amp;"'!$C"&amp;SUM(ROW(P19))&amp;":"&amp;$H$5&amp;SUM(ROW(P19))),
INDIRECT("'"&amp;$H$7&amp;"'!$C"&amp;SUM(ROW(P19))&amp;":"&amp;$H$5&amp;SUM(ROW(P19)))*$L$6,
INDIRECT("'"&amp;$H$7&amp;"'!$C10:"&amp;$H$5&amp;10)*$L$6)/
(SUMPRODUCT(INDIRECT("'"&amp;$H$6&amp;"'!$C"&amp;SUM(ROW(P19))&amp;":"&amp;$H$5&amp;SUM(ROW(P19))),
INDIRECT("'"&amp;$H$7&amp;"'!$C"&amp;SUM(ROW(P19))&amp;":"&amp;$H$5&amp;SUM(ROW(P19)))*$L$6)),"")</f>
        <v>72.806268801589681</v>
      </c>
      <c r="J19" s="345">
        <f ca="1">INDEX('Other Inputs'!$C$11:$AH$76,MATCH($B19,'Other Inputs'!$B$80:$B$145,0), MATCH($D$2,'Other Inputs'!$C$79:$AH$79,0))</f>
        <v>2</v>
      </c>
      <c r="K19" s="76">
        <f t="shared" ca="1" si="5"/>
        <v>2473.7605196147529</v>
      </c>
      <c r="L19" s="163">
        <f ca="1">INDEX('Other Inputs'!$C$149:$AH$214,MATCH($B19,'Other Inputs'!$B$80:$B$145,0), MATCH($D$2,'Other Inputs'!$C$79:$AH$79,0))</f>
        <v>5.5E-2</v>
      </c>
      <c r="M19" s="45">
        <f ca="1">INDEX('Other Inputs'!$C$218:$AH$283,MATCH($B19,'Other Inputs'!$B$80:$B$145,0), MATCH($D$2,'Other Inputs'!$C$79:$AH$79,0))</f>
        <v>1.9223224794036878E-2</v>
      </c>
      <c r="N19" s="53">
        <f t="shared" ca="1" si="6"/>
        <v>2659.9864537492663</v>
      </c>
      <c r="O19" s="53">
        <f t="shared" ca="1" si="7"/>
        <v>1329.9932268746331</v>
      </c>
      <c r="P19" s="46"/>
      <c r="Q19" s="53" cm="1">
        <f t="array" aca="1" ref="Q19" ca="1">IFERROR(SUMPRODUCT(INDIRECT("'"&amp;$H$6&amp;"'!$C"&amp;SUM(ROW(P19))&amp;":"&amp;$H$5&amp;SUM(ROW(P19))),
INDIRECT("'"&amp;$H$7&amp;"'!$C"&amp;SUM(ROW(P19))&amp;":"&amp;$H$5&amp;SUM(ROW(P19)))*$L$6,
INDIRECT("'"&amp;$H$8&amp;"'!$C"&amp;SUM(ROW(P19))&amp;":"&amp;$H$5&amp;SUM(ROW(P19)))*$L$5)/
(SUMPRODUCT(INDIRECT("'"&amp;$H$6&amp;"'!$C"&amp;SUM(ROW(P19))&amp;":"&amp;$H$5&amp;SUM(ROW(P19))),
INDIRECT("'"&amp;$H$7&amp;"'!$C"&amp;SUM(ROW(P19))&amp;":"&amp;$H$5&amp;SUM(ROW(P19)))*$L$6)),"")</f>
        <v>226926.71539262342</v>
      </c>
      <c r="R19" s="47">
        <f t="shared" ca="1" si="10"/>
        <v>2.2091319449859537E-2</v>
      </c>
      <c r="S19" s="57">
        <f t="shared" ca="1" si="8"/>
        <v>301810994.46909672</v>
      </c>
      <c r="T19" s="59">
        <f t="shared" si="2"/>
        <v>0</v>
      </c>
    </row>
    <row r="20" spans="2:20" s="44" customFormat="1" ht="13" x14ac:dyDescent="0.3">
      <c r="B20" s="14">
        <f t="shared" si="9"/>
        <v>2013</v>
      </c>
      <c r="C20" s="53">
        <f t="shared" ca="1" si="0"/>
        <v>2054.3089804027577</v>
      </c>
      <c r="D20" s="70">
        <f t="shared" ca="1" si="1"/>
        <v>75.060648120043453</v>
      </c>
      <c r="E20" s="75">
        <f t="shared" ca="1" si="3"/>
        <v>0.59245551682084885</v>
      </c>
      <c r="F20" s="53" cm="1">
        <f t="array" aca="1" ref="F20" ca="1">SUMPRODUCT(INDIRECT("'"&amp;$H$6&amp;"'!$C"&amp;SUM(ROW(A20))&amp;":"&amp;$H$5&amp;SUM(ROW(A20))),
INDIRECT("'"&amp;$H$7&amp;"'!$C"&amp;SUM(ROW(A20))&amp;":"&amp;$H$5&amp;SUM(ROW(A20)))*$L$6)</f>
        <v>1217.086688694227</v>
      </c>
      <c r="G20" s="163">
        <f ca="1">INDEX('Other Inputs'!$C$80:$AH$145,MATCH(B20,'Other Inputs'!$B$80:$B$145,0), MATCH($D$2,'Other Inputs'!$C$79:$AH$79,0))</f>
        <v>0</v>
      </c>
      <c r="H20" s="53">
        <f t="shared" ca="1" si="4"/>
        <v>1217.086688694227</v>
      </c>
      <c r="I20" s="70" cm="1">
        <f t="array" aca="1" ref="I20" ca="1">IFERROR(SUMPRODUCT(INDIRECT("'"&amp;$H$6&amp;"'!$C"&amp;SUM(ROW(P20))&amp;":"&amp;$H$5&amp;SUM(ROW(P20))),
INDIRECT("'"&amp;$H$7&amp;"'!$C"&amp;SUM(ROW(P20))&amp;":"&amp;$H$5&amp;SUM(ROW(P20)))*$L$6,
INDIRECT("'"&amp;$H$7&amp;"'!$C10:"&amp;$H$5&amp;10)*$L$6)/
(SUMPRODUCT(INDIRECT("'"&amp;$H$6&amp;"'!$C"&amp;SUM(ROW(P20))&amp;":"&amp;$H$5&amp;SUM(ROW(P20))),
INDIRECT("'"&amp;$H$7&amp;"'!$C"&amp;SUM(ROW(P20))&amp;":"&amp;$H$5&amp;SUM(ROW(P20)))*$L$6)),"")</f>
        <v>73.24275957765856</v>
      </c>
      <c r="J20" s="345">
        <f ca="1">INDEX('Other Inputs'!$C$11:$AH$76,MATCH($B20,'Other Inputs'!$B$80:$B$145,0), MATCH($D$2,'Other Inputs'!$C$79:$AH$79,0))</f>
        <v>2</v>
      </c>
      <c r="K20" s="76">
        <f t="shared" ca="1" si="5"/>
        <v>2434.1733773884539</v>
      </c>
      <c r="L20" s="163">
        <f ca="1">INDEX('Other Inputs'!$C$149:$AH$214,MATCH($B20,'Other Inputs'!$B$80:$B$145,0), MATCH($D$2,'Other Inputs'!$C$79:$AH$79,0))</f>
        <v>5.5E-2</v>
      </c>
      <c r="M20" s="45">
        <f ca="1">INDEX('Other Inputs'!$C$218:$AH$283,MATCH($B20,'Other Inputs'!$B$80:$B$145,0), MATCH($D$2,'Other Inputs'!$C$79:$AH$79,0))</f>
        <v>1.6406250000000001E-2</v>
      </c>
      <c r="N20" s="53">
        <f t="shared" ca="1" si="6"/>
        <v>2610.185031251101</v>
      </c>
      <c r="O20" s="53">
        <f t="shared" ca="1" si="7"/>
        <v>1305.0925156255505</v>
      </c>
      <c r="P20" s="46"/>
      <c r="Q20" s="53" cm="1">
        <f t="array" aca="1" ref="Q20" ca="1">IFERROR(SUMPRODUCT(INDIRECT("'"&amp;$H$6&amp;"'!$C"&amp;SUM(ROW(P20))&amp;":"&amp;$H$5&amp;SUM(ROW(P20))),
INDIRECT("'"&amp;$H$7&amp;"'!$C"&amp;SUM(ROW(P20))&amp;":"&amp;$H$5&amp;SUM(ROW(P20)))*$L$6,
INDIRECT("'"&amp;$H$8&amp;"'!$C"&amp;SUM(ROW(P20))&amp;":"&amp;$H$5&amp;SUM(ROW(P20)))*$L$5)/
(SUMPRODUCT(INDIRECT("'"&amp;$H$6&amp;"'!$C"&amp;SUM(ROW(P20))&amp;":"&amp;$H$5&amp;SUM(ROW(P20))),
INDIRECT("'"&amp;$H$7&amp;"'!$C"&amp;SUM(ROW(P20))&amp;":"&amp;$H$5&amp;SUM(ROW(P20)))*$L$6)),"")</f>
        <v>232051.94820875823</v>
      </c>
      <c r="R20" s="47">
        <f t="shared" ca="1" si="10"/>
        <v>2.2585409599161776E-2</v>
      </c>
      <c r="S20" s="57">
        <f t="shared" ca="1" si="8"/>
        <v>302849260.84357822</v>
      </c>
      <c r="T20" s="59">
        <f t="shared" si="2"/>
        <v>0</v>
      </c>
    </row>
    <row r="21" spans="2:20" s="44" customFormat="1" ht="13" x14ac:dyDescent="0.3">
      <c r="B21" s="14">
        <f t="shared" si="9"/>
        <v>2014</v>
      </c>
      <c r="C21" s="53">
        <f t="shared" ca="1" si="0"/>
        <v>2073.8414595316267</v>
      </c>
      <c r="D21" s="70">
        <f t="shared" ca="1" si="1"/>
        <v>75.524314087912899</v>
      </c>
      <c r="E21" s="75">
        <f t="shared" ca="1" si="3"/>
        <v>0.57582693895521941</v>
      </c>
      <c r="F21" s="53" cm="1">
        <f t="array" aca="1" ref="F21" ca="1">SUMPRODUCT(INDIRECT("'"&amp;$H$6&amp;"'!$C"&amp;SUM(ROW(A21))&amp;":"&amp;$H$5&amp;SUM(ROW(A21))),
INDIRECT("'"&amp;$H$7&amp;"'!$C"&amp;SUM(ROW(A21))&amp;":"&amp;$H$5&amp;SUM(ROW(A21)))*$L$6)</f>
        <v>1194.1737795205211</v>
      </c>
      <c r="G21" s="163">
        <f ca="1">INDEX('Other Inputs'!$C$80:$AH$145,MATCH(B21,'Other Inputs'!$B$80:$B$145,0), MATCH($D$2,'Other Inputs'!$C$79:$AH$79,0))</f>
        <v>0</v>
      </c>
      <c r="H21" s="53">
        <f t="shared" ca="1" si="4"/>
        <v>1194.1737795205211</v>
      </c>
      <c r="I21" s="70" cm="1">
        <f t="array" aca="1" ref="I21" ca="1">IFERROR(SUMPRODUCT(INDIRECT("'"&amp;$H$6&amp;"'!$C"&amp;SUM(ROW(P21))&amp;":"&amp;$H$5&amp;SUM(ROW(P21))),
INDIRECT("'"&amp;$H$7&amp;"'!$C"&amp;SUM(ROW(P21))&amp;":"&amp;$H$5&amp;SUM(ROW(P21)))*$L$6,
INDIRECT("'"&amp;$H$7&amp;"'!$C10:"&amp;$H$5&amp;10)*$L$6)/
(SUMPRODUCT(INDIRECT("'"&amp;$H$6&amp;"'!$C"&amp;SUM(ROW(P21))&amp;":"&amp;$H$5&amp;SUM(ROW(P21))),
INDIRECT("'"&amp;$H$7&amp;"'!$C"&amp;SUM(ROW(P21))&amp;":"&amp;$H$5&amp;SUM(ROW(P21)))*$L$6)),"")</f>
        <v>73.684821985358113</v>
      </c>
      <c r="J21" s="345">
        <f ca="1">INDEX('Other Inputs'!$C$11:$AH$76,MATCH($B21,'Other Inputs'!$B$80:$B$145,0), MATCH($D$2,'Other Inputs'!$C$79:$AH$79,0))</f>
        <v>2</v>
      </c>
      <c r="K21" s="76">
        <f t="shared" ca="1" si="5"/>
        <v>2388.3475590410421</v>
      </c>
      <c r="L21" s="163">
        <f ca="1">INDEX('Other Inputs'!$C$149:$AH$214,MATCH($B21,'Other Inputs'!$B$80:$B$145,0), MATCH($D$2,'Other Inputs'!$C$79:$AH$79,0))</f>
        <v>5.5E-2</v>
      </c>
      <c r="M21" s="45">
        <f ca="1">INDEX('Other Inputs'!$C$218:$AH$283,MATCH($B21,'Other Inputs'!$B$80:$B$145,0), MATCH($D$2,'Other Inputs'!$C$79:$AH$79,0))</f>
        <v>1.627630011909488E-2</v>
      </c>
      <c r="N21" s="53">
        <f t="shared" ca="1" si="6"/>
        <v>2560.7181768392402</v>
      </c>
      <c r="O21" s="53">
        <f t="shared" ca="1" si="7"/>
        <v>1280.3590884196201</v>
      </c>
      <c r="P21" s="46"/>
      <c r="Q21" s="53" cm="1">
        <f t="array" aca="1" ref="Q21" ca="1">IFERROR(SUMPRODUCT(INDIRECT("'"&amp;$H$6&amp;"'!$C"&amp;SUM(ROW(P21))&amp;":"&amp;$H$5&amp;SUM(ROW(P21))),
INDIRECT("'"&amp;$H$7&amp;"'!$C"&amp;SUM(ROW(P21))&amp;":"&amp;$H$5&amp;SUM(ROW(P21)))*$L$6,
INDIRECT("'"&amp;$H$8&amp;"'!$C"&amp;SUM(ROW(P21))&amp;":"&amp;$H$5&amp;SUM(ROW(P21)))*$L$5)/
(SUMPRODUCT(INDIRECT("'"&amp;$H$6&amp;"'!$C"&amp;SUM(ROW(P21))&amp;":"&amp;$H$5&amp;SUM(ROW(P21))),
INDIRECT("'"&amp;$H$7&amp;"'!$C"&amp;SUM(ROW(P21))&amp;":"&amp;$H$5&amp;SUM(ROW(P21)))*$L$6)),"")</f>
        <v>238666.51970746162</v>
      </c>
      <c r="R21" s="47">
        <f t="shared" ca="1" si="10"/>
        <v>2.8504701424668877E-2</v>
      </c>
      <c r="S21" s="57">
        <f t="shared" ca="1" si="8"/>
        <v>305578847.60892886</v>
      </c>
      <c r="T21" s="59">
        <f t="shared" si="2"/>
        <v>0</v>
      </c>
    </row>
    <row r="22" spans="2:20" s="44" customFormat="1" ht="13" x14ac:dyDescent="0.3">
      <c r="B22" s="14">
        <f t="shared" si="9"/>
        <v>2015</v>
      </c>
      <c r="C22" s="53">
        <f t="shared" ca="1" si="0"/>
        <v>2076.7304763952457</v>
      </c>
      <c r="D22" s="70">
        <f t="shared" ca="1" si="1"/>
        <v>75.950083583185958</v>
      </c>
      <c r="E22" s="75">
        <f t="shared" ca="1" si="3"/>
        <v>0.55972419496350023</v>
      </c>
      <c r="F22" s="53" cm="1">
        <f t="array" aca="1" ref="F22" ca="1">SUMPRODUCT(INDIRECT("'"&amp;$H$6&amp;"'!$C"&amp;SUM(ROW(A22))&amp;":"&amp;$H$5&amp;SUM(ROW(A22))),
INDIRECT("'"&amp;$H$7&amp;"'!$C"&amp;SUM(ROW(A22))&amp;":"&amp;$H$5&amp;SUM(ROW(A22)))*$L$6)</f>
        <v>1162.3962940564952</v>
      </c>
      <c r="G22" s="163">
        <f ca="1">INDEX('Other Inputs'!$C$80:$AH$145,MATCH(B22,'Other Inputs'!$B$80:$B$145,0), MATCH($D$2,'Other Inputs'!$C$79:$AH$79,0))</f>
        <v>0</v>
      </c>
      <c r="H22" s="53">
        <f t="shared" ca="1" si="4"/>
        <v>1162.3962940564952</v>
      </c>
      <c r="I22" s="70" cm="1">
        <f t="array" aca="1" ref="I22" ca="1">IFERROR(SUMPRODUCT(INDIRECT("'"&amp;$H$6&amp;"'!$C"&amp;SUM(ROW(P22))&amp;":"&amp;$H$5&amp;SUM(ROW(P22))),
INDIRECT("'"&amp;$H$7&amp;"'!$C"&amp;SUM(ROW(P22))&amp;":"&amp;$H$5&amp;SUM(ROW(P22)))*$L$6,
INDIRECT("'"&amp;$H$7&amp;"'!$C10:"&amp;$H$5&amp;10)*$L$6)/
(SUMPRODUCT(INDIRECT("'"&amp;$H$6&amp;"'!$C"&amp;SUM(ROW(P22))&amp;":"&amp;$H$5&amp;SUM(ROW(P22))),
INDIRECT("'"&amp;$H$7&amp;"'!$C"&amp;SUM(ROW(P22))&amp;":"&amp;$H$5&amp;SUM(ROW(P22)))*$L$6)),"")</f>
        <v>74.092015091114263</v>
      </c>
      <c r="J22" s="345">
        <f ca="1">INDEX('Other Inputs'!$C$11:$AH$76,MATCH($B22,'Other Inputs'!$B$80:$B$145,0), MATCH($D$2,'Other Inputs'!$C$79:$AH$79,0))</f>
        <v>2</v>
      </c>
      <c r="K22" s="76">
        <f t="shared" ca="1" si="5"/>
        <v>2324.7925881129904</v>
      </c>
      <c r="L22" s="163">
        <f ca="1">INDEX('Other Inputs'!$C$149:$AH$214,MATCH($B22,'Other Inputs'!$B$80:$B$145,0), MATCH($D$2,'Other Inputs'!$C$79:$AH$79,0))</f>
        <v>5.5E-2</v>
      </c>
      <c r="M22" s="45">
        <f ca="1">INDEX('Other Inputs'!$C$218:$AH$283,MATCH($B22,'Other Inputs'!$B$80:$B$145,0), MATCH($D$2,'Other Inputs'!$C$79:$AH$79,0))</f>
        <v>1.7309205350118019E-2</v>
      </c>
      <c r="N22" s="53">
        <f t="shared" ca="1" si="6"/>
        <v>2495.1097099400095</v>
      </c>
      <c r="O22" s="53">
        <f t="shared" ca="1" si="7"/>
        <v>1247.5548549700047</v>
      </c>
      <c r="P22" s="46"/>
      <c r="Q22" s="53" cm="1">
        <f t="array" aca="1" ref="Q22" ca="1">IFERROR(SUMPRODUCT(INDIRECT("'"&amp;$H$6&amp;"'!$C"&amp;SUM(ROW(P22))&amp;":"&amp;$H$5&amp;SUM(ROW(P22))),
INDIRECT("'"&amp;$H$7&amp;"'!$C"&amp;SUM(ROW(P22))&amp;":"&amp;$H$5&amp;SUM(ROW(P22)))*$L$6,
INDIRECT("'"&amp;$H$8&amp;"'!$C"&amp;SUM(ROW(P22))&amp;":"&amp;$H$5&amp;SUM(ROW(P22)))*$L$5)/
(SUMPRODUCT(INDIRECT("'"&amp;$H$6&amp;"'!$C"&amp;SUM(ROW(P22))&amp;":"&amp;$H$5&amp;SUM(ROW(P22))),
INDIRECT("'"&amp;$H$7&amp;"'!$C"&amp;SUM(ROW(P22))&amp;":"&amp;$H$5&amp;SUM(ROW(P22)))*$L$6)),"")</f>
        <v>247588.13248569085</v>
      </c>
      <c r="R22" s="47">
        <f t="shared" ca="1" si="10"/>
        <v>3.7381082144092304E-2</v>
      </c>
      <c r="S22" s="57">
        <f t="shared" ca="1" si="8"/>
        <v>308879776.71548039</v>
      </c>
      <c r="T22" s="59">
        <f t="shared" si="2"/>
        <v>0</v>
      </c>
    </row>
    <row r="23" spans="2:20" s="44" customFormat="1" ht="13" x14ac:dyDescent="0.3">
      <c r="B23" s="14">
        <f t="shared" si="9"/>
        <v>2016</v>
      </c>
      <c r="C23" s="53">
        <f t="shared" ca="1" si="0"/>
        <v>2071.8522571086201</v>
      </c>
      <c r="D23" s="70">
        <f t="shared" ca="1" si="1"/>
        <v>76.376263180041946</v>
      </c>
      <c r="E23" s="75">
        <f t="shared" ca="1" si="3"/>
        <v>0.55358978589037244</v>
      </c>
      <c r="F23" s="53" cm="1">
        <f t="array" aca="1" ref="F23" ca="1">SUMPRODUCT(INDIRECT("'"&amp;$H$6&amp;"'!$C"&amp;SUM(ROW(A23))&amp;":"&amp;$H$5&amp;SUM(ROW(A23))),
INDIRECT("'"&amp;$H$7&amp;"'!$C"&amp;SUM(ROW(A23))&amp;":"&amp;$H$5&amp;SUM(ROW(A23)))*$L$6)</f>
        <v>1146.9562474092459</v>
      </c>
      <c r="G23" s="163">
        <f ca="1">INDEX('Other Inputs'!$C$80:$AH$145,MATCH(B23,'Other Inputs'!$B$80:$B$145,0), MATCH($D$2,'Other Inputs'!$C$79:$AH$79,0))</f>
        <v>0</v>
      </c>
      <c r="H23" s="53">
        <f t="shared" ca="1" si="4"/>
        <v>1146.9562474092459</v>
      </c>
      <c r="I23" s="70" cm="1">
        <f t="array" aca="1" ref="I23" ca="1">IFERROR(SUMPRODUCT(INDIRECT("'"&amp;$H$6&amp;"'!$C"&amp;SUM(ROW(P23))&amp;":"&amp;$H$5&amp;SUM(ROW(P23))),
INDIRECT("'"&amp;$H$7&amp;"'!$C"&amp;SUM(ROW(P23))&amp;":"&amp;$H$5&amp;SUM(ROW(P23)))*$L$6,
INDIRECT("'"&amp;$H$7&amp;"'!$C10:"&amp;$H$5&amp;10)*$L$6)/
(SUMPRODUCT(INDIRECT("'"&amp;$H$6&amp;"'!$C"&amp;SUM(ROW(P23))&amp;":"&amp;$H$5&amp;SUM(ROW(P23))),
INDIRECT("'"&amp;$H$7&amp;"'!$C"&amp;SUM(ROW(P23))&amp;":"&amp;$H$5&amp;SUM(ROW(P23)))*$L$6)),"")</f>
        <v>74.532521931372131</v>
      </c>
      <c r="J23" s="345">
        <f ca="1">INDEX('Other Inputs'!$C$11:$AH$76,MATCH($B23,'Other Inputs'!$B$80:$B$145,0), MATCH($D$2,'Other Inputs'!$C$79:$AH$79,0))</f>
        <v>2</v>
      </c>
      <c r="K23" s="76">
        <f t="shared" ca="1" si="5"/>
        <v>2293.9124948184917</v>
      </c>
      <c r="L23" s="163">
        <f ca="1">INDEX('Other Inputs'!$C$149:$AH$214,MATCH($B23,'Other Inputs'!$B$80:$B$145,0), MATCH($D$2,'Other Inputs'!$C$79:$AH$79,0))</f>
        <v>5.5E-2</v>
      </c>
      <c r="M23" s="45">
        <f ca="1">INDEX('Other Inputs'!$C$218:$AH$283,MATCH($B23,'Other Inputs'!$B$80:$B$145,0), MATCH($D$2,'Other Inputs'!$C$79:$AH$79,0))</f>
        <v>1.7500000000000002E-2</v>
      </c>
      <c r="N23" s="53">
        <f t="shared" ca="1" si="6"/>
        <v>2462.429041469095</v>
      </c>
      <c r="O23" s="53">
        <f t="shared" ca="1" si="7"/>
        <v>1231.2145207345475</v>
      </c>
      <c r="P23" s="46"/>
      <c r="Q23" s="53" cm="1">
        <f t="array" aca="1" ref="Q23" ca="1">IFERROR(SUMPRODUCT(INDIRECT("'"&amp;$H$6&amp;"'!$C"&amp;SUM(ROW(P23))&amp;":"&amp;$H$5&amp;SUM(ROW(P23))),
INDIRECT("'"&amp;$H$7&amp;"'!$C"&amp;SUM(ROW(P23))&amp;":"&amp;$H$5&amp;SUM(ROW(P23)))*$L$6,
INDIRECT("'"&amp;$H$8&amp;"'!$C"&amp;SUM(ROW(P23))&amp;":"&amp;$H$5&amp;SUM(ROW(P23)))*$L$5)/
(SUMPRODUCT(INDIRECT("'"&amp;$H$6&amp;"'!$C"&amp;SUM(ROW(P23))&amp;":"&amp;$H$5&amp;SUM(ROW(P23))),
INDIRECT("'"&amp;$H$7&amp;"'!$C"&amp;SUM(ROW(P23))&amp;":"&amp;$H$5&amp;SUM(ROW(P23)))*$L$6)),"")</f>
        <v>256720.68736218</v>
      </c>
      <c r="R23" s="47">
        <f t="shared" ca="1" si="10"/>
        <v>3.6886076827680636E-2</v>
      </c>
      <c r="S23" s="57">
        <f t="shared" ca="1" si="8"/>
        <v>316078238.05327004</v>
      </c>
      <c r="T23" s="59">
        <f t="shared" si="2"/>
        <v>0</v>
      </c>
    </row>
    <row r="24" spans="2:20" s="44" customFormat="1" ht="13" x14ac:dyDescent="0.3">
      <c r="B24" s="14">
        <f t="shared" si="9"/>
        <v>2017</v>
      </c>
      <c r="C24" s="53">
        <f t="shared" ca="1" si="0"/>
        <v>2054.2857441109577</v>
      </c>
      <c r="D24" s="70">
        <f t="shared" ca="1" si="1"/>
        <v>76.78720278050568</v>
      </c>
      <c r="E24" s="75">
        <f t="shared" ca="1" si="3"/>
        <v>0.54765928093539762</v>
      </c>
      <c r="F24" s="53" cm="1">
        <f t="array" aca="1" ref="F24" ca="1">SUMPRODUCT(INDIRECT("'"&amp;$H$6&amp;"'!$C"&amp;SUM(ROW(A24))&amp;":"&amp;$H$5&amp;SUM(ROW(A24))),
INDIRECT("'"&amp;$H$7&amp;"'!$C"&amp;SUM(ROW(A24))&amp;":"&amp;$H$5&amp;SUM(ROW(A24)))*$L$6)</f>
        <v>1125.0486534556453</v>
      </c>
      <c r="G24" s="163">
        <f ca="1">INDEX('Other Inputs'!$C$80:$AH$145,MATCH(B24,'Other Inputs'!$B$80:$B$145,0), MATCH($D$2,'Other Inputs'!$C$79:$AH$79,0))</f>
        <v>0</v>
      </c>
      <c r="H24" s="53">
        <f t="shared" ca="1" si="4"/>
        <v>1125.0486534556453</v>
      </c>
      <c r="I24" s="70" cm="1">
        <f t="array" aca="1" ref="I24" ca="1">IFERROR(SUMPRODUCT(INDIRECT("'"&amp;$H$6&amp;"'!$C"&amp;SUM(ROW(P24))&amp;":"&amp;$H$5&amp;SUM(ROW(P24))),
INDIRECT("'"&amp;$H$7&amp;"'!$C"&amp;SUM(ROW(P24))&amp;":"&amp;$H$5&amp;SUM(ROW(P24)))*$L$6,
INDIRECT("'"&amp;$H$7&amp;"'!$C10:"&amp;$H$5&amp;10)*$L$6)/
(SUMPRODUCT(INDIRECT("'"&amp;$H$6&amp;"'!$C"&amp;SUM(ROW(P24))&amp;":"&amp;$H$5&amp;SUM(ROW(P24))),
INDIRECT("'"&amp;$H$7&amp;"'!$C"&amp;SUM(ROW(P24))&amp;":"&amp;$H$5&amp;SUM(ROW(P24)))*$L$6)),"")</f>
        <v>74.959606446914563</v>
      </c>
      <c r="J24" s="345">
        <f ca="1">INDEX('Other Inputs'!$C$11:$AH$76,MATCH($B24,'Other Inputs'!$B$80:$B$145,0), MATCH($D$2,'Other Inputs'!$C$79:$AH$79,0))</f>
        <v>2</v>
      </c>
      <c r="K24" s="76">
        <f t="shared" ca="1" si="5"/>
        <v>2250.0973069112906</v>
      </c>
      <c r="L24" s="163">
        <f ca="1">INDEX('Other Inputs'!$C$149:$AH$214,MATCH($B24,'Other Inputs'!$B$80:$B$145,0), MATCH($D$2,'Other Inputs'!$C$79:$AH$79,0))</f>
        <v>5.5E-2</v>
      </c>
      <c r="M24" s="45">
        <f ca="1">INDEX('Other Inputs'!$C$218:$AH$283,MATCH($B24,'Other Inputs'!$B$80:$B$145,0), MATCH($D$2,'Other Inputs'!$C$79:$AH$79,0))</f>
        <v>1.7500000000000002E-2</v>
      </c>
      <c r="N24" s="53">
        <f t="shared" ca="1" si="6"/>
        <v>2415.3950803202615</v>
      </c>
      <c r="O24" s="53">
        <f t="shared" ca="1" si="7"/>
        <v>1207.6975401601308</v>
      </c>
      <c r="P24" s="46"/>
      <c r="Q24" s="53" cm="1">
        <f t="array" aca="1" ref="Q24" ca="1">IFERROR(SUMPRODUCT(INDIRECT("'"&amp;$H$6&amp;"'!$C"&amp;SUM(ROW(P24))&amp;":"&amp;$H$5&amp;SUM(ROW(P24))),
INDIRECT("'"&amp;$H$7&amp;"'!$C"&amp;SUM(ROW(P24))&amp;":"&amp;$H$5&amp;SUM(ROW(P24)))*$L$6,
INDIRECT("'"&amp;$H$8&amp;"'!$C"&amp;SUM(ROW(P24))&amp;":"&amp;$H$5&amp;SUM(ROW(P24)))*$L$5)/
(SUMPRODUCT(INDIRECT("'"&amp;$H$6&amp;"'!$C"&amp;SUM(ROW(P24))&amp;":"&amp;$H$5&amp;SUM(ROW(P24))),
INDIRECT("'"&amp;$H$7&amp;"'!$C"&amp;SUM(ROW(P24))&amp;":"&amp;$H$5&amp;SUM(ROW(P24)))*$L$6)),"")</f>
        <v>262102.05533264246</v>
      </c>
      <c r="R24" s="47">
        <f t="shared" ca="1" si="10"/>
        <v>2.0961956847951546E-2</v>
      </c>
      <c r="S24" s="57">
        <f t="shared" ca="1" si="8"/>
        <v>316540007.4961468</v>
      </c>
      <c r="T24" s="59">
        <f t="shared" si="2"/>
        <v>0</v>
      </c>
    </row>
    <row r="25" spans="2:20" s="44" customFormat="1" ht="13" x14ac:dyDescent="0.3">
      <c r="B25" s="14">
        <f t="shared" si="9"/>
        <v>2018</v>
      </c>
      <c r="C25" s="53">
        <f t="shared" ca="1" si="0"/>
        <v>2030.4452031525436</v>
      </c>
      <c r="D25" s="70">
        <f t="shared" ca="1" si="1"/>
        <v>77.0373034792227</v>
      </c>
      <c r="E25" s="75">
        <f t="shared" ca="1" si="3"/>
        <v>0.54340636932107234</v>
      </c>
      <c r="F25" s="53" cm="1">
        <f t="array" aca="1" ref="F25" ca="1">SUMPRODUCT(INDIRECT("'"&amp;$H$6&amp;"'!$C"&amp;SUM(ROW(A25))&amp;":"&amp;$H$5&amp;SUM(ROW(A25))),
INDIRECT("'"&amp;$H$7&amp;"'!$C"&amp;SUM(ROW(A25))&amp;":"&amp;$H$5&amp;SUM(ROW(A25)))*$L$6)</f>
        <v>1103.3568559505109</v>
      </c>
      <c r="G25" s="163">
        <f ca="1">INDEX('Other Inputs'!$C$80:$AH$145,MATCH(B25,'Other Inputs'!$B$80:$B$145,0), MATCH($D$2,'Other Inputs'!$C$79:$AH$79,0))</f>
        <v>0</v>
      </c>
      <c r="H25" s="53">
        <f t="shared" ca="1" si="4"/>
        <v>1103.3568559505109</v>
      </c>
      <c r="I25" s="70" cm="1">
        <f t="array" aca="1" ref="I25" ca="1">IFERROR(SUMPRODUCT(INDIRECT("'"&amp;$H$6&amp;"'!$C"&amp;SUM(ROW(P25))&amp;":"&amp;$H$5&amp;SUM(ROW(P25))),
INDIRECT("'"&amp;$H$7&amp;"'!$C"&amp;SUM(ROW(P25))&amp;":"&amp;$H$5&amp;SUM(ROW(P25)))*$L$6,
INDIRECT("'"&amp;$H$7&amp;"'!$C10:"&amp;$H$5&amp;10)*$L$6)/
(SUMPRODUCT(INDIRECT("'"&amp;$H$6&amp;"'!$C"&amp;SUM(ROW(P25))&amp;":"&amp;$H$5&amp;SUM(ROW(P25))),
INDIRECT("'"&amp;$H$7&amp;"'!$C"&amp;SUM(ROW(P25))&amp;":"&amp;$H$5&amp;SUM(ROW(P25)))*$L$6)),"")</f>
        <v>75.350044926106548</v>
      </c>
      <c r="J25" s="345">
        <f ca="1">INDEX('Other Inputs'!$C$11:$AH$76,MATCH($B25,'Other Inputs'!$B$80:$B$145,0), MATCH($D$2,'Other Inputs'!$C$79:$AH$79,0))</f>
        <v>2</v>
      </c>
      <c r="K25" s="76">
        <f t="shared" ca="1" si="5"/>
        <v>2206.7137119010217</v>
      </c>
      <c r="L25" s="163">
        <f ca="1">INDEX('Other Inputs'!$C$149:$AH$214,MATCH($B25,'Other Inputs'!$B$80:$B$145,0), MATCH($D$2,'Other Inputs'!$C$79:$AH$79,0))</f>
        <v>5.5E-2</v>
      </c>
      <c r="M25" s="45">
        <f ca="1">INDEX('Other Inputs'!$C$218:$AH$283,MATCH($B25,'Other Inputs'!$B$80:$B$145,0), MATCH($D$2,'Other Inputs'!$C$79:$AH$79,0))</f>
        <v>1.7500000000000002E-2</v>
      </c>
      <c r="N25" s="53">
        <f t="shared" ca="1" si="6"/>
        <v>2368.8244179615504</v>
      </c>
      <c r="O25" s="53">
        <f t="shared" ca="1" si="7"/>
        <v>1184.4122089807752</v>
      </c>
      <c r="P25" s="46"/>
      <c r="Q25" s="53" cm="1">
        <f t="array" aca="1" ref="Q25" ca="1">IFERROR(SUMPRODUCT(INDIRECT("'"&amp;$H$6&amp;"'!$C"&amp;SUM(ROW(P25))&amp;":"&amp;$H$5&amp;SUM(ROW(P25))),
INDIRECT("'"&amp;$H$7&amp;"'!$C"&amp;SUM(ROW(P25))&amp;":"&amp;$H$5&amp;SUM(ROW(P25)))*$L$6,
INDIRECT("'"&amp;$H$8&amp;"'!$C"&amp;SUM(ROW(P25))&amp;":"&amp;$H$5&amp;SUM(ROW(P25)))*$L$5)/
(SUMPRODUCT(INDIRECT("'"&amp;$H$6&amp;"'!$C"&amp;SUM(ROW(P25))&amp;":"&amp;$H$5&amp;SUM(ROW(P25))),
INDIRECT("'"&amp;$H$7&amp;"'!$C"&amp;SUM(ROW(P25))&amp;":"&amp;$H$5&amp;SUM(ROW(P25)))*$L$6)),"")</f>
        <v>263637.64564588282</v>
      </c>
      <c r="R25" s="47">
        <f t="shared" ca="1" si="10"/>
        <v>5.8587496053454924E-3</v>
      </c>
      <c r="S25" s="57">
        <f t="shared" ca="1" si="8"/>
        <v>312255646.24993092</v>
      </c>
      <c r="T25" s="59">
        <f t="shared" si="2"/>
        <v>0</v>
      </c>
    </row>
    <row r="26" spans="2:20" s="44" customFormat="1" ht="13" x14ac:dyDescent="0.3">
      <c r="B26" s="14">
        <f t="shared" si="9"/>
        <v>2019</v>
      </c>
      <c r="C26" s="53">
        <f t="shared" ca="1" si="0"/>
        <v>1996.0978568572507</v>
      </c>
      <c r="D26" s="70">
        <f t="shared" ca="1" si="1"/>
        <v>77.427262327460582</v>
      </c>
      <c r="E26" s="75">
        <f t="shared" ca="1" si="3"/>
        <v>0.53771174075763639</v>
      </c>
      <c r="F26" s="53" cm="1">
        <f t="array" aca="1" ref="F26" ca="1">SUMPRODUCT(INDIRECT("'"&amp;$H$6&amp;"'!$C"&amp;SUM(ROW(A26))&amp;":"&amp;$H$5&amp;SUM(ROW(A26))),
INDIRECT("'"&amp;$H$7&amp;"'!$C"&amp;SUM(ROW(A26))&amp;":"&amp;$H$5&amp;SUM(ROW(A26)))*$L$6)</f>
        <v>1073.3252533332995</v>
      </c>
      <c r="G26" s="163">
        <f ca="1">INDEX('Other Inputs'!$C$80:$AH$145,MATCH(B26,'Other Inputs'!$B$80:$B$145,0), MATCH($D$2,'Other Inputs'!$C$79:$AH$79,0))</f>
        <v>0</v>
      </c>
      <c r="H26" s="53">
        <f t="shared" ca="1" si="4"/>
        <v>1073.3252533332995</v>
      </c>
      <c r="I26" s="70" cm="1">
        <f t="array" aca="1" ref="I26" ca="1">IFERROR(SUMPRODUCT(INDIRECT("'"&amp;$H$6&amp;"'!$C"&amp;SUM(ROW(P26))&amp;":"&amp;$H$5&amp;SUM(ROW(P26))),
INDIRECT("'"&amp;$H$7&amp;"'!$C"&amp;SUM(ROW(P26))&amp;":"&amp;$H$5&amp;SUM(ROW(P26)))*$L$6,
INDIRECT("'"&amp;$H$7&amp;"'!$C10:"&amp;$H$5&amp;10)*$L$6)/
(SUMPRODUCT(INDIRECT("'"&amp;$H$6&amp;"'!$C"&amp;SUM(ROW(P26))&amp;":"&amp;$H$5&amp;SUM(ROW(P26))),
INDIRECT("'"&amp;$H$7&amp;"'!$C"&amp;SUM(ROW(P26))&amp;":"&amp;$H$5&amp;SUM(ROW(P26)))*$L$6)),"")</f>
        <v>75.762473409982462</v>
      </c>
      <c r="J26" s="345">
        <f ca="1">INDEX('Other Inputs'!$C$11:$AH$76,MATCH($B26,'Other Inputs'!$B$80:$B$145,0), MATCH($D$2,'Other Inputs'!$C$79:$AH$79,0))</f>
        <v>2</v>
      </c>
      <c r="K26" s="76">
        <f t="shared" ca="1" si="5"/>
        <v>2146.6505066665991</v>
      </c>
      <c r="L26" s="163">
        <f ca="1">INDEX('Other Inputs'!$C$149:$AH$214,MATCH($B26,'Other Inputs'!$B$80:$B$145,0), MATCH($D$2,'Other Inputs'!$C$79:$AH$79,0))</f>
        <v>5.5E-2</v>
      </c>
      <c r="M26" s="45">
        <f ca="1">INDEX('Other Inputs'!$C$218:$AH$283,MATCH($B26,'Other Inputs'!$B$80:$B$145,0), MATCH($D$2,'Other Inputs'!$C$79:$AH$79,0))</f>
        <v>1.7500000000000002E-2</v>
      </c>
      <c r="N26" s="53">
        <f t="shared" ca="1" si="6"/>
        <v>2304.3488195125942</v>
      </c>
      <c r="O26" s="53">
        <f t="shared" ca="1" si="7"/>
        <v>1152.1744097562971</v>
      </c>
      <c r="P26" s="46"/>
      <c r="Q26" s="53" cm="1">
        <f t="array" aca="1" ref="Q26" ca="1">IFERROR(SUMPRODUCT(INDIRECT("'"&amp;$H$6&amp;"'!$C"&amp;SUM(ROW(P26))&amp;":"&amp;$H$5&amp;SUM(ROW(P26))),
INDIRECT("'"&amp;$H$7&amp;"'!$C"&amp;SUM(ROW(P26))&amp;":"&amp;$H$5&amp;SUM(ROW(P26)))*$L$6,
INDIRECT("'"&amp;$H$8&amp;"'!$C"&amp;SUM(ROW(P26))&amp;":"&amp;$H$5&amp;SUM(ROW(P26)))*$L$5)/
(SUMPRODUCT(INDIRECT("'"&amp;$H$6&amp;"'!$C"&amp;SUM(ROW(P26))&amp;":"&amp;$H$5&amp;SUM(ROW(P26))),
INDIRECT("'"&amp;$H$7&amp;"'!$C"&amp;SUM(ROW(P26))&amp;":"&amp;$H$5&amp;SUM(ROW(P26)))*$L$6)),"")</f>
        <v>265778.53704058658</v>
      </c>
      <c r="R26" s="47">
        <f t="shared" ca="1" si="10"/>
        <v>8.1205830429065262E-3</v>
      </c>
      <c r="S26" s="57">
        <f t="shared" ca="1" si="8"/>
        <v>306223229.04062998</v>
      </c>
      <c r="T26" s="59">
        <f t="shared" si="2"/>
        <v>0</v>
      </c>
    </row>
    <row r="27" spans="2:20" s="44" customFormat="1" ht="13" x14ac:dyDescent="0.3">
      <c r="B27" s="14">
        <f t="shared" si="9"/>
        <v>2020</v>
      </c>
      <c r="C27" s="53">
        <f t="shared" ca="1" si="0"/>
        <v>1951.7136934133066</v>
      </c>
      <c r="D27" s="70">
        <f t="shared" ca="1" si="1"/>
        <v>77.803780643215561</v>
      </c>
      <c r="E27" s="75">
        <f t="shared" ca="1" si="3"/>
        <v>0.53220515667777379</v>
      </c>
      <c r="F27" s="53" cm="1">
        <f t="array" aca="1" ref="F27" ca="1">SUMPRODUCT(INDIRECT("'"&amp;$H$6&amp;"'!$C"&amp;SUM(ROW(A27))&amp;":"&amp;$H$5&amp;SUM(ROW(A27))),
INDIRECT("'"&amp;$H$7&amp;"'!$C"&amp;SUM(ROW(A27))&amp;":"&amp;$H$5&amp;SUM(ROW(A27)))*$L$6)</f>
        <v>1038.7120919931854</v>
      </c>
      <c r="G27" s="163">
        <f ca="1">INDEX('Other Inputs'!$C$80:$AH$145,MATCH(B27,'Other Inputs'!$B$80:$B$145,0), MATCH($D$2,'Other Inputs'!$C$79:$AH$79,0))</f>
        <v>0</v>
      </c>
      <c r="H27" s="53">
        <f t="shared" ca="1" si="4"/>
        <v>1038.7120919931854</v>
      </c>
      <c r="I27" s="70" cm="1">
        <f t="array" aca="1" ref="I27" ca="1">IFERROR(SUMPRODUCT(INDIRECT("'"&amp;$H$6&amp;"'!$C"&amp;SUM(ROW(P27))&amp;":"&amp;$H$5&amp;SUM(ROW(P27))),
INDIRECT("'"&amp;$H$7&amp;"'!$C"&amp;SUM(ROW(P27))&amp;":"&amp;$H$5&amp;SUM(ROW(P27)))*$L$6,
INDIRECT("'"&amp;$H$7&amp;"'!$C10:"&amp;$H$5&amp;10)*$L$6)/
(SUMPRODUCT(INDIRECT("'"&amp;$H$6&amp;"'!$C"&amp;SUM(ROW(P27))&amp;":"&amp;$H$5&amp;SUM(ROW(P27))),
INDIRECT("'"&amp;$H$7&amp;"'!$C"&amp;SUM(ROW(P27))&amp;":"&amp;$H$5&amp;SUM(ROW(P27)))*$L$6)),"")</f>
        <v>76.16260117254258</v>
      </c>
      <c r="J27" s="345">
        <f ca="1">INDEX('Other Inputs'!$C$11:$AH$76,MATCH($B27,'Other Inputs'!$B$80:$B$145,0), MATCH($D$2,'Other Inputs'!$C$79:$AH$79,0))</f>
        <v>2</v>
      </c>
      <c r="K27" s="76">
        <f t="shared" ca="1" si="5"/>
        <v>2077.4241839863707</v>
      </c>
      <c r="L27" s="163">
        <f ca="1">INDEX('Other Inputs'!$C$149:$AH$214,MATCH($B27,'Other Inputs'!$B$80:$B$145,0), MATCH($D$2,'Other Inputs'!$C$79:$AH$79,0))</f>
        <v>5.5E-2</v>
      </c>
      <c r="M27" s="45">
        <f ca="1">INDEX('Other Inputs'!$C$218:$AH$283,MATCH($B27,'Other Inputs'!$B$80:$B$145,0), MATCH($D$2,'Other Inputs'!$C$79:$AH$79,0))</f>
        <v>1.7500000000000002E-2</v>
      </c>
      <c r="N27" s="53">
        <f t="shared" ca="1" si="6"/>
        <v>2230.0369581024697</v>
      </c>
      <c r="O27" s="53">
        <f t="shared" ca="1" si="7"/>
        <v>1115.0184790512349</v>
      </c>
      <c r="P27" s="46"/>
      <c r="Q27" s="53" cm="1">
        <f t="array" aca="1" ref="Q27" ca="1">IFERROR(SUMPRODUCT(INDIRECT("'"&amp;$H$6&amp;"'!$C"&amp;SUM(ROW(P27))&amp;":"&amp;$H$5&amp;SUM(ROW(P27))),
INDIRECT("'"&amp;$H$7&amp;"'!$C"&amp;SUM(ROW(P27))&amp;":"&amp;$H$5&amp;SUM(ROW(P27)))*$L$6,
INDIRECT("'"&amp;$H$8&amp;"'!$C"&amp;SUM(ROW(P27))&amp;":"&amp;$H$5&amp;SUM(ROW(P27)))*$L$5)/
(SUMPRODUCT(INDIRECT("'"&amp;$H$6&amp;"'!$C"&amp;SUM(ROW(P27))&amp;":"&amp;$H$5&amp;SUM(ROW(P27))),
INDIRECT("'"&amp;$H$7&amp;"'!$C"&amp;SUM(ROW(P27))&amp;":"&amp;$H$5&amp;SUM(ROW(P27)))*$L$6)),"")</f>
        <v>269440.90992111427</v>
      </c>
      <c r="R27" s="47">
        <f t="shared" ca="1" si="10"/>
        <v>1.3779791706688638E-2</v>
      </c>
      <c r="S27" s="57">
        <f t="shared" ca="1" si="8"/>
        <v>300431593.57442164</v>
      </c>
      <c r="T27" s="59">
        <f t="shared" si="2"/>
        <v>0</v>
      </c>
    </row>
    <row r="28" spans="2:20" s="44" customFormat="1" ht="13" x14ac:dyDescent="0.3">
      <c r="B28" s="14">
        <f t="shared" si="9"/>
        <v>2021</v>
      </c>
      <c r="C28" s="53">
        <f t="shared" ca="1" si="0"/>
        <v>1898.3052520883261</v>
      </c>
      <c r="D28" s="70">
        <f t="shared" ca="1" si="1"/>
        <v>78.169907476537801</v>
      </c>
      <c r="E28" s="75">
        <f t="shared" ca="1" si="3"/>
        <v>0.52684292543078715</v>
      </c>
      <c r="F28" s="53" cm="1">
        <f t="array" aca="1" ref="F28" ca="1">SUMPRODUCT(INDIRECT("'"&amp;$H$6&amp;"'!$C"&amp;SUM(ROW(A28))&amp;":"&amp;$H$5&amp;SUM(ROW(A28))),
INDIRECT("'"&amp;$H$7&amp;"'!$C"&amp;SUM(ROW(A28))&amp;":"&amp;$H$5&amp;SUM(ROW(A28)))*$L$6)</f>
        <v>1000.1086923708417</v>
      </c>
      <c r="G28" s="163">
        <f ca="1">INDEX('Other Inputs'!$C$80:$AH$145,MATCH(B28,'Other Inputs'!$B$80:$B$145,0), MATCH($D$2,'Other Inputs'!$C$79:$AH$79,0))</f>
        <v>0</v>
      </c>
      <c r="H28" s="53">
        <f t="shared" ca="1" si="4"/>
        <v>1000.1086923708417</v>
      </c>
      <c r="I28" s="70" cm="1">
        <f t="array" aca="1" ref="I28" ca="1">IFERROR(SUMPRODUCT(INDIRECT("'"&amp;$H$6&amp;"'!$C"&amp;SUM(ROW(P28))&amp;":"&amp;$H$5&amp;SUM(ROW(P28))),
INDIRECT("'"&amp;$H$7&amp;"'!$C"&amp;SUM(ROW(P28))&amp;":"&amp;$H$5&amp;SUM(ROW(P28)))*$L$6,
INDIRECT("'"&amp;$H$7&amp;"'!$C10:"&amp;$H$5&amp;10)*$L$6)/
(SUMPRODUCT(INDIRECT("'"&amp;$H$6&amp;"'!$C"&amp;SUM(ROW(P28))&amp;":"&amp;$H$5&amp;SUM(ROW(P28))),
INDIRECT("'"&amp;$H$7&amp;"'!$C"&amp;SUM(ROW(P28))&amp;":"&amp;$H$5&amp;SUM(ROW(P28)))*$L$6)),"")</f>
        <v>76.552205515318761</v>
      </c>
      <c r="J28" s="345">
        <f ca="1">INDEX('Other Inputs'!$C$11:$AH$76,MATCH($B28,'Other Inputs'!$B$80:$B$145,0), MATCH($D$2,'Other Inputs'!$C$79:$AH$79,0))</f>
        <v>2</v>
      </c>
      <c r="K28" s="76">
        <f t="shared" ca="1" si="5"/>
        <v>2000.2173847416834</v>
      </c>
      <c r="L28" s="163">
        <f ca="1">INDEX('Other Inputs'!$C$149:$AH$214,MATCH($B28,'Other Inputs'!$B$80:$B$145,0), MATCH($D$2,'Other Inputs'!$C$79:$AH$79,0))</f>
        <v>5.5E-2</v>
      </c>
      <c r="M28" s="45">
        <f ca="1">INDEX('Other Inputs'!$C$218:$AH$283,MATCH($B28,'Other Inputs'!$B$80:$B$145,0), MATCH($D$2,'Other Inputs'!$C$79:$AH$79,0))</f>
        <v>1.7500000000000002E-2</v>
      </c>
      <c r="N28" s="53">
        <f t="shared" ca="1" si="6"/>
        <v>2147.1583543682696</v>
      </c>
      <c r="O28" s="53">
        <f t="shared" ca="1" si="7"/>
        <v>1073.5791771841348</v>
      </c>
      <c r="P28" s="46"/>
      <c r="Q28" s="53" cm="1">
        <f t="array" aca="1" ref="Q28" ca="1">IFERROR(SUMPRODUCT(INDIRECT("'"&amp;$H$6&amp;"'!$C"&amp;SUM(ROW(P28))&amp;":"&amp;$H$5&amp;SUM(ROW(P28))),
INDIRECT("'"&amp;$H$7&amp;"'!$C"&amp;SUM(ROW(P28))&amp;":"&amp;$H$5&amp;SUM(ROW(P28)))*$L$6,
INDIRECT("'"&amp;$H$8&amp;"'!$C"&amp;SUM(ROW(P28))&amp;":"&amp;$H$5&amp;SUM(ROW(P28)))*$L$5)/
(SUMPRODUCT(INDIRECT("'"&amp;$H$6&amp;"'!$C"&amp;SUM(ROW(P28))&amp;":"&amp;$H$5&amp;SUM(ROW(P28))),
INDIRECT("'"&amp;$H$7&amp;"'!$C"&amp;SUM(ROW(P28))&amp;":"&amp;$H$5&amp;SUM(ROW(P28)))*$L$6)),"")</f>
        <v>274136.59069408657</v>
      </c>
      <c r="R28" s="47">
        <f t="shared" ca="1" si="10"/>
        <v>1.7427497458893937E-2</v>
      </c>
      <c r="S28" s="57">
        <f t="shared" ca="1" si="8"/>
        <v>294307335.47342139</v>
      </c>
      <c r="T28" s="59">
        <f t="shared" si="2"/>
        <v>0</v>
      </c>
    </row>
    <row r="29" spans="2:20" s="44" customFormat="1" ht="13" x14ac:dyDescent="0.3">
      <c r="B29" s="14">
        <f t="shared" si="9"/>
        <v>2022</v>
      </c>
      <c r="C29" s="53">
        <f t="shared" ca="1" si="0"/>
        <v>1837.3691061786162</v>
      </c>
      <c r="D29" s="70">
        <f t="shared" ca="1" si="1"/>
        <v>78.530626601234104</v>
      </c>
      <c r="E29" s="75">
        <f t="shared" ca="1" si="3"/>
        <v>0.52155217704763879</v>
      </c>
      <c r="F29" s="53" cm="1">
        <f t="array" aca="1" ref="F29" ca="1">SUMPRODUCT(INDIRECT("'"&amp;$H$6&amp;"'!$C"&amp;SUM(ROW(A29))&amp;":"&amp;$H$5&amp;SUM(ROW(A29))),
INDIRECT("'"&amp;$H$7&amp;"'!$C"&amp;SUM(ROW(A29))&amp;":"&amp;$H$5&amp;SUM(ROW(A29)))*$L$6)</f>
        <v>958.28385736753148</v>
      </c>
      <c r="G29" s="163">
        <f ca="1">INDEX('Other Inputs'!$C$80:$AH$145,MATCH(B29,'Other Inputs'!$B$80:$B$145,0), MATCH($D$2,'Other Inputs'!$C$79:$AH$79,0))</f>
        <v>0</v>
      </c>
      <c r="H29" s="53">
        <f t="shared" ca="1" si="4"/>
        <v>958.28385736753148</v>
      </c>
      <c r="I29" s="70" cm="1">
        <f t="array" aca="1" ref="I29" ca="1">IFERROR(SUMPRODUCT(INDIRECT("'"&amp;$H$6&amp;"'!$C"&amp;SUM(ROW(P29))&amp;":"&amp;$H$5&amp;SUM(ROW(P29))),
INDIRECT("'"&amp;$H$7&amp;"'!$C"&amp;SUM(ROW(P29))&amp;":"&amp;$H$5&amp;SUM(ROW(P29)))*$L$6,
INDIRECT("'"&amp;$H$7&amp;"'!$C10:"&amp;$H$5&amp;10)*$L$6)/
(SUMPRODUCT(INDIRECT("'"&amp;$H$6&amp;"'!$C"&amp;SUM(ROW(P29))&amp;":"&amp;$H$5&amp;SUM(ROW(P29))),
INDIRECT("'"&amp;$H$7&amp;"'!$C"&amp;SUM(ROW(P29))&amp;":"&amp;$H$5&amp;SUM(ROW(P29)))*$L$6)),"")</f>
        <v>76.934416120548434</v>
      </c>
      <c r="J29" s="345">
        <f ca="1">INDEX('Other Inputs'!$C$11:$AH$76,MATCH($B29,'Other Inputs'!$B$80:$B$145,0), MATCH($D$2,'Other Inputs'!$C$79:$AH$79,0))</f>
        <v>2</v>
      </c>
      <c r="K29" s="76">
        <f t="shared" ca="1" si="5"/>
        <v>1916.567714735063</v>
      </c>
      <c r="L29" s="163">
        <f ca="1">INDEX('Other Inputs'!$C$149:$AH$214,MATCH($B29,'Other Inputs'!$B$80:$B$145,0), MATCH($D$2,'Other Inputs'!$C$79:$AH$79,0))</f>
        <v>5.5E-2</v>
      </c>
      <c r="M29" s="45">
        <f ca="1">INDEX('Other Inputs'!$C$218:$AH$283,MATCH($B29,'Other Inputs'!$B$80:$B$145,0), MATCH($D$2,'Other Inputs'!$C$79:$AH$79,0))</f>
        <v>1.7500000000000002E-2</v>
      </c>
      <c r="N29" s="53">
        <f t="shared" ca="1" si="6"/>
        <v>2057.3635704787876</v>
      </c>
      <c r="O29" s="53">
        <f t="shared" ca="1" si="7"/>
        <v>1028.6817852393938</v>
      </c>
      <c r="P29" s="46"/>
      <c r="Q29" s="53" cm="1">
        <f t="array" aca="1" ref="Q29" ca="1">IFERROR(SUMPRODUCT(INDIRECT("'"&amp;$H$6&amp;"'!$C"&amp;SUM(ROW(P29))&amp;":"&amp;$H$5&amp;SUM(ROW(P29))),
INDIRECT("'"&amp;$H$7&amp;"'!$C"&amp;SUM(ROW(P29))&amp;":"&amp;$H$5&amp;SUM(ROW(P29)))*$L$6,
INDIRECT("'"&amp;$H$8&amp;"'!$C"&amp;SUM(ROW(P29))&amp;":"&amp;$H$5&amp;SUM(ROW(P29)))*$L$5)/
(SUMPRODUCT(INDIRECT("'"&amp;$H$6&amp;"'!$C"&amp;SUM(ROW(P29))&amp;":"&amp;$H$5&amp;SUM(ROW(P29))),
INDIRECT("'"&amp;$H$7&amp;"'!$C"&amp;SUM(ROW(P29))&amp;":"&amp;$H$5&amp;SUM(ROW(P29)))*$L$6)),"")</f>
        <v>279150.01059491385</v>
      </c>
      <c r="R29" s="47">
        <f t="shared" ca="1" si="10"/>
        <v>1.8288036223598647E-2</v>
      </c>
      <c r="S29" s="57">
        <f t="shared" ca="1" si="8"/>
        <v>287156531.24837166</v>
      </c>
      <c r="T29" s="59">
        <f t="shared" si="2"/>
        <v>0</v>
      </c>
    </row>
    <row r="30" spans="2:20" s="44" customFormat="1" ht="13" x14ac:dyDescent="0.3">
      <c r="B30" s="14">
        <f t="shared" si="9"/>
        <v>2023</v>
      </c>
      <c r="C30" s="53">
        <f t="shared" ca="1" si="0"/>
        <v>1770.7747217842241</v>
      </c>
      <c r="D30" s="70">
        <f t="shared" ca="1" si="1"/>
        <v>78.892882976547725</v>
      </c>
      <c r="E30" s="75">
        <f t="shared" ca="1" si="3"/>
        <v>0.51623097198200452</v>
      </c>
      <c r="F30" s="53" cm="1">
        <f t="array" aca="1" ref="F30" ca="1">SUMPRODUCT(INDIRECT("'"&amp;$H$6&amp;"'!$C"&amp;SUM(ROW(A30))&amp;":"&amp;$H$5&amp;SUM(ROW(A30))),
INDIRECT("'"&amp;$H$7&amp;"'!$C"&amp;SUM(ROW(A30))&amp;":"&amp;$H$5&amp;SUM(ROW(A30)))*$L$6)</f>
        <v>914.1287557878336</v>
      </c>
      <c r="G30" s="163">
        <f ca="1">INDEX('Other Inputs'!$C$80:$AH$145,MATCH(B30,'Other Inputs'!$B$80:$B$145,0), MATCH($D$2,'Other Inputs'!$C$79:$AH$79,0))</f>
        <v>0</v>
      </c>
      <c r="H30" s="53">
        <f t="shared" ca="1" si="4"/>
        <v>914.1287557878336</v>
      </c>
      <c r="I30" s="70" cm="1">
        <f t="array" aca="1" ref="I30" ca="1">IFERROR(SUMPRODUCT(INDIRECT("'"&amp;$H$6&amp;"'!$C"&amp;SUM(ROW(P30))&amp;":"&amp;$H$5&amp;SUM(ROW(P30))),
INDIRECT("'"&amp;$H$7&amp;"'!$C"&amp;SUM(ROW(P30))&amp;":"&amp;$H$5&amp;SUM(ROW(P30)))*$L$6,
INDIRECT("'"&amp;$H$7&amp;"'!$C10:"&amp;$H$5&amp;10)*$L$6)/
(SUMPRODUCT(INDIRECT("'"&amp;$H$6&amp;"'!$C"&amp;SUM(ROW(P30))&amp;":"&amp;$H$5&amp;SUM(ROW(P30))),
INDIRECT("'"&amp;$H$7&amp;"'!$C"&amp;SUM(ROW(P30))&amp;":"&amp;$H$5&amp;SUM(ROW(P30)))*$L$6)),"")</f>
        <v>77.313873104023173</v>
      </c>
      <c r="J30" s="345">
        <f ca="1">INDEX('Other Inputs'!$C$11:$AH$76,MATCH($B30,'Other Inputs'!$B$80:$B$145,0), MATCH($D$2,'Other Inputs'!$C$79:$AH$79,0))</f>
        <v>2</v>
      </c>
      <c r="K30" s="76">
        <f t="shared" ca="1" si="5"/>
        <v>1828.2575115756672</v>
      </c>
      <c r="L30" s="163">
        <f ca="1">INDEX('Other Inputs'!$C$149:$AH$214,MATCH($B30,'Other Inputs'!$B$80:$B$145,0), MATCH($D$2,'Other Inputs'!$C$79:$AH$79,0))</f>
        <v>5.5E-2</v>
      </c>
      <c r="M30" s="45">
        <f ca="1">INDEX('Other Inputs'!$C$218:$AH$283,MATCH($B30,'Other Inputs'!$B$80:$B$145,0), MATCH($D$2,'Other Inputs'!$C$79:$AH$79,0))</f>
        <v>1.7500000000000002E-2</v>
      </c>
      <c r="N30" s="53">
        <f t="shared" ca="1" si="6"/>
        <v>1962.5658790197947</v>
      </c>
      <c r="O30" s="53">
        <f t="shared" ca="1" si="7"/>
        <v>981.28293950989735</v>
      </c>
      <c r="P30" s="46"/>
      <c r="Q30" s="53" cm="1">
        <f t="array" aca="1" ref="Q30" ca="1">IFERROR(SUMPRODUCT(INDIRECT("'"&amp;$H$6&amp;"'!$C"&amp;SUM(ROW(P30))&amp;":"&amp;$H$5&amp;SUM(ROW(P30))),
INDIRECT("'"&amp;$H$7&amp;"'!$C"&amp;SUM(ROW(P30))&amp;":"&amp;$H$5&amp;SUM(ROW(P30)))*$L$6,
INDIRECT("'"&amp;$H$8&amp;"'!$C"&amp;SUM(ROW(P30))&amp;":"&amp;$H$5&amp;SUM(ROW(P30)))*$L$5)/
(SUMPRODUCT(INDIRECT("'"&amp;$H$6&amp;"'!$C"&amp;SUM(ROW(P30))&amp;":"&amp;$H$5&amp;SUM(ROW(P30))),
INDIRECT("'"&amp;$H$7&amp;"'!$C"&amp;SUM(ROW(P30))&amp;":"&amp;$H$5&amp;SUM(ROW(P30)))*$L$6)),"")</f>
        <v>284342.37451727816</v>
      </c>
      <c r="R30" s="47">
        <f t="shared" ca="1" si="10"/>
        <v>1.8600622336709005E-2</v>
      </c>
      <c r="S30" s="57">
        <f t="shared" ca="1" si="8"/>
        <v>279020321.09353882</v>
      </c>
      <c r="T30" s="59">
        <f t="shared" si="2"/>
        <v>0</v>
      </c>
    </row>
    <row r="31" spans="2:20" s="44" customFormat="1" ht="13" x14ac:dyDescent="0.3">
      <c r="B31" s="14">
        <f t="shared" si="9"/>
        <v>2024</v>
      </c>
      <c r="C31" s="53">
        <f t="shared" ca="1" si="0"/>
        <v>1698.1921715154458</v>
      </c>
      <c r="D31" s="70">
        <f t="shared" ca="1" si="1"/>
        <v>79.246477734503898</v>
      </c>
      <c r="E31" s="75">
        <f t="shared" ca="1" si="3"/>
        <v>0.51103119179611489</v>
      </c>
      <c r="F31" s="53" cm="1">
        <f t="array" aca="1" ref="F31" ca="1">SUMPRODUCT(INDIRECT("'"&amp;$H$6&amp;"'!$C"&amp;SUM(ROW(A31))&amp;":"&amp;$H$5&amp;SUM(ROW(A31))),
INDIRECT("'"&amp;$H$7&amp;"'!$C"&amp;SUM(ROW(A31))&amp;":"&amp;$H$5&amp;SUM(ROW(A31)))*$L$6)</f>
        <v>867.82916930837064</v>
      </c>
      <c r="G31" s="163">
        <f ca="1">INDEX('Other Inputs'!$C$80:$AH$145,MATCH(B31,'Other Inputs'!$B$80:$B$145,0), MATCH($D$2,'Other Inputs'!$C$79:$AH$79,0))</f>
        <v>0</v>
      </c>
      <c r="H31" s="53">
        <f t="shared" ca="1" si="4"/>
        <v>867.82916930837064</v>
      </c>
      <c r="I31" s="70" cm="1">
        <f t="array" aca="1" ref="I31" ca="1">IFERROR(SUMPRODUCT(INDIRECT("'"&amp;$H$6&amp;"'!$C"&amp;SUM(ROW(P31))&amp;":"&amp;$H$5&amp;SUM(ROW(P31))),
INDIRECT("'"&amp;$H$7&amp;"'!$C"&amp;SUM(ROW(P31))&amp;":"&amp;$H$5&amp;SUM(ROW(P31)))*$L$6,
INDIRECT("'"&amp;$H$7&amp;"'!$C10:"&amp;$H$5&amp;10)*$L$6)/
(SUMPRODUCT(INDIRECT("'"&amp;$H$6&amp;"'!$C"&amp;SUM(ROW(P31))&amp;":"&amp;$H$5&amp;SUM(ROW(P31))),
INDIRECT("'"&amp;$H$7&amp;"'!$C"&amp;SUM(ROW(P31))&amp;":"&amp;$H$5&amp;SUM(ROW(P31)))*$L$6)),"")</f>
        <v>77.683309141475206</v>
      </c>
      <c r="J31" s="345">
        <f ca="1">INDEX('Other Inputs'!$C$11:$AH$76,MATCH($B31,'Other Inputs'!$B$80:$B$145,0), MATCH($D$2,'Other Inputs'!$C$79:$AH$79,0))</f>
        <v>2</v>
      </c>
      <c r="K31" s="76">
        <f t="shared" ca="1" si="5"/>
        <v>1735.6583386167413</v>
      </c>
      <c r="L31" s="163">
        <f ca="1">INDEX('Other Inputs'!$C$149:$AH$214,MATCH($B31,'Other Inputs'!$B$80:$B$145,0), MATCH($D$2,'Other Inputs'!$C$79:$AH$79,0))</f>
        <v>5.5E-2</v>
      </c>
      <c r="M31" s="45">
        <f ca="1">INDEX('Other Inputs'!$C$218:$AH$283,MATCH($B31,'Other Inputs'!$B$80:$B$145,0), MATCH($D$2,'Other Inputs'!$C$79:$AH$79,0))</f>
        <v>1.7500000000000002E-2</v>
      </c>
      <c r="N31" s="53">
        <f t="shared" ca="1" si="6"/>
        <v>1863.1641393173736</v>
      </c>
      <c r="O31" s="53">
        <f t="shared" ca="1" si="7"/>
        <v>931.58206965868681</v>
      </c>
      <c r="P31" s="46"/>
      <c r="Q31" s="53" cm="1">
        <f t="array" aca="1" ref="Q31" ca="1">IFERROR(SUMPRODUCT(INDIRECT("'"&amp;$H$6&amp;"'!$C"&amp;SUM(ROW(P31))&amp;":"&amp;$H$5&amp;SUM(ROW(P31))),
INDIRECT("'"&amp;$H$7&amp;"'!$C"&amp;SUM(ROW(P31))&amp;":"&amp;$H$5&amp;SUM(ROW(P31)))*$L$6,
INDIRECT("'"&amp;$H$8&amp;"'!$C"&amp;SUM(ROW(P31))&amp;":"&amp;$H$5&amp;SUM(ROW(P31)))*$L$5)/
(SUMPRODUCT(INDIRECT("'"&amp;$H$6&amp;"'!$C"&amp;SUM(ROW(P31))&amp;":"&amp;$H$5&amp;SUM(ROW(P31))),
INDIRECT("'"&amp;$H$7&amp;"'!$C"&amp;SUM(ROW(P31))&amp;":"&amp;$H$5&amp;SUM(ROW(P31)))*$L$6)),"")</f>
        <v>289708.20185542078</v>
      </c>
      <c r="R31" s="47">
        <f t="shared" ca="1" si="10"/>
        <v>1.8871008400531464E-2</v>
      </c>
      <c r="S31" s="57">
        <f t="shared" ca="1" si="8"/>
        <v>269886966.28156948</v>
      </c>
      <c r="T31" s="59">
        <f t="shared" si="2"/>
        <v>0</v>
      </c>
    </row>
    <row r="32" spans="2:20" s="44" customFormat="1" ht="13" x14ac:dyDescent="0.3">
      <c r="B32" s="14">
        <f t="shared" si="9"/>
        <v>2025</v>
      </c>
      <c r="C32" s="53">
        <f t="shared" ca="1" si="0"/>
        <v>1619.2227774696587</v>
      </c>
      <c r="D32" s="70">
        <f t="shared" ca="1" si="1"/>
        <v>79.580879643006128</v>
      </c>
      <c r="E32" s="75">
        <f t="shared" ca="1" si="3"/>
        <v>0.5061097314426769</v>
      </c>
      <c r="F32" s="53" cm="1">
        <f t="array" aca="1" ref="F32" ca="1">SUMPRODUCT(INDIRECT("'"&amp;$H$6&amp;"'!$C"&amp;SUM(ROW(A32))&amp;":"&amp;$H$5&amp;SUM(ROW(A32))),
INDIRECT("'"&amp;$H$7&amp;"'!$C"&amp;SUM(ROW(A32))&amp;":"&amp;$H$5&amp;SUM(ROW(A32)))*$L$6)</f>
        <v>819.50440505103438</v>
      </c>
      <c r="G32" s="163">
        <f ca="1">INDEX('Other Inputs'!$C$80:$AH$145,MATCH(B32,'Other Inputs'!$B$80:$B$145,0), MATCH($D$2,'Other Inputs'!$C$79:$AH$79,0))</f>
        <v>0</v>
      </c>
      <c r="H32" s="53">
        <f t="shared" ca="1" si="4"/>
        <v>819.50440505103438</v>
      </c>
      <c r="I32" s="70" cm="1">
        <f t="array" aca="1" ref="I32" ca="1">IFERROR(SUMPRODUCT(INDIRECT("'"&amp;$H$6&amp;"'!$C"&amp;SUM(ROW(P32))&amp;":"&amp;$H$5&amp;SUM(ROW(P32))),
INDIRECT("'"&amp;$H$7&amp;"'!$C"&amp;SUM(ROW(P32))&amp;":"&amp;$H$5&amp;SUM(ROW(P32)))*$L$6,
INDIRECT("'"&amp;$H$7&amp;"'!$C10:"&amp;$H$5&amp;10)*$L$6)/
(SUMPRODUCT(INDIRECT("'"&amp;$H$6&amp;"'!$C"&amp;SUM(ROW(P32))&amp;":"&amp;$H$5&amp;SUM(ROW(P32))),
INDIRECT("'"&amp;$H$7&amp;"'!$C"&amp;SUM(ROW(P32))&amp;":"&amp;$H$5&amp;SUM(ROW(P32)))*$L$6)),"")</f>
        <v>78.034562535097081</v>
      </c>
      <c r="J32" s="345">
        <f ca="1">INDEX('Other Inputs'!$C$11:$AH$76,MATCH($B32,'Other Inputs'!$B$80:$B$145,0), MATCH($D$2,'Other Inputs'!$C$79:$AH$79,0))</f>
        <v>2</v>
      </c>
      <c r="K32" s="76">
        <f t="shared" ca="1" si="5"/>
        <v>1639.0088101020688</v>
      </c>
      <c r="L32" s="163">
        <f ca="1">INDEX('Other Inputs'!$C$149:$AH$214,MATCH($B32,'Other Inputs'!$B$80:$B$145,0), MATCH($D$2,'Other Inputs'!$C$79:$AH$79,0))</f>
        <v>5.5E-2</v>
      </c>
      <c r="M32" s="45">
        <f ca="1">INDEX('Other Inputs'!$C$218:$AH$283,MATCH($B32,'Other Inputs'!$B$80:$B$145,0), MATCH($D$2,'Other Inputs'!$C$79:$AH$79,0))</f>
        <v>1.7500000000000002E-2</v>
      </c>
      <c r="N32" s="53">
        <f t="shared" ca="1" si="6"/>
        <v>1759.414494814192</v>
      </c>
      <c r="O32" s="53">
        <f t="shared" ca="1" si="7"/>
        <v>879.70724740709602</v>
      </c>
      <c r="P32" s="46"/>
      <c r="Q32" s="53" cm="1">
        <f t="array" aca="1" ref="Q32" ca="1">IFERROR(SUMPRODUCT(INDIRECT("'"&amp;$H$6&amp;"'!$C"&amp;SUM(ROW(P32))&amp;":"&amp;$H$5&amp;SUM(ROW(P32))),
INDIRECT("'"&amp;$H$7&amp;"'!$C"&amp;SUM(ROW(P32))&amp;":"&amp;$H$5&amp;SUM(ROW(P32)))*$L$6,
INDIRECT("'"&amp;$H$8&amp;"'!$C"&amp;SUM(ROW(P32))&amp;":"&amp;$H$5&amp;SUM(ROW(P32)))*$L$5)/
(SUMPRODUCT(INDIRECT("'"&amp;$H$6&amp;"'!$C"&amp;SUM(ROW(P32))&amp;":"&amp;$H$5&amp;SUM(ROW(P32))),
INDIRECT("'"&amp;$H$7&amp;"'!$C"&amp;SUM(ROW(P32))&amp;":"&amp;$H$5&amp;SUM(ROW(P32)))*$L$6)),"")</f>
        <v>295358</v>
      </c>
      <c r="R32" s="47">
        <f t="shared" ca="1" si="10"/>
        <v>1.9501685172857997E-2</v>
      </c>
      <c r="S32" s="57">
        <f t="shared" ca="1" si="8"/>
        <v>259828573.17966506</v>
      </c>
      <c r="T32" s="59">
        <f t="shared" si="2"/>
        <v>0.5</v>
      </c>
    </row>
    <row r="33" spans="2:21" s="44" customFormat="1" ht="13" x14ac:dyDescent="0.3">
      <c r="B33" s="14">
        <f t="shared" si="9"/>
        <v>2026</v>
      </c>
      <c r="C33" s="53">
        <f t="shared" ca="1" si="0"/>
        <v>1536.1527468491633</v>
      </c>
      <c r="D33" s="70">
        <f t="shared" ca="1" si="1"/>
        <v>79.904176110968407</v>
      </c>
      <c r="E33" s="75">
        <f t="shared" ca="1" si="3"/>
        <v>0.50134728183771793</v>
      </c>
      <c r="F33" s="53" cm="1">
        <f t="array" aca="1" ref="F33" ca="1">SUMPRODUCT(INDIRECT("'"&amp;$H$6&amp;"'!$C"&amp;SUM(ROW(A33))&amp;":"&amp;$H$5&amp;SUM(ROW(A33))),
INDIRECT("'"&amp;$H$7&amp;"'!$C"&amp;SUM(ROW(A33))&amp;":"&amp;$H$5&amp;SUM(ROW(A33)))*$L$6)</f>
        <v>770.14600412037203</v>
      </c>
      <c r="G33" s="163">
        <f ca="1">INDEX('Other Inputs'!$C$80:$AH$145,MATCH(B33,'Other Inputs'!$B$80:$B$145,0), MATCH($D$2,'Other Inputs'!$C$79:$AH$79,0))</f>
        <v>0</v>
      </c>
      <c r="H33" s="53">
        <f t="shared" ca="1" si="4"/>
        <v>770.14600412037203</v>
      </c>
      <c r="I33" s="70" cm="1">
        <f t="array" aca="1" ref="I33" ca="1">IFERROR(SUMPRODUCT(INDIRECT("'"&amp;$H$6&amp;"'!$C"&amp;SUM(ROW(P33))&amp;":"&amp;$H$5&amp;SUM(ROW(P33))),
INDIRECT("'"&amp;$H$7&amp;"'!$C"&amp;SUM(ROW(P33))&amp;":"&amp;$H$5&amp;SUM(ROW(P33)))*$L$6,
INDIRECT("'"&amp;$H$7&amp;"'!$C10:"&amp;$H$5&amp;10)*$L$6)/
(SUMPRODUCT(INDIRECT("'"&amp;$H$6&amp;"'!$C"&amp;SUM(ROW(P33))&amp;":"&amp;$H$5&amp;SUM(ROW(P33))),
INDIRECT("'"&amp;$H$7&amp;"'!$C"&amp;SUM(ROW(P33))&amp;":"&amp;$H$5&amp;SUM(ROW(P33)))*$L$6)),"")</f>
        <v>78.373066975313606</v>
      </c>
      <c r="J33" s="345">
        <f ca="1">INDEX('Other Inputs'!$C$11:$AH$76,MATCH($B33,'Other Inputs'!$B$80:$B$145,0), MATCH($D$2,'Other Inputs'!$C$79:$AH$79,0))</f>
        <v>2</v>
      </c>
      <c r="K33" s="76">
        <f t="shared" ca="1" si="5"/>
        <v>1540.2920082407441</v>
      </c>
      <c r="L33" s="163">
        <f ca="1">INDEX('Other Inputs'!$C$149:$AH$214,MATCH($B33,'Other Inputs'!$B$80:$B$145,0), MATCH($D$2,'Other Inputs'!$C$79:$AH$79,0))</f>
        <v>5.5E-2</v>
      </c>
      <c r="M33" s="45">
        <f ca="1">INDEX('Other Inputs'!$C$218:$AH$283,MATCH($B33,'Other Inputs'!$B$80:$B$145,0), MATCH($D$2,'Other Inputs'!$C$79:$AH$79,0))</f>
        <v>1.7500000000000002E-2</v>
      </c>
      <c r="N33" s="53">
        <f t="shared" ca="1" si="6"/>
        <v>1653.4457098961298</v>
      </c>
      <c r="O33" s="53">
        <f t="shared" ca="1" si="7"/>
        <v>826.72285494806488</v>
      </c>
      <c r="P33" s="46"/>
      <c r="Q33" s="53" cm="1">
        <f t="array" aca="1" ref="Q33" ca="1">IFERROR(SUMPRODUCT(INDIRECT("'"&amp;$H$6&amp;"'!$C"&amp;SUM(ROW(P33))&amp;":"&amp;$H$5&amp;SUM(ROW(P33))),
INDIRECT("'"&amp;$H$7&amp;"'!$C"&amp;SUM(ROW(P33))&amp;":"&amp;$H$5&amp;SUM(ROW(P33)))*$L$6,
INDIRECT("'"&amp;$H$8&amp;"'!$C"&amp;SUM(ROW(P33))&amp;":"&amp;$H$5&amp;SUM(ROW(P33)))*$L$5)/
(SUMPRODUCT(INDIRECT("'"&amp;$H$6&amp;"'!$C"&amp;SUM(ROW(P33))&amp;":"&amp;$H$5&amp;SUM(ROW(P33))),
INDIRECT("'"&amp;$H$7&amp;"'!$C"&amp;SUM(ROW(P33))&amp;":"&amp;$H$5&amp;SUM(ROW(P33)))*$L$6)),"")</f>
        <v>301440.60087550612</v>
      </c>
      <c r="R33" s="47">
        <f t="shared" ca="1" si="10"/>
        <v>2.0593993985286163E-2</v>
      </c>
      <c r="S33" s="57">
        <f t="shared" ca="1" si="8"/>
        <v>249207834.15305856</v>
      </c>
      <c r="T33" s="59">
        <f t="shared" si="2"/>
        <v>1.5</v>
      </c>
      <c r="U33" s="319"/>
    </row>
    <row r="34" spans="2:21" s="44" customFormat="1" ht="13" x14ac:dyDescent="0.3">
      <c r="B34" s="14">
        <f t="shared" si="9"/>
        <v>2027</v>
      </c>
      <c r="C34" s="53">
        <f t="shared" ca="1" si="0"/>
        <v>1449.7435248893353</v>
      </c>
      <c r="D34" s="70">
        <f t="shared" ca="1" si="1"/>
        <v>80.213750553529025</v>
      </c>
      <c r="E34" s="75">
        <f t="shared" ca="1" si="3"/>
        <v>0.49678265409202627</v>
      </c>
      <c r="F34" s="53" cm="1">
        <f t="array" aca="1" ref="F34" ca="1">SUMPRODUCT(INDIRECT("'"&amp;$H$6&amp;"'!$C"&amp;SUM(ROW(A34))&amp;":"&amp;$H$5&amp;SUM(ROW(A34))),
INDIRECT("'"&amp;$H$7&amp;"'!$C"&amp;SUM(ROW(A34))&amp;":"&amp;$H$5&amp;SUM(ROW(A34)))*$L$6)</f>
        <v>720.20743604725351</v>
      </c>
      <c r="G34" s="163">
        <f ca="1">INDEX('Other Inputs'!$C$80:$AH$145,MATCH(B34,'Other Inputs'!$B$80:$B$145,0), MATCH($D$2,'Other Inputs'!$C$79:$AH$79,0))</f>
        <v>0</v>
      </c>
      <c r="H34" s="53">
        <f t="shared" ca="1" si="4"/>
        <v>720.20743604725351</v>
      </c>
      <c r="I34" s="70" cm="1">
        <f t="array" aca="1" ref="I34" ca="1">IFERROR(SUMPRODUCT(INDIRECT("'"&amp;$H$6&amp;"'!$C"&amp;SUM(ROW(P34))&amp;":"&amp;$H$5&amp;SUM(ROW(P34))),
INDIRECT("'"&amp;$H$7&amp;"'!$C"&amp;SUM(ROW(P34))&amp;":"&amp;$H$5&amp;SUM(ROW(P34)))*$L$6,
INDIRECT("'"&amp;$H$7&amp;"'!$C10:"&amp;$H$5&amp;10)*$L$6)/
(SUMPRODUCT(INDIRECT("'"&amp;$H$6&amp;"'!$C"&amp;SUM(ROW(P34))&amp;":"&amp;$H$5&amp;SUM(ROW(P34))),
INDIRECT("'"&amp;$H$7&amp;"'!$C"&amp;SUM(ROW(P34))&amp;":"&amp;$H$5&amp;SUM(ROW(P34)))*$L$6)),"")</f>
        <v>78.696214884772701</v>
      </c>
      <c r="J34" s="345">
        <f ca="1">INDEX('Other Inputs'!$C$11:$AH$76,MATCH($B34,'Other Inputs'!$B$80:$B$145,0), MATCH($D$2,'Other Inputs'!$C$79:$AH$79,0))</f>
        <v>2</v>
      </c>
      <c r="K34" s="76">
        <f t="shared" ca="1" si="5"/>
        <v>1440.414872094507</v>
      </c>
      <c r="L34" s="163">
        <f ca="1">INDEX('Other Inputs'!$C$149:$AH$214,MATCH($B34,'Other Inputs'!$B$80:$B$145,0), MATCH($D$2,'Other Inputs'!$C$79:$AH$79,0))</f>
        <v>5.5E-2</v>
      </c>
      <c r="M34" s="45">
        <f ca="1">INDEX('Other Inputs'!$C$218:$AH$283,MATCH($B34,'Other Inputs'!$B$80:$B$145,0), MATCH($D$2,'Other Inputs'!$C$79:$AH$79,0))</f>
        <v>1.7500000000000002E-2</v>
      </c>
      <c r="N34" s="53">
        <f t="shared" ca="1" si="6"/>
        <v>1546.2313496357497</v>
      </c>
      <c r="O34" s="53">
        <f t="shared" ca="1" si="7"/>
        <v>773.11567481787483</v>
      </c>
      <c r="P34" s="46"/>
      <c r="Q34" s="53" cm="1">
        <f t="array" aca="1" ref="Q34" ca="1">IFERROR(SUMPRODUCT(INDIRECT("'"&amp;$H$6&amp;"'!$C"&amp;SUM(ROW(P34))&amp;":"&amp;$H$5&amp;SUM(ROW(P34))),
INDIRECT("'"&amp;$H$7&amp;"'!$C"&amp;SUM(ROW(P34))&amp;":"&amp;$H$5&amp;SUM(ROW(P34)))*$L$6,
INDIRECT("'"&amp;$H$8&amp;"'!$C"&amp;SUM(ROW(P34))&amp;":"&amp;$H$5&amp;SUM(ROW(P34)))*$L$5)/
(SUMPRODUCT(INDIRECT("'"&amp;$H$6&amp;"'!$C"&amp;SUM(ROW(P34))&amp;":"&amp;$H$5&amp;SUM(ROW(P34))),
INDIRECT("'"&amp;$H$7&amp;"'!$C"&amp;SUM(ROW(P34))&amp;":"&amp;$H$5&amp;SUM(ROW(P34)))*$L$6)),"")</f>
        <v>307858.45027850755</v>
      </c>
      <c r="R34" s="47">
        <f t="shared" ca="1" si="10"/>
        <v>2.129059384953913E-2</v>
      </c>
      <c r="S34" s="57">
        <f t="shared" ca="1" si="8"/>
        <v>238010193.53545353</v>
      </c>
      <c r="T34" s="59">
        <f t="shared" si="2"/>
        <v>2.5</v>
      </c>
      <c r="U34" s="319"/>
    </row>
    <row r="35" spans="2:21" s="44" customFormat="1" ht="13" x14ac:dyDescent="0.3">
      <c r="B35" s="14">
        <f t="shared" si="9"/>
        <v>2028</v>
      </c>
      <c r="C35" s="53">
        <f t="shared" ca="1" si="0"/>
        <v>1360.7918850948172</v>
      </c>
      <c r="D35" s="70">
        <f t="shared" ca="1" si="1"/>
        <v>80.506816292004459</v>
      </c>
      <c r="E35" s="75">
        <f t="shared" ca="1" si="3"/>
        <v>0.49245793343909117</v>
      </c>
      <c r="F35" s="53" cm="1">
        <f t="array" aca="1" ref="F35" ca="1">SUMPRODUCT(INDIRECT("'"&amp;$H$6&amp;"'!$C"&amp;SUM(ROW(A35))&amp;":"&amp;$H$5&amp;SUM(ROW(A35))),
INDIRECT("'"&amp;$H$7&amp;"'!$C"&amp;SUM(ROW(A35))&amp;":"&amp;$H$5&amp;SUM(ROW(A35)))*$L$6)</f>
        <v>670.13275957447888</v>
      </c>
      <c r="G35" s="163">
        <f ca="1">INDEX('Other Inputs'!$C$80:$AH$145,MATCH(B35,'Other Inputs'!$B$80:$B$145,0), MATCH($D$2,'Other Inputs'!$C$79:$AH$79,0))</f>
        <v>0</v>
      </c>
      <c r="H35" s="53">
        <f t="shared" ca="1" si="4"/>
        <v>670.13275957447888</v>
      </c>
      <c r="I35" s="70" cm="1">
        <f t="array" aca="1" ref="I35" ca="1">IFERROR(SUMPRODUCT(INDIRECT("'"&amp;$H$6&amp;"'!$C"&amp;SUM(ROW(P35))&amp;":"&amp;$H$5&amp;SUM(ROW(P35))),
INDIRECT("'"&amp;$H$7&amp;"'!$C"&amp;SUM(ROW(P35))&amp;":"&amp;$H$5&amp;SUM(ROW(P35)))*$L$6,
INDIRECT("'"&amp;$H$7&amp;"'!$C10:"&amp;$H$5&amp;10)*$L$6)/
(SUMPRODUCT(INDIRECT("'"&amp;$H$6&amp;"'!$C"&amp;SUM(ROW(P35))&amp;":"&amp;$H$5&amp;SUM(ROW(P35))),
INDIRECT("'"&amp;$H$7&amp;"'!$C"&amp;SUM(ROW(P35))&amp;":"&amp;$H$5&amp;SUM(ROW(P35)))*$L$6)),"")</f>
        <v>79.001022944324092</v>
      </c>
      <c r="J35" s="345">
        <f ca="1">INDEX('Other Inputs'!$C$11:$AH$76,MATCH($B35,'Other Inputs'!$B$80:$B$145,0), MATCH($D$2,'Other Inputs'!$C$79:$AH$79,0))</f>
        <v>2</v>
      </c>
      <c r="K35" s="76">
        <f t="shared" ca="1" si="5"/>
        <v>1340.2655191489578</v>
      </c>
      <c r="L35" s="163">
        <f ca="1">INDEX('Other Inputs'!$C$149:$AH$214,MATCH($B35,'Other Inputs'!$B$80:$B$145,0), MATCH($D$2,'Other Inputs'!$C$79:$AH$79,0))</f>
        <v>5.5E-2</v>
      </c>
      <c r="M35" s="45">
        <f ca="1">INDEX('Other Inputs'!$C$218:$AH$283,MATCH($B35,'Other Inputs'!$B$80:$B$145,0), MATCH($D$2,'Other Inputs'!$C$79:$AH$79,0))</f>
        <v>1.7500000000000002E-2</v>
      </c>
      <c r="N35" s="53">
        <f t="shared" ca="1" si="6"/>
        <v>1438.7247748494381</v>
      </c>
      <c r="O35" s="53">
        <f t="shared" ca="1" si="7"/>
        <v>719.36238742471903</v>
      </c>
      <c r="P35" s="46"/>
      <c r="Q35" s="53" cm="1">
        <f t="array" aca="1" ref="Q35" ca="1">IFERROR(SUMPRODUCT(INDIRECT("'"&amp;$H$6&amp;"'!$C"&amp;SUM(ROW(P35))&amp;":"&amp;$H$5&amp;SUM(ROW(P35))),
INDIRECT("'"&amp;$H$7&amp;"'!$C"&amp;SUM(ROW(P35))&amp;":"&amp;$H$5&amp;SUM(ROW(P35)))*$L$6,
INDIRECT("'"&amp;$H$8&amp;"'!$C"&amp;SUM(ROW(P35))&amp;":"&amp;$H$5&amp;SUM(ROW(P35)))*$L$5)/
(SUMPRODUCT(INDIRECT("'"&amp;$H$6&amp;"'!$C"&amp;SUM(ROW(P35))&amp;":"&amp;$H$5&amp;SUM(ROW(P35))),
INDIRECT("'"&amp;$H$7&amp;"'!$C"&amp;SUM(ROW(P35))&amp;":"&amp;$H$5&amp;SUM(ROW(P35)))*$L$6)),"")</f>
        <v>314412.25709523476</v>
      </c>
      <c r="R35" s="47">
        <f t="shared" ca="1" si="10"/>
        <v>2.1288377209715215E-2</v>
      </c>
      <c r="S35" s="57">
        <f t="shared" ca="1" si="8"/>
        <v>226176351.89962262</v>
      </c>
      <c r="T35" s="59">
        <f t="shared" si="2"/>
        <v>3.5</v>
      </c>
      <c r="U35" s="319"/>
    </row>
    <row r="36" spans="2:21" s="44" customFormat="1" ht="13" x14ac:dyDescent="0.3">
      <c r="B36" s="14">
        <f t="shared" si="9"/>
        <v>2029</v>
      </c>
      <c r="C36" s="53">
        <f t="shared" ca="1" si="0"/>
        <v>1271.7579967492004</v>
      </c>
      <c r="D36" s="70">
        <f t="shared" ca="1" si="1"/>
        <v>80.792519940233916</v>
      </c>
      <c r="E36" s="75">
        <f t="shared" ca="1" si="3"/>
        <v>0.48823730578629676</v>
      </c>
      <c r="F36" s="53" cm="1">
        <f t="array" aca="1" ref="F36" ca="1">SUMPRODUCT(INDIRECT("'"&amp;$H$6&amp;"'!$C"&amp;SUM(ROW(A36))&amp;":"&amp;$H$5&amp;SUM(ROW(A36))),
INDIRECT("'"&amp;$H$7&amp;"'!$C"&amp;SUM(ROW(A36))&amp;":"&amp;$H$5&amp;SUM(ROW(A36)))*$L$6)</f>
        <v>620.91969794500756</v>
      </c>
      <c r="G36" s="163">
        <f ca="1">INDEX('Other Inputs'!$C$80:$AH$145,MATCH(B36,'Other Inputs'!$B$80:$B$145,0), MATCH($D$2,'Other Inputs'!$C$79:$AH$79,0))</f>
        <v>0</v>
      </c>
      <c r="H36" s="53">
        <f t="shared" ca="1" si="4"/>
        <v>620.91969794500756</v>
      </c>
      <c r="I36" s="70" cm="1">
        <f t="array" aca="1" ref="I36" ca="1">IFERROR(SUMPRODUCT(INDIRECT("'"&amp;$H$6&amp;"'!$C"&amp;SUM(ROW(P36))&amp;":"&amp;$H$5&amp;SUM(ROW(P36))),
INDIRECT("'"&amp;$H$7&amp;"'!$C"&amp;SUM(ROW(P36))&amp;":"&amp;$H$5&amp;SUM(ROW(P36)))*$L$6,
INDIRECT("'"&amp;$H$7&amp;"'!$C10:"&amp;$H$5&amp;10)*$L$6)/
(SUMPRODUCT(INDIRECT("'"&amp;$H$6&amp;"'!$C"&amp;SUM(ROW(P36))&amp;":"&amp;$H$5&amp;SUM(ROW(P36))),
INDIRECT("'"&amp;$H$7&amp;"'!$C"&amp;SUM(ROW(P36))&amp;":"&amp;$H$5&amp;SUM(ROW(P36)))*$L$6)),"")</f>
        <v>79.294560398172052</v>
      </c>
      <c r="J36" s="345">
        <f ca="1">INDEX('Other Inputs'!$C$11:$AH$76,MATCH($B36,'Other Inputs'!$B$80:$B$145,0), MATCH($D$2,'Other Inputs'!$C$79:$AH$79,0))</f>
        <v>2</v>
      </c>
      <c r="K36" s="76">
        <f t="shared" ca="1" si="5"/>
        <v>1241.8393958900151</v>
      </c>
      <c r="L36" s="163">
        <f ca="1">INDEX('Other Inputs'!$C$149:$AH$214,MATCH($B36,'Other Inputs'!$B$80:$B$145,0), MATCH($D$2,'Other Inputs'!$C$79:$AH$79,0))</f>
        <v>5.5E-2</v>
      </c>
      <c r="M36" s="45">
        <f ca="1">INDEX('Other Inputs'!$C$218:$AH$283,MATCH($B36,'Other Inputs'!$B$80:$B$145,0), MATCH($D$2,'Other Inputs'!$C$79:$AH$79,0))</f>
        <v>1.7500000000000002E-2</v>
      </c>
      <c r="N36" s="53">
        <f t="shared" ca="1" si="6"/>
        <v>1333.0680225105855</v>
      </c>
      <c r="O36" s="53">
        <f t="shared" ca="1" si="7"/>
        <v>666.53401125529274</v>
      </c>
      <c r="P36" s="46"/>
      <c r="Q36" s="53" cm="1">
        <f t="array" aca="1" ref="Q36" ca="1">IFERROR(SUMPRODUCT(INDIRECT("'"&amp;$H$6&amp;"'!$C"&amp;SUM(ROW(P36))&amp;":"&amp;$H$5&amp;SUM(ROW(P36))),
INDIRECT("'"&amp;$H$7&amp;"'!$C"&amp;SUM(ROW(P36))&amp;":"&amp;$H$5&amp;SUM(ROW(P36)))*$L$6,
INDIRECT("'"&amp;$H$8&amp;"'!$C"&amp;SUM(ROW(P36))&amp;":"&amp;$H$5&amp;SUM(ROW(P36)))*$L$5)/
(SUMPRODUCT(INDIRECT("'"&amp;$H$6&amp;"'!$C"&amp;SUM(ROW(P36))&amp;":"&amp;$H$5&amp;SUM(ROW(P36))),
INDIRECT("'"&amp;$H$7&amp;"'!$C"&amp;SUM(ROW(P36))&amp;":"&amp;$H$5&amp;SUM(ROW(P36)))*$L$6)),"")</f>
        <v>321118.50867051928</v>
      </c>
      <c r="R36" s="47">
        <f t="shared" ca="1" si="10"/>
        <v>2.1329485170971552E-2</v>
      </c>
      <c r="S36" s="57">
        <f t="shared" ca="1" si="8"/>
        <v>214036407.67247871</v>
      </c>
      <c r="T36" s="59">
        <f t="shared" si="2"/>
        <v>4.5</v>
      </c>
      <c r="U36" s="319"/>
    </row>
    <row r="37" spans="2:21" s="44" customFormat="1" ht="13" x14ac:dyDescent="0.3">
      <c r="B37" s="14">
        <f t="shared" si="9"/>
        <v>2030</v>
      </c>
      <c r="C37" s="53">
        <f t="shared" ca="1" si="0"/>
        <v>1184.2209673187913</v>
      </c>
      <c r="D37" s="70">
        <f t="shared" ca="1" si="1"/>
        <v>81.075088238603229</v>
      </c>
      <c r="E37" s="75">
        <f t="shared" ca="1" si="3"/>
        <v>0.48405889583350664</v>
      </c>
      <c r="F37" s="53" cm="1">
        <f t="array" aca="1" ref="F37" ca="1">SUMPRODUCT(INDIRECT("'"&amp;$H$6&amp;"'!$C"&amp;SUM(ROW(A37))&amp;":"&amp;$H$5&amp;SUM(ROW(A37))),
INDIRECT("'"&amp;$H$7&amp;"'!$C"&amp;SUM(ROW(A37))&amp;":"&amp;$H$5&amp;SUM(ROW(A37)))*$L$6)</f>
        <v>573.23269386322124</v>
      </c>
      <c r="G37" s="163">
        <f ca="1">INDEX('Other Inputs'!$C$80:$AH$145,MATCH(B37,'Other Inputs'!$B$80:$B$145,0), MATCH($D$2,'Other Inputs'!$C$79:$AH$79,0))</f>
        <v>0</v>
      </c>
      <c r="H37" s="53">
        <f t="shared" ca="1" si="4"/>
        <v>573.23269386322124</v>
      </c>
      <c r="I37" s="70" cm="1">
        <f t="array" aca="1" ref="I37" ca="1">IFERROR(SUMPRODUCT(INDIRECT("'"&amp;$H$6&amp;"'!$C"&amp;SUM(ROW(P37))&amp;":"&amp;$H$5&amp;SUM(ROW(P37))),
INDIRECT("'"&amp;$H$7&amp;"'!$C"&amp;SUM(ROW(P37))&amp;":"&amp;$H$5&amp;SUM(ROW(P37)))*$L$6,
INDIRECT("'"&amp;$H$7&amp;"'!$C10:"&amp;$H$5&amp;10)*$L$6)/
(SUMPRODUCT(INDIRECT("'"&amp;$H$6&amp;"'!$C"&amp;SUM(ROW(P37))&amp;":"&amp;$H$5&amp;SUM(ROW(P37))),
INDIRECT("'"&amp;$H$7&amp;"'!$C"&amp;SUM(ROW(P37))&amp;":"&amp;$H$5&amp;SUM(ROW(P37)))*$L$6)),"")</f>
        <v>79.580346043486259</v>
      </c>
      <c r="J37" s="345">
        <f ca="1">INDEX('Other Inputs'!$C$11:$AH$76,MATCH($B37,'Other Inputs'!$B$80:$B$145,0), MATCH($D$2,'Other Inputs'!$C$79:$AH$79,0))</f>
        <v>2</v>
      </c>
      <c r="K37" s="76">
        <f t="shared" ca="1" si="5"/>
        <v>1146.4653877264425</v>
      </c>
      <c r="L37" s="163">
        <f ca="1">INDEX('Other Inputs'!$C$149:$AH$214,MATCH($B37,'Other Inputs'!$B$80:$B$145,0), MATCH($D$2,'Other Inputs'!$C$79:$AH$79,0))</f>
        <v>5.5E-2</v>
      </c>
      <c r="M37" s="45">
        <f ca="1">INDEX('Other Inputs'!$C$218:$AH$283,MATCH($B37,'Other Inputs'!$B$80:$B$145,0), MATCH($D$2,'Other Inputs'!$C$79:$AH$79,0))</f>
        <v>1.7500000000000002E-2</v>
      </c>
      <c r="N37" s="53">
        <f t="shared" ca="1" si="6"/>
        <v>1230.6876012722962</v>
      </c>
      <c r="O37" s="53">
        <f t="shared" ca="1" si="7"/>
        <v>615.3438006361481</v>
      </c>
      <c r="P37" s="46"/>
      <c r="Q37" s="53" cm="1">
        <f t="array" aca="1" ref="Q37" ca="1">IFERROR(SUMPRODUCT(INDIRECT("'"&amp;$H$6&amp;"'!$C"&amp;SUM(ROW(P37))&amp;":"&amp;$H$5&amp;SUM(ROW(P37))),
INDIRECT("'"&amp;$H$7&amp;"'!$C"&amp;SUM(ROW(P37))&amp;":"&amp;$H$5&amp;SUM(ROW(P37)))*$L$6,
INDIRECT("'"&amp;$H$8&amp;"'!$C"&amp;SUM(ROW(P37))&amp;":"&amp;$H$5&amp;SUM(ROW(P37)))*$L$5)/
(SUMPRODUCT(INDIRECT("'"&amp;$H$6&amp;"'!$C"&amp;SUM(ROW(P37))&amp;":"&amp;$H$5&amp;SUM(ROW(P37))),
INDIRECT("'"&amp;$H$7&amp;"'!$C"&amp;SUM(ROW(P37))&amp;":"&amp;$H$5&amp;SUM(ROW(P37)))*$L$6)),"")</f>
        <v>328289.69574661675</v>
      </c>
      <c r="R37" s="47">
        <f t="shared" ca="1" si="10"/>
        <v>2.2331902031394346E-2</v>
      </c>
      <c r="S37" s="57">
        <f t="shared" ca="1" si="8"/>
        <v>202011029.09040785</v>
      </c>
      <c r="T37" s="59">
        <f t="shared" si="2"/>
        <v>5.5</v>
      </c>
      <c r="U37" s="319"/>
    </row>
    <row r="38" spans="2:21" s="44" customFormat="1" ht="13" x14ac:dyDescent="0.3">
      <c r="B38" s="14">
        <f t="shared" si="9"/>
        <v>2031</v>
      </c>
      <c r="C38" s="53">
        <f t="shared" ca="1" si="0"/>
        <v>1101.1647360497248</v>
      </c>
      <c r="D38" s="70">
        <f t="shared" ca="1" si="1"/>
        <v>81.374113947811878</v>
      </c>
      <c r="E38" s="75">
        <f t="shared" ca="1" si="3"/>
        <v>0.47963082197365475</v>
      </c>
      <c r="F38" s="53" cm="1">
        <f t="array" aca="1" ref="F38" ca="1">SUMPRODUCT(INDIRECT("'"&amp;$H$6&amp;"'!$C"&amp;SUM(ROW(A38))&amp;":"&amp;$H$5&amp;SUM(ROW(A38))),
INDIRECT("'"&amp;$H$7&amp;"'!$C"&amp;SUM(ROW(A38))&amp;":"&amp;$H$5&amp;SUM(ROW(A38)))*$L$6)</f>
        <v>528.15254747993208</v>
      </c>
      <c r="G38" s="163">
        <f ca="1">INDEX('Other Inputs'!$C$80:$AH$145,MATCH(B38,'Other Inputs'!$B$80:$B$145,0), MATCH($D$2,'Other Inputs'!$C$79:$AH$79,0))</f>
        <v>0</v>
      </c>
      <c r="H38" s="53">
        <f t="shared" ca="1" si="4"/>
        <v>528.15254747993208</v>
      </c>
      <c r="I38" s="70" cm="1">
        <f t="array" aca="1" ref="I38" ca="1">IFERROR(SUMPRODUCT(INDIRECT("'"&amp;$H$6&amp;"'!$C"&amp;SUM(ROW(P38))&amp;":"&amp;$H$5&amp;SUM(ROW(P38))),
INDIRECT("'"&amp;$H$7&amp;"'!$C"&amp;SUM(ROW(P38))&amp;":"&amp;$H$5&amp;SUM(ROW(P38)))*$L$6,
INDIRECT("'"&amp;$H$7&amp;"'!$C10:"&amp;$H$5&amp;10)*$L$6)/
(SUMPRODUCT(INDIRECT("'"&amp;$H$6&amp;"'!$C"&amp;SUM(ROW(P38))&amp;":"&amp;$H$5&amp;SUM(ROW(P38))),
INDIRECT("'"&amp;$H$7&amp;"'!$C"&amp;SUM(ROW(P38))&amp;":"&amp;$H$5&amp;SUM(ROW(P38)))*$L$6)),"")</f>
        <v>79.873754730889914</v>
      </c>
      <c r="J38" s="345">
        <f ca="1">INDEX('Other Inputs'!$C$11:$AH$76,MATCH($B38,'Other Inputs'!$B$80:$B$145,0), MATCH($D$2,'Other Inputs'!$C$79:$AH$79,0))</f>
        <v>2</v>
      </c>
      <c r="K38" s="76">
        <f t="shared" ca="1" si="5"/>
        <v>1056.3050949598642</v>
      </c>
      <c r="L38" s="163">
        <f ca="1">INDEX('Other Inputs'!$C$149:$AH$214,MATCH($B38,'Other Inputs'!$B$80:$B$145,0), MATCH($D$2,'Other Inputs'!$C$79:$AH$79,0))</f>
        <v>5.5E-2</v>
      </c>
      <c r="M38" s="45">
        <f ca="1">INDEX('Other Inputs'!$C$218:$AH$283,MATCH($B38,'Other Inputs'!$B$80:$B$145,0), MATCH($D$2,'Other Inputs'!$C$79:$AH$79,0))</f>
        <v>1.7500000000000002E-2</v>
      </c>
      <c r="N38" s="53">
        <f t="shared" ca="1" si="6"/>
        <v>1133.9039079983531</v>
      </c>
      <c r="O38" s="53">
        <f t="shared" ca="1" si="7"/>
        <v>566.95195399917657</v>
      </c>
      <c r="P38" s="46"/>
      <c r="Q38" s="53" cm="1">
        <f t="array" aca="1" ref="Q38" ca="1">IFERROR(SUMPRODUCT(INDIRECT("'"&amp;$H$6&amp;"'!$C"&amp;SUM(ROW(P38))&amp;":"&amp;$H$5&amp;SUM(ROW(P38))),
INDIRECT("'"&amp;$H$7&amp;"'!$C"&amp;SUM(ROW(P38))&amp;":"&amp;$H$5&amp;SUM(ROW(P38)))*$L$6,
INDIRECT("'"&amp;$H$8&amp;"'!$C"&amp;SUM(ROW(P38))&amp;":"&amp;$H$5&amp;SUM(ROW(P38)))*$L$5)/
(SUMPRODUCT(INDIRECT("'"&amp;$H$6&amp;"'!$C"&amp;SUM(ROW(P38))&amp;":"&amp;$H$5&amp;SUM(ROW(P38))),
INDIRECT("'"&amp;$H$7&amp;"'!$C"&amp;SUM(ROW(P38))&amp;":"&amp;$H$5&amp;SUM(ROW(P38)))*$L$6)),"")</f>
        <v>335675.583787499</v>
      </c>
      <c r="R38" s="47">
        <f t="shared" ca="1" si="10"/>
        <v>2.2498080617744609E-2</v>
      </c>
      <c r="S38" s="57">
        <f t="shared" ca="1" si="8"/>
        <v>190311928.13813686</v>
      </c>
      <c r="T38" s="59">
        <f t="shared" si="2"/>
        <v>6.5</v>
      </c>
      <c r="U38" s="319"/>
    </row>
    <row r="39" spans="2:21" s="44" customFormat="1" ht="13" x14ac:dyDescent="0.3">
      <c r="B39" s="14">
        <f t="shared" si="9"/>
        <v>2032</v>
      </c>
      <c r="C39" s="53">
        <f t="shared" ca="1" si="0"/>
        <v>1016.0530379722017</v>
      </c>
      <c r="D39" s="70">
        <f t="shared" ca="1" si="1"/>
        <v>81.626601978377167</v>
      </c>
      <c r="E39" s="75">
        <f t="shared" ca="1" si="3"/>
        <v>0.47589028670375394</v>
      </c>
      <c r="F39" s="53" cm="1">
        <f t="array" aca="1" ref="F39" ca="1">SUMPRODUCT(INDIRECT("'"&amp;$H$6&amp;"'!$C"&amp;SUM(ROW(A39))&amp;":"&amp;$H$5&amp;SUM(ROW(A39))),
INDIRECT("'"&amp;$H$7&amp;"'!$C"&amp;SUM(ROW(A39))&amp;":"&amp;$H$5&amp;SUM(ROW(A39)))*$L$6)</f>
        <v>483.52977154681122</v>
      </c>
      <c r="G39" s="163">
        <f ca="1">INDEX('Other Inputs'!$C$80:$AH$145,MATCH(B39,'Other Inputs'!$B$80:$B$145,0), MATCH($D$2,'Other Inputs'!$C$79:$AH$79,0))</f>
        <v>0</v>
      </c>
      <c r="H39" s="53">
        <f t="shared" ca="1" si="4"/>
        <v>483.52977154681122</v>
      </c>
      <c r="I39" s="70" cm="1">
        <f t="array" aca="1" ref="I39" ca="1">IFERROR(SUMPRODUCT(INDIRECT("'"&amp;$H$6&amp;"'!$C"&amp;SUM(ROW(P39))&amp;":"&amp;$H$5&amp;SUM(ROW(P39))),
INDIRECT("'"&amp;$H$7&amp;"'!$C"&amp;SUM(ROW(P39))&amp;":"&amp;$H$5&amp;SUM(ROW(P39)))*$L$6,
INDIRECT("'"&amp;$H$7&amp;"'!$C10:"&amp;$H$5&amp;10)*$L$6)/
(SUMPRODUCT(INDIRECT("'"&amp;$H$6&amp;"'!$C"&amp;SUM(ROW(P39))&amp;":"&amp;$H$5&amp;SUM(ROW(P39))),
INDIRECT("'"&amp;$H$7&amp;"'!$C"&amp;SUM(ROW(P39))&amp;":"&amp;$H$5&amp;SUM(ROW(P39)))*$L$6)),"")</f>
        <v>80.123677587129748</v>
      </c>
      <c r="J39" s="345">
        <f ca="1">INDEX('Other Inputs'!$C$11:$AH$76,MATCH($B39,'Other Inputs'!$B$80:$B$145,0), MATCH($D$2,'Other Inputs'!$C$79:$AH$79,0))</f>
        <v>2</v>
      </c>
      <c r="K39" s="76">
        <f t="shared" ca="1" si="5"/>
        <v>967.05954309362244</v>
      </c>
      <c r="L39" s="163">
        <f ca="1">INDEX('Other Inputs'!$C$149:$AH$214,MATCH($B39,'Other Inputs'!$B$80:$B$145,0), MATCH($D$2,'Other Inputs'!$C$79:$AH$79,0))</f>
        <v>5.5E-2</v>
      </c>
      <c r="M39" s="45">
        <f ca="1">INDEX('Other Inputs'!$C$218:$AH$283,MATCH($B39,'Other Inputs'!$B$80:$B$145,0), MATCH($D$2,'Other Inputs'!$C$79:$AH$79,0))</f>
        <v>1.7500000000000002E-2</v>
      </c>
      <c r="N39" s="53">
        <f t="shared" ca="1" si="6"/>
        <v>1038.1021547781377</v>
      </c>
      <c r="O39" s="53">
        <f t="shared" ca="1" si="7"/>
        <v>519.05107738906884</v>
      </c>
      <c r="P39" s="46"/>
      <c r="Q39" s="53" cm="1">
        <f t="array" aca="1" ref="Q39" ca="1">IFERROR(SUMPRODUCT(INDIRECT("'"&amp;$H$6&amp;"'!$C"&amp;SUM(ROW(P39))&amp;":"&amp;$H$5&amp;SUM(ROW(P39))),
INDIRECT("'"&amp;$H$7&amp;"'!$C"&amp;SUM(ROW(P39))&amp;":"&amp;$H$5&amp;SUM(ROW(P39)))*$L$6,
INDIRECT("'"&amp;$H$8&amp;"'!$C"&amp;SUM(ROW(P39))&amp;":"&amp;$H$5&amp;SUM(ROW(P39)))*$L$5)/
(SUMPRODUCT(INDIRECT("'"&amp;$H$6&amp;"'!$C"&amp;SUM(ROW(P39))&amp;":"&amp;$H$5&amp;SUM(ROW(P39))),
INDIRECT("'"&amp;$H$7&amp;"'!$C"&amp;SUM(ROW(P39))&amp;":"&amp;$H$5&amp;SUM(ROW(P39)))*$L$6)),"")</f>
        <v>343432.61391114234</v>
      </c>
      <c r="R39" s="47">
        <f t="shared" ca="1" si="10"/>
        <v>2.3108711202998844E-2</v>
      </c>
      <c r="S39" s="57">
        <f t="shared" ca="1" si="8"/>
        <v>178259068.26112255</v>
      </c>
      <c r="T39" s="59">
        <f t="shared" si="2"/>
        <v>7.5</v>
      </c>
      <c r="U39" s="319"/>
    </row>
    <row r="40" spans="2:21" s="44" customFormat="1" ht="13" x14ac:dyDescent="0.3">
      <c r="B40" s="14">
        <f t="shared" si="9"/>
        <v>2033</v>
      </c>
      <c r="C40" s="53">
        <f t="shared" ca="1" si="0"/>
        <v>929.65856278910735</v>
      </c>
      <c r="D40" s="70">
        <f t="shared" ca="1" si="1"/>
        <v>81.82532018746258</v>
      </c>
      <c r="E40" s="75">
        <f t="shared" ca="1" si="3"/>
        <v>0.47294599465089759</v>
      </c>
      <c r="F40" s="53" cm="1">
        <f t="array" aca="1" ref="F40" ca="1">SUMPRODUCT(INDIRECT("'"&amp;$H$6&amp;"'!$C"&amp;SUM(ROW(A40))&amp;":"&amp;$H$5&amp;SUM(ROW(A40))),
INDIRECT("'"&amp;$H$7&amp;"'!$C"&amp;SUM(ROW(A40))&amp;":"&amp;$H$5&amp;SUM(ROW(A40)))*$L$6)</f>
        <v>439.67829366401833</v>
      </c>
      <c r="G40" s="163">
        <f ca="1">INDEX('Other Inputs'!$C$80:$AH$145,MATCH(B40,'Other Inputs'!$B$80:$B$145,0), MATCH($D$2,'Other Inputs'!$C$79:$AH$79,0))</f>
        <v>0</v>
      </c>
      <c r="H40" s="53">
        <f t="shared" ca="1" si="4"/>
        <v>439.67829366401833</v>
      </c>
      <c r="I40" s="70" cm="1">
        <f t="array" aca="1" ref="I40" ca="1">IFERROR(SUMPRODUCT(INDIRECT("'"&amp;$H$6&amp;"'!$C"&amp;SUM(ROW(P40))&amp;":"&amp;$H$5&amp;SUM(ROW(P40))),
INDIRECT("'"&amp;$H$7&amp;"'!$C"&amp;SUM(ROW(P40))&amp;":"&amp;$H$5&amp;SUM(ROW(P40)))*$L$6,
INDIRECT("'"&amp;$H$7&amp;"'!$C10:"&amp;$H$5&amp;10)*$L$6)/
(SUMPRODUCT(INDIRECT("'"&amp;$H$6&amp;"'!$C"&amp;SUM(ROW(P40))&amp;":"&amp;$H$5&amp;SUM(ROW(P40))),
INDIRECT("'"&amp;$H$7&amp;"'!$C"&amp;SUM(ROW(P40))&amp;":"&amp;$H$5&amp;SUM(ROW(P40)))*$L$6)),"")</f>
        <v>80.323622599953282</v>
      </c>
      <c r="J40" s="345">
        <f ca="1">INDEX('Other Inputs'!$C$11:$AH$76,MATCH($B40,'Other Inputs'!$B$80:$B$145,0), MATCH($D$2,'Other Inputs'!$C$79:$AH$79,0))</f>
        <v>2</v>
      </c>
      <c r="K40" s="76">
        <f t="shared" ca="1" si="5"/>
        <v>879.35658732803665</v>
      </c>
      <c r="L40" s="163">
        <f ca="1">INDEX('Other Inputs'!$C$149:$AH$214,MATCH($B40,'Other Inputs'!$B$80:$B$145,0), MATCH($D$2,'Other Inputs'!$C$79:$AH$79,0))</f>
        <v>5.5E-2</v>
      </c>
      <c r="M40" s="45">
        <f ca="1">INDEX('Other Inputs'!$C$218:$AH$283,MATCH($B40,'Other Inputs'!$B$80:$B$145,0), MATCH($D$2,'Other Inputs'!$C$79:$AH$79,0))</f>
        <v>1.7500000000000002E-2</v>
      </c>
      <c r="N40" s="53">
        <f t="shared" ca="1" si="6"/>
        <v>943.95632062462255</v>
      </c>
      <c r="O40" s="53">
        <f t="shared" ca="1" si="7"/>
        <v>471.97816031231127</v>
      </c>
      <c r="P40" s="46"/>
      <c r="Q40" s="53" cm="1">
        <f t="array" aca="1" ref="Q40" ca="1">IFERROR(SUMPRODUCT(INDIRECT("'"&amp;$H$6&amp;"'!$C"&amp;SUM(ROW(P40))&amp;":"&amp;$H$5&amp;SUM(ROW(P40))),
INDIRECT("'"&amp;$H$7&amp;"'!$C"&amp;SUM(ROW(P40))&amp;":"&amp;$H$5&amp;SUM(ROW(P40)))*$L$6,
INDIRECT("'"&amp;$H$8&amp;"'!$C"&amp;SUM(ROW(P40))&amp;":"&amp;$H$5&amp;SUM(ROW(P40)))*$L$5)/
(SUMPRODUCT(INDIRECT("'"&amp;$H$6&amp;"'!$C"&amp;SUM(ROW(P40))&amp;":"&amp;$H$5&amp;SUM(ROW(P40))),
INDIRECT("'"&amp;$H$7&amp;"'!$C"&amp;SUM(ROW(P40))&amp;":"&amp;$H$5&amp;SUM(ROW(P40)))*$L$6)),"")</f>
        <v>351702.50192211859</v>
      </c>
      <c r="R40" s="47">
        <f t="shared" ca="1" si="10"/>
        <v>2.4080089298437857E-2</v>
      </c>
      <c r="S40" s="57">
        <f t="shared" ca="1" si="8"/>
        <v>165995899.83443865</v>
      </c>
      <c r="T40" s="59">
        <f t="shared" si="2"/>
        <v>8.5</v>
      </c>
      <c r="U40" s="319"/>
    </row>
    <row r="41" spans="2:21" s="44" customFormat="1" ht="13" x14ac:dyDescent="0.3">
      <c r="B41" s="14">
        <f t="shared" si="9"/>
        <v>2034</v>
      </c>
      <c r="C41" s="53">
        <f t="shared" ca="1" si="0"/>
        <v>844.94201074758485</v>
      </c>
      <c r="D41" s="70">
        <f t="shared" ca="1" si="1"/>
        <v>81.985516481919873</v>
      </c>
      <c r="E41" s="75">
        <f t="shared" ca="1" si="3"/>
        <v>0.47057245626192157</v>
      </c>
      <c r="F41" s="53" cm="1">
        <f t="array" aca="1" ref="F41" ca="1">SUMPRODUCT(INDIRECT("'"&amp;$H$6&amp;"'!$C"&amp;SUM(ROW(A41))&amp;":"&amp;$H$5&amp;SUM(ROW(A41))),
INDIRECT("'"&amp;$H$7&amp;"'!$C"&amp;SUM(ROW(A41))&amp;":"&amp;$H$5&amp;SUM(ROW(A41)))*$L$6)</f>
        <v>397.60643739637794</v>
      </c>
      <c r="G41" s="163">
        <f ca="1">INDEX('Other Inputs'!$C$80:$AH$145,MATCH(B41,'Other Inputs'!$B$80:$B$145,0), MATCH($D$2,'Other Inputs'!$C$79:$AH$79,0))</f>
        <v>0</v>
      </c>
      <c r="H41" s="53">
        <f t="shared" ca="1" si="4"/>
        <v>397.60643739637794</v>
      </c>
      <c r="I41" s="70" cm="1">
        <f t="array" aca="1" ref="I41" ca="1">IFERROR(SUMPRODUCT(INDIRECT("'"&amp;$H$6&amp;"'!$C"&amp;SUM(ROW(P41))&amp;":"&amp;$H$5&amp;SUM(ROW(P41))),
INDIRECT("'"&amp;$H$7&amp;"'!$C"&amp;SUM(ROW(P41))&amp;":"&amp;$H$5&amp;SUM(ROW(P41)))*$L$6,
INDIRECT("'"&amp;$H$7&amp;"'!$C10:"&amp;$H$5&amp;10)*$L$6)/
(SUMPRODUCT(INDIRECT("'"&amp;$H$6&amp;"'!$C"&amp;SUM(ROW(P41))&amp;":"&amp;$H$5&amp;SUM(ROW(P41))),
INDIRECT("'"&amp;$H$7&amp;"'!$C"&amp;SUM(ROW(P41))&amp;":"&amp;$H$5&amp;SUM(ROW(P41)))*$L$6)),"")</f>
        <v>80.485585321927061</v>
      </c>
      <c r="J41" s="345">
        <f ca="1">INDEX('Other Inputs'!$C$11:$AH$76,MATCH($B41,'Other Inputs'!$B$80:$B$145,0), MATCH($D$2,'Other Inputs'!$C$79:$AH$79,0))</f>
        <v>2</v>
      </c>
      <c r="K41" s="76">
        <f t="shared" ca="1" si="5"/>
        <v>795.21287479275588</v>
      </c>
      <c r="L41" s="163">
        <f ca="1">INDEX('Other Inputs'!$C$149:$AH$214,MATCH($B41,'Other Inputs'!$B$80:$B$145,0), MATCH($D$2,'Other Inputs'!$C$79:$AH$79,0))</f>
        <v>5.5E-2</v>
      </c>
      <c r="M41" s="45">
        <f ca="1">INDEX('Other Inputs'!$C$218:$AH$283,MATCH($B41,'Other Inputs'!$B$80:$B$145,0), MATCH($D$2,'Other Inputs'!$C$79:$AH$79,0))</f>
        <v>1.7500000000000002E-2</v>
      </c>
      <c r="N41" s="53">
        <f t="shared" ca="1" si="6"/>
        <v>853.63120060721872</v>
      </c>
      <c r="O41" s="53">
        <f t="shared" ca="1" si="7"/>
        <v>426.81560030360936</v>
      </c>
      <c r="P41" s="46"/>
      <c r="Q41" s="53" cm="1">
        <f t="array" aca="1" ref="Q41" ca="1">IFERROR(SUMPRODUCT(INDIRECT("'"&amp;$H$6&amp;"'!$C"&amp;SUM(ROW(P41))&amp;":"&amp;$H$5&amp;SUM(ROW(P41))),
INDIRECT("'"&amp;$H$7&amp;"'!$C"&amp;SUM(ROW(P41))&amp;":"&amp;$H$5&amp;SUM(ROW(P41)))*$L$6,
INDIRECT("'"&amp;$H$8&amp;"'!$C"&amp;SUM(ROW(P41))&amp;":"&amp;$H$5&amp;SUM(ROW(P41)))*$L$5)/
(SUMPRODUCT(INDIRECT("'"&amp;$H$6&amp;"'!$C"&amp;SUM(ROW(P41))&amp;":"&amp;$H$5&amp;SUM(ROW(P41))),
INDIRECT("'"&amp;$H$7&amp;"'!$C"&amp;SUM(ROW(P41))&amp;":"&amp;$H$5&amp;SUM(ROW(P41)))*$L$6)),"")</f>
        <v>360794.00965809869</v>
      </c>
      <c r="R41" s="47">
        <f t="shared" ca="1" si="10"/>
        <v>2.5849994487651795E-2</v>
      </c>
      <c r="S41" s="57">
        <f t="shared" ca="1" si="8"/>
        <v>153992511.81816763</v>
      </c>
      <c r="T41" s="59">
        <f t="shared" si="2"/>
        <v>9.5</v>
      </c>
      <c r="U41" s="319"/>
    </row>
    <row r="42" spans="2:21" s="44" customFormat="1" ht="13" x14ac:dyDescent="0.3">
      <c r="B42" s="14">
        <f t="shared" si="9"/>
        <v>2035</v>
      </c>
      <c r="C42" s="53">
        <f t="shared" ca="1" si="0"/>
        <v>766.56029282096586</v>
      </c>
      <c r="D42" s="70">
        <f t="shared" ca="1" si="1"/>
        <v>82.14786168320947</v>
      </c>
      <c r="E42" s="75">
        <f t="shared" ca="1" si="3"/>
        <v>0.46816547536490105</v>
      </c>
      <c r="F42" s="53" cm="1">
        <f t="array" aca="1" ref="F42" ca="1">SUMPRODUCT(INDIRECT("'"&amp;$H$6&amp;"'!$C"&amp;SUM(ROW(A42))&amp;":"&amp;$H$5&amp;SUM(ROW(A42))),
INDIRECT("'"&amp;$H$7&amp;"'!$C"&amp;SUM(ROW(A42))&amp;":"&amp;$H$5&amp;SUM(ROW(A42)))*$L$6)</f>
        <v>358.87706388438522</v>
      </c>
      <c r="G42" s="163">
        <f ca="1">INDEX('Other Inputs'!$C$80:$AH$145,MATCH(B42,'Other Inputs'!$B$80:$B$145,0), MATCH($D$2,'Other Inputs'!$C$79:$AH$79,0))</f>
        <v>0</v>
      </c>
      <c r="H42" s="53">
        <f t="shared" ca="1" si="4"/>
        <v>358.87706388438522</v>
      </c>
      <c r="I42" s="70" cm="1">
        <f t="array" aca="1" ref="I42" ca="1">IFERROR(SUMPRODUCT(INDIRECT("'"&amp;$H$6&amp;"'!$C"&amp;SUM(ROW(P42))&amp;":"&amp;$H$5&amp;SUM(ROW(P42))),
INDIRECT("'"&amp;$H$7&amp;"'!$C"&amp;SUM(ROW(P42))&amp;":"&amp;$H$5&amp;SUM(ROW(P42)))*$L$6,
INDIRECT("'"&amp;$H$7&amp;"'!$C10:"&amp;$H$5&amp;10)*$L$6)/
(SUMPRODUCT(INDIRECT("'"&amp;$H$6&amp;"'!$C"&amp;SUM(ROW(P42))&amp;":"&amp;$H$5&amp;SUM(ROW(P42))),
INDIRECT("'"&amp;$H$7&amp;"'!$C"&amp;SUM(ROW(P42))&amp;":"&amp;$H$5&amp;SUM(ROW(P42)))*$L$6)),"")</f>
        <v>80.644135261429639</v>
      </c>
      <c r="J42" s="345">
        <f ca="1">INDEX('Other Inputs'!$C$11:$AH$76,MATCH($B42,'Other Inputs'!$B$80:$B$145,0), MATCH($D$2,'Other Inputs'!$C$79:$AH$79,0))</f>
        <v>2</v>
      </c>
      <c r="K42" s="76">
        <f t="shared" ca="1" si="5"/>
        <v>717.75412776877045</v>
      </c>
      <c r="L42" s="163">
        <f ca="1">INDEX('Other Inputs'!$C$149:$AH$214,MATCH($B42,'Other Inputs'!$B$80:$B$145,0), MATCH($D$2,'Other Inputs'!$C$79:$AH$79,0))</f>
        <v>5.5E-2</v>
      </c>
      <c r="M42" s="45">
        <f ca="1">INDEX('Other Inputs'!$C$218:$AH$283,MATCH($B42,'Other Inputs'!$B$80:$B$145,0), MATCH($D$2,'Other Inputs'!$C$79:$AH$79,0))</f>
        <v>1.7500000000000002E-2</v>
      </c>
      <c r="N42" s="53">
        <f t="shared" ca="1" si="6"/>
        <v>770.48214037998378</v>
      </c>
      <c r="O42" s="53">
        <f t="shared" ca="1" si="7"/>
        <v>385.24107018999189</v>
      </c>
      <c r="P42" s="46"/>
      <c r="Q42" s="53" cm="1">
        <f t="array" aca="1" ref="Q42" ca="1">IFERROR(SUMPRODUCT(INDIRECT("'"&amp;$H$6&amp;"'!$C"&amp;SUM(ROW(P42))&amp;":"&amp;$H$5&amp;SUM(ROW(P42))),
INDIRECT("'"&amp;$H$7&amp;"'!$C"&amp;SUM(ROW(P42))&amp;":"&amp;$H$5&amp;SUM(ROW(P42)))*$L$6,
INDIRECT("'"&amp;$H$8&amp;"'!$C"&amp;SUM(ROW(P42))&amp;":"&amp;$H$5&amp;SUM(ROW(P42)))*$L$5)/
(SUMPRODUCT(INDIRECT("'"&amp;$H$6&amp;"'!$C"&amp;SUM(ROW(P42))&amp;":"&amp;$H$5&amp;SUM(ROW(P42))),
INDIRECT("'"&amp;$H$7&amp;"'!$C"&amp;SUM(ROW(P42))&amp;":"&amp;$H$5&amp;SUM(ROW(P42)))*$L$6)),"")</f>
        <v>370270.39808852173</v>
      </c>
      <c r="R42" s="47">
        <f t="shared" ca="1" si="10"/>
        <v>2.6265370756579864E-2</v>
      </c>
      <c r="S42" s="57">
        <f t="shared" ca="1" si="8"/>
        <v>142643364.41929644</v>
      </c>
      <c r="T42" s="59">
        <f t="shared" si="2"/>
        <v>10.5</v>
      </c>
      <c r="U42" s="319"/>
    </row>
    <row r="43" spans="2:21" s="44" customFormat="1" ht="13" x14ac:dyDescent="0.3">
      <c r="B43" s="14">
        <f t="shared" si="9"/>
        <v>2036</v>
      </c>
      <c r="C43" s="53">
        <f t="shared" ca="1" si="0"/>
        <v>692.81499534665386</v>
      </c>
      <c r="D43" s="70">
        <f t="shared" ca="1" si="1"/>
        <v>82.294752291788441</v>
      </c>
      <c r="E43" s="75">
        <f t="shared" ca="1" si="3"/>
        <v>0.46598747046878447</v>
      </c>
      <c r="F43" s="53" cm="1">
        <f t="array" aca="1" ref="F43" ca="1">SUMPRODUCT(INDIRECT("'"&amp;$H$6&amp;"'!$C"&amp;SUM(ROW(A43))&amp;":"&amp;$H$5&amp;SUM(ROW(A43))),
INDIRECT("'"&amp;$H$7&amp;"'!$C"&amp;SUM(ROW(A43))&amp;":"&amp;$H$5&amp;SUM(ROW(A43)))*$L$6)</f>
        <v>322.84310718442993</v>
      </c>
      <c r="G43" s="163">
        <f ca="1">INDEX('Other Inputs'!$C$80:$AH$145,MATCH(B43,'Other Inputs'!$B$80:$B$145,0), MATCH($D$2,'Other Inputs'!$C$79:$AH$79,0))</f>
        <v>0</v>
      </c>
      <c r="H43" s="53">
        <f t="shared" ca="1" si="4"/>
        <v>322.84310718442993</v>
      </c>
      <c r="I43" s="70" cm="1">
        <f t="array" aca="1" ref="I43" ca="1">IFERROR(SUMPRODUCT(INDIRECT("'"&amp;$H$6&amp;"'!$C"&amp;SUM(ROW(P43))&amp;":"&amp;$H$5&amp;SUM(ROW(P43))),
INDIRECT("'"&amp;$H$7&amp;"'!$C"&amp;SUM(ROW(P43))&amp;":"&amp;$H$5&amp;SUM(ROW(P43)))*$L$6,
INDIRECT("'"&amp;$H$7&amp;"'!$C10:"&amp;$H$5&amp;10)*$L$6)/
(SUMPRODUCT(INDIRECT("'"&amp;$H$6&amp;"'!$C"&amp;SUM(ROW(P43))&amp;":"&amp;$H$5&amp;SUM(ROW(P43))),
INDIRECT("'"&amp;$H$7&amp;"'!$C"&amp;SUM(ROW(P43))&amp;":"&amp;$H$5&amp;SUM(ROW(P43)))*$L$6)),"")</f>
        <v>80.784164679177266</v>
      </c>
      <c r="J43" s="345">
        <f ca="1">INDEX('Other Inputs'!$C$11:$AH$76,MATCH($B43,'Other Inputs'!$B$80:$B$145,0), MATCH($D$2,'Other Inputs'!$C$79:$AH$79,0))</f>
        <v>2</v>
      </c>
      <c r="K43" s="76">
        <f t="shared" ca="1" si="5"/>
        <v>645.68621436885985</v>
      </c>
      <c r="L43" s="163">
        <f ca="1">INDEX('Other Inputs'!$C$149:$AH$214,MATCH($B43,'Other Inputs'!$B$80:$B$145,0), MATCH($D$2,'Other Inputs'!$C$79:$AH$79,0))</f>
        <v>5.5E-2</v>
      </c>
      <c r="M43" s="45">
        <f ca="1">INDEX('Other Inputs'!$C$218:$AH$283,MATCH($B43,'Other Inputs'!$B$80:$B$145,0), MATCH($D$2,'Other Inputs'!$C$79:$AH$79,0))</f>
        <v>1.7500000000000002E-2</v>
      </c>
      <c r="N43" s="53">
        <f t="shared" ca="1" si="6"/>
        <v>693.11993789193218</v>
      </c>
      <c r="O43" s="53">
        <f t="shared" ca="1" si="7"/>
        <v>346.55996894596609</v>
      </c>
      <c r="P43" s="46"/>
      <c r="Q43" s="53" cm="1">
        <f t="array" aca="1" ref="Q43" ca="1">IFERROR(SUMPRODUCT(INDIRECT("'"&amp;$H$6&amp;"'!$C"&amp;SUM(ROW(P43))&amp;":"&amp;$H$5&amp;SUM(ROW(P43))),
INDIRECT("'"&amp;$H$7&amp;"'!$C"&amp;SUM(ROW(P43))&amp;":"&amp;$H$5&amp;SUM(ROW(P43)))*$L$6,
INDIRECT("'"&amp;$H$8&amp;"'!$C"&amp;SUM(ROW(P43))&amp;":"&amp;$H$5&amp;SUM(ROW(P43)))*$L$5)/
(SUMPRODUCT(INDIRECT("'"&amp;$H$6&amp;"'!$C"&amp;SUM(ROW(P43))&amp;":"&amp;$H$5&amp;SUM(ROW(P43))),
INDIRECT("'"&amp;$H$7&amp;"'!$C"&amp;SUM(ROW(P43))&amp;":"&amp;$H$5&amp;SUM(ROW(P43)))*$L$6)),"")</f>
        <v>379985.63433417759</v>
      </c>
      <c r="R43" s="47">
        <f t="shared" ca="1" si="10"/>
        <v>2.6238220219087616E-2</v>
      </c>
      <c r="S43" s="57">
        <f t="shared" ca="1" si="8"/>
        <v>131687809.63476582</v>
      </c>
      <c r="T43" s="59">
        <f t="shared" si="2"/>
        <v>11.5</v>
      </c>
      <c r="U43" s="319"/>
    </row>
    <row r="44" spans="2:21" s="44" customFormat="1" ht="13" x14ac:dyDescent="0.3">
      <c r="B44" s="14">
        <f t="shared" si="9"/>
        <v>2037</v>
      </c>
      <c r="C44" s="53">
        <f t="shared" ref="C44:C67" ca="1" si="11">SUM(INDIRECT("'"&amp;$H$6&amp;"'!C"&amp;SUM(ROW(A44))&amp;":"&amp;$H$5&amp;ROW(B44)))</f>
        <v>612.64024198979462</v>
      </c>
      <c r="D44" s="70">
        <f t="shared" ref="D44:D67" ca="1" si="12">SUMPRODUCT(INDIRECT("'"&amp;$H$6&amp;"'!C"&amp;SUM(ROW(A44))&amp;":"&amp;$H$5&amp;SUM(ROW(B44))),INDIRECT("'"&amp;$H$6&amp;"'!C11:"&amp;$H$5&amp;"11"))/C44</f>
        <v>82.268092264887088</v>
      </c>
      <c r="E44" s="75">
        <f t="shared" ca="1" si="3"/>
        <v>0.46639089763551106</v>
      </c>
      <c r="F44" s="53" cm="1">
        <f t="array" aca="1" ref="F44" ca="1">SUMPRODUCT(INDIRECT("'"&amp;$H$6&amp;"'!$C"&amp;SUM(ROW(A44))&amp;":"&amp;$H$5&amp;SUM(ROW(A44))),
INDIRECT("'"&amp;$H$7&amp;"'!$C"&amp;SUM(ROW(A44))&amp;":"&amp;$H$5&amp;SUM(ROW(A44)))*$L$6)</f>
        <v>285.72983238925701</v>
      </c>
      <c r="G44" s="163">
        <f ca="1">INDEX('Other Inputs'!$C$80:$AH$145,MATCH(B44,'Other Inputs'!$B$80:$B$145,0), MATCH($D$2,'Other Inputs'!$C$79:$AH$79,0))</f>
        <v>0</v>
      </c>
      <c r="H44" s="53">
        <f t="shared" ca="1" si="4"/>
        <v>285.72983238925701</v>
      </c>
      <c r="I44" s="70" cm="1">
        <f t="array" aca="1" ref="I44" ca="1">IFERROR(SUMPRODUCT(INDIRECT("'"&amp;$H$6&amp;"'!$C"&amp;SUM(ROW(P44))&amp;":"&amp;$H$5&amp;SUM(ROW(P44))),
INDIRECT("'"&amp;$H$7&amp;"'!$C"&amp;SUM(ROW(P44))&amp;":"&amp;$H$5&amp;SUM(ROW(P44)))*$L$6,
INDIRECT("'"&amp;$H$7&amp;"'!$C10:"&amp;$H$5&amp;10)*$L$6)/
(SUMPRODUCT(INDIRECT("'"&amp;$H$6&amp;"'!$C"&amp;SUM(ROW(P44))&amp;":"&amp;$H$5&amp;SUM(ROW(P44))),
INDIRECT("'"&amp;$H$7&amp;"'!$C"&amp;SUM(ROW(P44))&amp;":"&amp;$H$5&amp;SUM(ROW(P44)))*$L$6)),"")</f>
        <v>80.773981416109734</v>
      </c>
      <c r="J44" s="345">
        <f ca="1">INDEX('Other Inputs'!$C$11:$AH$76,MATCH($B44,'Other Inputs'!$B$80:$B$145,0), MATCH($D$2,'Other Inputs'!$C$79:$AH$79,0))</f>
        <v>2</v>
      </c>
      <c r="K44" s="76">
        <f t="shared" ca="1" si="5"/>
        <v>571.45966477851402</v>
      </c>
      <c r="L44" s="163">
        <f ca="1">INDEX('Other Inputs'!$C$149:$AH$214,MATCH($B44,'Other Inputs'!$B$80:$B$145,0), MATCH($D$2,'Other Inputs'!$C$79:$AH$79,0))</f>
        <v>5.5E-2</v>
      </c>
      <c r="M44" s="45">
        <f ca="1">INDEX('Other Inputs'!$C$218:$AH$283,MATCH($B44,'Other Inputs'!$B$80:$B$145,0), MATCH($D$2,'Other Inputs'!$C$79:$AH$79,0))</f>
        <v>1.7500000000000002E-2</v>
      </c>
      <c r="N44" s="53">
        <f t="shared" ca="1" si="6"/>
        <v>613.44052040230554</v>
      </c>
      <c r="O44" s="53">
        <f t="shared" ca="1" si="7"/>
        <v>306.72026020115277</v>
      </c>
      <c r="P44" s="46"/>
      <c r="Q44" s="53" cm="1">
        <f t="array" aca="1" ref="Q44" ca="1">IFERROR(SUMPRODUCT(INDIRECT("'"&amp;$H$6&amp;"'!$C"&amp;SUM(ROW(P44))&amp;":"&amp;$H$5&amp;SUM(ROW(P44))),
INDIRECT("'"&amp;$H$7&amp;"'!$C"&amp;SUM(ROW(P44))&amp;":"&amp;$H$5&amp;SUM(ROW(P44)))*$L$6,
INDIRECT("'"&amp;$H$8&amp;"'!$C"&amp;SUM(ROW(P44))&amp;":"&amp;$H$5&amp;SUM(ROW(P44)))*$L$5)/
(SUMPRODUCT(INDIRECT("'"&amp;$H$6&amp;"'!$C"&amp;SUM(ROW(P44))&amp;":"&amp;$H$5&amp;SUM(ROW(P44))),
INDIRECT("'"&amp;$H$7&amp;"'!$C"&amp;SUM(ROW(P44))&amp;":"&amp;$H$5&amp;SUM(ROW(P44)))*$L$6)),"")</f>
        <v>391281.74438752764</v>
      </c>
      <c r="R44" s="47">
        <f t="shared" ca="1" si="10"/>
        <v>2.9727729242036816E-2</v>
      </c>
      <c r="S44" s="57">
        <f t="shared" ca="1" si="8"/>
        <v>120014038.45050342</v>
      </c>
      <c r="T44" s="59">
        <f t="shared" si="2"/>
        <v>12.5</v>
      </c>
      <c r="U44" s="319"/>
    </row>
    <row r="45" spans="2:21" s="44" customFormat="1" ht="13" x14ac:dyDescent="0.3">
      <c r="B45" s="14">
        <f t="shared" si="9"/>
        <v>2038</v>
      </c>
      <c r="C45" s="53">
        <f t="shared" ca="1" si="11"/>
        <v>544.99709836282932</v>
      </c>
      <c r="D45" s="70">
        <f t="shared" ca="1" si="12"/>
        <v>82.290510832723427</v>
      </c>
      <c r="E45" s="75">
        <f t="shared" ca="1" si="3"/>
        <v>0.4660650760756157</v>
      </c>
      <c r="F45" s="53" cm="1">
        <f t="array" aca="1" ref="F45" ca="1">SUMPRODUCT(INDIRECT("'"&amp;$H$6&amp;"'!$C"&amp;SUM(ROW(A45))&amp;":"&amp;$H$5&amp;SUM(ROW(A45))),
INDIRECT("'"&amp;$H$7&amp;"'!$C"&amp;SUM(ROW(A45))&amp;":"&amp;$H$5&amp;SUM(ROW(A45)))*$L$6)</f>
        <v>254.00411410946185</v>
      </c>
      <c r="G45" s="163">
        <f ca="1">INDEX('Other Inputs'!$C$80:$AH$145,MATCH(B45,'Other Inputs'!$B$80:$B$145,0), MATCH($D$2,'Other Inputs'!$C$79:$AH$79,0))</f>
        <v>0</v>
      </c>
      <c r="H45" s="53">
        <f t="shared" ca="1" si="4"/>
        <v>254.00411410946185</v>
      </c>
      <c r="I45" s="70" cm="1">
        <f t="array" aca="1" ref="I45" ca="1">IFERROR(SUMPRODUCT(INDIRECT("'"&amp;$H$6&amp;"'!$C"&amp;SUM(ROW(P45))&amp;":"&amp;$H$5&amp;SUM(ROW(P45))),
INDIRECT("'"&amp;$H$7&amp;"'!$C"&amp;SUM(ROW(P45))&amp;":"&amp;$H$5&amp;SUM(ROW(P45)))*$L$6,
INDIRECT("'"&amp;$H$7&amp;"'!$C10:"&amp;$H$5&amp;10)*$L$6)/
(SUMPRODUCT(INDIRECT("'"&amp;$H$6&amp;"'!$C"&amp;SUM(ROW(P45))&amp;":"&amp;$H$5&amp;SUM(ROW(P45))),
INDIRECT("'"&amp;$H$7&amp;"'!$C"&amp;SUM(ROW(P45))&amp;":"&amp;$H$5&amp;SUM(ROW(P45)))*$L$6)),"")</f>
        <v>80.809998315181033</v>
      </c>
      <c r="J45" s="345">
        <f ca="1">INDEX('Other Inputs'!$C$11:$AH$76,MATCH($B45,'Other Inputs'!$B$80:$B$145,0), MATCH($D$2,'Other Inputs'!$C$79:$AH$79,0))</f>
        <v>2</v>
      </c>
      <c r="K45" s="76">
        <f t="shared" ca="1" si="5"/>
        <v>508.0082282189237</v>
      </c>
      <c r="L45" s="163">
        <f ca="1">INDEX('Other Inputs'!$C$149:$AH$214,MATCH($B45,'Other Inputs'!$B$80:$B$145,0), MATCH($D$2,'Other Inputs'!$C$79:$AH$79,0))</f>
        <v>5.5E-2</v>
      </c>
      <c r="M45" s="45">
        <f ca="1">INDEX('Other Inputs'!$C$218:$AH$283,MATCH($B45,'Other Inputs'!$B$80:$B$145,0), MATCH($D$2,'Other Inputs'!$C$79:$AH$79,0))</f>
        <v>1.7500000000000002E-2</v>
      </c>
      <c r="N45" s="53">
        <f t="shared" ca="1" si="6"/>
        <v>545.32778268445645</v>
      </c>
      <c r="O45" s="53">
        <f t="shared" ca="1" si="7"/>
        <v>272.66389134222823</v>
      </c>
      <c r="P45" s="46"/>
      <c r="Q45" s="53" cm="1">
        <f t="array" aca="1" ref="Q45" ca="1">IFERROR(SUMPRODUCT(INDIRECT("'"&amp;$H$6&amp;"'!$C"&amp;SUM(ROW(P45))&amp;":"&amp;$H$5&amp;SUM(ROW(P45))),
INDIRECT("'"&amp;$H$7&amp;"'!$C"&amp;SUM(ROW(P45))&amp;":"&amp;$H$5&amp;SUM(ROW(P45)))*$L$6,
INDIRECT("'"&amp;$H$8&amp;"'!$C"&amp;SUM(ROW(P45))&amp;":"&amp;$H$5&amp;SUM(ROW(P45)))*$L$5)/
(SUMPRODUCT(INDIRECT("'"&amp;$H$6&amp;"'!$C"&amp;SUM(ROW(P45))&amp;":"&amp;$H$5&amp;SUM(ROW(P45))),
INDIRECT("'"&amp;$H$7&amp;"'!$C"&amp;SUM(ROW(P45))&amp;":"&amp;$H$5&amp;SUM(ROW(P45)))*$L$6)),"")</f>
        <v>402712.77016835584</v>
      </c>
      <c r="R45" s="47">
        <f t="shared" ca="1" si="10"/>
        <v>2.9214308985258564E-2</v>
      </c>
      <c r="S45" s="57">
        <f t="shared" ca="1" si="8"/>
        <v>109805231.00731231</v>
      </c>
      <c r="T45" s="59">
        <f t="shared" si="2"/>
        <v>13.5</v>
      </c>
      <c r="U45" s="319"/>
    </row>
    <row r="46" spans="2:21" s="44" customFormat="1" ht="13" x14ac:dyDescent="0.3">
      <c r="B46" s="14">
        <f t="shared" si="9"/>
        <v>2039</v>
      </c>
      <c r="C46" s="53">
        <f t="shared" ca="1" si="11"/>
        <v>486.57671503175777</v>
      </c>
      <c r="D46" s="70">
        <f t="shared" ca="1" si="12"/>
        <v>82.345109437513045</v>
      </c>
      <c r="E46" s="75">
        <f t="shared" ca="1" si="3"/>
        <v>0.46526053110893623</v>
      </c>
      <c r="F46" s="53" cm="1">
        <f t="array" aca="1" ref="F46" ca="1">SUMPRODUCT(INDIRECT("'"&amp;$H$6&amp;"'!$C"&amp;SUM(ROW(A46))&amp;":"&amp;$H$5&amp;SUM(ROW(A46))),
INDIRECT("'"&amp;$H$7&amp;"'!$C"&amp;SUM(ROW(A46))&amp;":"&amp;$H$5&amp;SUM(ROW(A46)))*$L$6)</f>
        <v>226.38494086091714</v>
      </c>
      <c r="G46" s="163">
        <f ca="1">INDEX('Other Inputs'!$C$80:$AH$145,MATCH(B46,'Other Inputs'!$B$80:$B$145,0), MATCH($D$2,'Other Inputs'!$C$79:$AH$79,0))</f>
        <v>0</v>
      </c>
      <c r="H46" s="53">
        <f t="shared" ca="1" si="4"/>
        <v>226.38494086091714</v>
      </c>
      <c r="I46" s="70" cm="1">
        <f t="array" aca="1" ref="I46" ca="1">IFERROR(SUMPRODUCT(INDIRECT("'"&amp;$H$6&amp;"'!$C"&amp;SUM(ROW(P46))&amp;":"&amp;$H$5&amp;SUM(ROW(P46))),
INDIRECT("'"&amp;$H$7&amp;"'!$C"&amp;SUM(ROW(P46))&amp;":"&amp;$H$5&amp;SUM(ROW(P46)))*$L$6,
INDIRECT("'"&amp;$H$7&amp;"'!$C10:"&amp;$H$5&amp;10)*$L$6)/
(SUMPRODUCT(INDIRECT("'"&amp;$H$6&amp;"'!$C"&amp;SUM(ROW(P46))&amp;":"&amp;$H$5&amp;SUM(ROW(P46))),
INDIRECT("'"&amp;$H$7&amp;"'!$C"&amp;SUM(ROW(P46))&amp;":"&amp;$H$5&amp;SUM(ROW(P46)))*$L$6)),"")</f>
        <v>80.877875118083253</v>
      </c>
      <c r="J46" s="345">
        <f ca="1">INDEX('Other Inputs'!$C$11:$AH$76,MATCH($B46,'Other Inputs'!$B$80:$B$145,0), MATCH($D$2,'Other Inputs'!$C$79:$AH$79,0))</f>
        <v>2</v>
      </c>
      <c r="K46" s="76">
        <f t="shared" ca="1" si="5"/>
        <v>452.76988172183428</v>
      </c>
      <c r="L46" s="163">
        <f ca="1">INDEX('Other Inputs'!$C$149:$AH$214,MATCH($B46,'Other Inputs'!$B$80:$B$145,0), MATCH($D$2,'Other Inputs'!$C$79:$AH$79,0))</f>
        <v>5.5E-2</v>
      </c>
      <c r="M46" s="45">
        <f ca="1">INDEX('Other Inputs'!$C$218:$AH$283,MATCH($B46,'Other Inputs'!$B$80:$B$145,0), MATCH($D$2,'Other Inputs'!$C$79:$AH$79,0))</f>
        <v>1.7500000000000002E-2</v>
      </c>
      <c r="N46" s="53">
        <f t="shared" ca="1" si="6"/>
        <v>486.03148915782452</v>
      </c>
      <c r="O46" s="53">
        <f t="shared" ca="1" si="7"/>
        <v>243.01574457891226</v>
      </c>
      <c r="P46" s="46"/>
      <c r="Q46" s="53" cm="1">
        <f t="array" aca="1" ref="Q46" ca="1">IFERROR(SUMPRODUCT(INDIRECT("'"&amp;$H$6&amp;"'!$C"&amp;SUM(ROW(P46))&amp;":"&amp;$H$5&amp;SUM(ROW(P46))),
INDIRECT("'"&amp;$H$7&amp;"'!$C"&amp;SUM(ROW(P46))&amp;":"&amp;$H$5&amp;SUM(ROW(P46)))*$L$6,
INDIRECT("'"&amp;$H$8&amp;"'!$C"&amp;SUM(ROW(P46))&amp;":"&amp;$H$5&amp;SUM(ROW(P46)))*$L$5)/
(SUMPRODUCT(INDIRECT("'"&amp;$H$6&amp;"'!$C"&amp;SUM(ROW(P46))&amp;":"&amp;$H$5&amp;SUM(ROW(P46))),
INDIRECT("'"&amp;$H$7&amp;"'!$C"&amp;SUM(ROW(P46))&amp;":"&amp;$H$5&amp;SUM(ROW(P46)))*$L$6)),"")</f>
        <v>414227.57436259708</v>
      </c>
      <c r="R46" s="47">
        <f t="shared" ca="1" si="10"/>
        <v>2.8593094252827855E-2</v>
      </c>
      <c r="S46" s="57">
        <f t="shared" ca="1" si="8"/>
        <v>100663822.40884328</v>
      </c>
      <c r="T46" s="59">
        <f t="shared" si="2"/>
        <v>14.5</v>
      </c>
      <c r="U46" s="319"/>
    </row>
    <row r="47" spans="2:21" s="44" customFormat="1" ht="13" x14ac:dyDescent="0.3">
      <c r="B47" s="14">
        <f t="shared" si="9"/>
        <v>2040</v>
      </c>
      <c r="C47" s="53">
        <f t="shared" ca="1" si="11"/>
        <v>435.22774432703966</v>
      </c>
      <c r="D47" s="70">
        <f t="shared" ca="1" si="12"/>
        <v>82.423442634777999</v>
      </c>
      <c r="E47" s="75">
        <f t="shared" ca="1" si="3"/>
        <v>0.46410224147924373</v>
      </c>
      <c r="F47" s="53" cm="1">
        <f t="array" aca="1" ref="F47" ca="1">SUMPRODUCT(INDIRECT("'"&amp;$H$6&amp;"'!$C"&amp;SUM(ROW(A47))&amp;":"&amp;$H$5&amp;SUM(ROW(A47))),
INDIRECT("'"&amp;$H$7&amp;"'!$C"&amp;SUM(ROW(A47))&amp;":"&amp;$H$5&amp;SUM(ROW(A47)))*$L$6)</f>
        <v>201.9901716961343</v>
      </c>
      <c r="G47" s="163">
        <f ca="1">INDEX('Other Inputs'!$C$80:$AH$145,MATCH(B47,'Other Inputs'!$B$80:$B$145,0), MATCH($D$2,'Other Inputs'!$C$79:$AH$79,0))</f>
        <v>0</v>
      </c>
      <c r="H47" s="53">
        <f t="shared" ca="1" si="4"/>
        <v>201.9901716961343</v>
      </c>
      <c r="I47" s="70" cm="1">
        <f t="array" aca="1" ref="I47" ca="1">IFERROR(SUMPRODUCT(INDIRECT("'"&amp;$H$6&amp;"'!$C"&amp;SUM(ROW(P47))&amp;":"&amp;$H$5&amp;SUM(ROW(P47))),
INDIRECT("'"&amp;$H$7&amp;"'!$C"&amp;SUM(ROW(P47))&amp;":"&amp;$H$5&amp;SUM(ROW(P47)))*$L$6,
INDIRECT("'"&amp;$H$7&amp;"'!$C10:"&amp;$H$5&amp;10)*$L$6)/
(SUMPRODUCT(INDIRECT("'"&amp;$H$6&amp;"'!$C"&amp;SUM(ROW(P47))&amp;":"&amp;$H$5&amp;SUM(ROW(P47))),
INDIRECT("'"&amp;$H$7&amp;"'!$C"&amp;SUM(ROW(P47))&amp;":"&amp;$H$5&amp;SUM(ROW(P47)))*$L$6)),"")</f>
        <v>80.968784650968885</v>
      </c>
      <c r="J47" s="345">
        <f ca="1">INDEX('Other Inputs'!$C$11:$AH$76,MATCH($B47,'Other Inputs'!$B$80:$B$145,0), MATCH($D$2,'Other Inputs'!$C$79:$AH$79,0))</f>
        <v>2</v>
      </c>
      <c r="K47" s="76">
        <f t="shared" ca="1" si="5"/>
        <v>403.98034339226859</v>
      </c>
      <c r="L47" s="163">
        <f ca="1">INDEX('Other Inputs'!$C$149:$AH$214,MATCH($B47,'Other Inputs'!$B$80:$B$145,0), MATCH($D$2,'Other Inputs'!$C$79:$AH$79,0))</f>
        <v>5.5E-2</v>
      </c>
      <c r="M47" s="45">
        <f ca="1">INDEX('Other Inputs'!$C$218:$AH$283,MATCH($B47,'Other Inputs'!$B$80:$B$145,0), MATCH($D$2,'Other Inputs'!$C$79:$AH$79,0))</f>
        <v>1.7500000000000002E-2</v>
      </c>
      <c r="N47" s="53">
        <f t="shared" ca="1" si="6"/>
        <v>433.6577493687231</v>
      </c>
      <c r="O47" s="53">
        <f t="shared" ca="1" si="7"/>
        <v>216.82887468436155</v>
      </c>
      <c r="P47" s="46"/>
      <c r="Q47" s="53" cm="1">
        <f t="array" aca="1" ref="Q47" ca="1">IFERROR(SUMPRODUCT(INDIRECT("'"&amp;$H$6&amp;"'!$C"&amp;SUM(ROW(P47))&amp;":"&amp;$H$5&amp;SUM(ROW(P47))),
INDIRECT("'"&amp;$H$7&amp;"'!$C"&amp;SUM(ROW(P47))&amp;":"&amp;$H$5&amp;SUM(ROW(P47)))*$L$6,
INDIRECT("'"&amp;$H$8&amp;"'!$C"&amp;SUM(ROW(P47))&amp;":"&amp;$H$5&amp;SUM(ROW(P47)))*$L$5)/
(SUMPRODUCT(INDIRECT("'"&amp;$H$6&amp;"'!$C"&amp;SUM(ROW(P47))&amp;":"&amp;$H$5&amp;SUM(ROW(P47))),
INDIRECT("'"&amp;$H$7&amp;"'!$C"&amp;SUM(ROW(P47))&amp;":"&amp;$H$5&amp;SUM(ROW(P47)))*$L$6)),"")</f>
        <v>425547.28069458413</v>
      </c>
      <c r="R47" s="47">
        <f t="shared" ca="1" si="10"/>
        <v>2.7327264123846673E-2</v>
      </c>
      <c r="S47" s="57">
        <f t="shared" ca="1" si="8"/>
        <v>92270937.997996807</v>
      </c>
      <c r="T47" s="59">
        <f t="shared" si="2"/>
        <v>15.5</v>
      </c>
      <c r="U47" s="319"/>
    </row>
    <row r="48" spans="2:21" s="44" customFormat="1" ht="13" x14ac:dyDescent="0.3">
      <c r="B48" s="14">
        <f t="shared" si="9"/>
        <v>2041</v>
      </c>
      <c r="C48" s="53">
        <f t="shared" ca="1" si="11"/>
        <v>389.73401209614468</v>
      </c>
      <c r="D48" s="70">
        <f t="shared" ca="1" si="12"/>
        <v>82.521592221144971</v>
      </c>
      <c r="E48" s="75">
        <f t="shared" ca="1" si="3"/>
        <v>0.4626484510908343</v>
      </c>
      <c r="F48" s="53" cm="1">
        <f t="array" aca="1" ref="F48" ca="1">SUMPRODUCT(INDIRECT("'"&amp;$H$6&amp;"'!$C"&amp;SUM(ROW(A48))&amp;":"&amp;$H$5&amp;SUM(ROW(A48))),
INDIRECT("'"&amp;$H$7&amp;"'!$C"&amp;SUM(ROW(A48))&amp;":"&amp;$H$5&amp;SUM(ROW(A48)))*$L$6)</f>
        <v>180.30983703369782</v>
      </c>
      <c r="G48" s="163">
        <f ca="1">INDEX('Other Inputs'!$C$80:$AH$145,MATCH(B48,'Other Inputs'!$B$80:$B$145,0), MATCH($D$2,'Other Inputs'!$C$79:$AH$79,0))</f>
        <v>0</v>
      </c>
      <c r="H48" s="53">
        <f t="shared" ca="1" si="4"/>
        <v>180.30983703369782</v>
      </c>
      <c r="I48" s="70" cm="1">
        <f t="array" aca="1" ref="I48" ca="1">IFERROR(SUMPRODUCT(INDIRECT("'"&amp;$H$6&amp;"'!$C"&amp;SUM(ROW(P48))&amp;":"&amp;$H$5&amp;SUM(ROW(P48))),
INDIRECT("'"&amp;$H$7&amp;"'!$C"&amp;SUM(ROW(P48))&amp;":"&amp;$H$5&amp;SUM(ROW(P48)))*$L$6,
INDIRECT("'"&amp;$H$7&amp;"'!$C10:"&amp;$H$5&amp;10)*$L$6)/
(SUMPRODUCT(INDIRECT("'"&amp;$H$6&amp;"'!$C"&amp;SUM(ROW(P48))&amp;":"&amp;$H$5&amp;SUM(ROW(P48))),
INDIRECT("'"&amp;$H$7&amp;"'!$C"&amp;SUM(ROW(P48))&amp;":"&amp;$H$5&amp;SUM(ROW(P48)))*$L$6)),"")</f>
        <v>81.079989774954782</v>
      </c>
      <c r="J48" s="345">
        <f ca="1">INDEX('Other Inputs'!$C$11:$AH$76,MATCH($B48,'Other Inputs'!$B$80:$B$145,0), MATCH($D$2,'Other Inputs'!$C$79:$AH$79,0))</f>
        <v>2</v>
      </c>
      <c r="K48" s="76">
        <f t="shared" ca="1" si="5"/>
        <v>360.61967406739564</v>
      </c>
      <c r="L48" s="163">
        <f ca="1">INDEX('Other Inputs'!$C$149:$AH$214,MATCH($B48,'Other Inputs'!$B$80:$B$145,0), MATCH($D$2,'Other Inputs'!$C$79:$AH$79,0))</f>
        <v>5.5E-2</v>
      </c>
      <c r="M48" s="45">
        <f ca="1">INDEX('Other Inputs'!$C$218:$AH$283,MATCH($B48,'Other Inputs'!$B$80:$B$145,0), MATCH($D$2,'Other Inputs'!$C$79:$AH$79,0))</f>
        <v>1.7500000000000002E-2</v>
      </c>
      <c r="N48" s="53">
        <f t="shared" ca="1" si="6"/>
        <v>387.1116968735717</v>
      </c>
      <c r="O48" s="53">
        <f t="shared" ca="1" si="7"/>
        <v>193.55584843678585</v>
      </c>
      <c r="P48" s="46"/>
      <c r="Q48" s="53" cm="1">
        <f t="array" aca="1" ref="Q48" ca="1">IFERROR(SUMPRODUCT(INDIRECT("'"&amp;$H$6&amp;"'!$C"&amp;SUM(ROW(P48))&amp;":"&amp;$H$5&amp;SUM(ROW(P48))),
INDIRECT("'"&amp;$H$7&amp;"'!$C"&amp;SUM(ROW(P48))&amp;":"&amp;$H$5&amp;SUM(ROW(P48)))*$L$6,
INDIRECT("'"&amp;$H$8&amp;"'!$C"&amp;SUM(ROW(P48))&amp;":"&amp;$H$5&amp;SUM(ROW(P48)))*$L$5)/
(SUMPRODUCT(INDIRECT("'"&amp;$H$6&amp;"'!$C"&amp;SUM(ROW(P48))&amp;":"&amp;$H$5&amp;SUM(ROW(P48))),
INDIRECT("'"&amp;$H$7&amp;"'!$C"&amp;SUM(ROW(P48))&amp;":"&amp;$H$5&amp;SUM(ROW(P48)))*$L$6)),"")</f>
        <v>436747.3750904628</v>
      </c>
      <c r="R48" s="47">
        <f t="shared" ca="1" si="10"/>
        <v>2.6319271451101134E-2</v>
      </c>
      <c r="S48" s="57">
        <f t="shared" ca="1" si="8"/>
        <v>84535008.738173679</v>
      </c>
      <c r="T48" s="59">
        <f t="shared" si="2"/>
        <v>16.5</v>
      </c>
      <c r="U48" s="319"/>
    </row>
    <row r="49" spans="2:21" s="44" customFormat="1" ht="13" x14ac:dyDescent="0.3">
      <c r="B49" s="14">
        <f t="shared" si="9"/>
        <v>2042</v>
      </c>
      <c r="C49" s="53">
        <f t="shared" ca="1" si="11"/>
        <v>349.09570193533824</v>
      </c>
      <c r="D49" s="70">
        <f t="shared" ca="1" si="12"/>
        <v>82.624568863058798</v>
      </c>
      <c r="E49" s="75">
        <f t="shared" ca="1" si="3"/>
        <v>0.46112252524997427</v>
      </c>
      <c r="F49" s="53" cm="1">
        <f t="array" aca="1" ref="F49" ca="1">SUMPRODUCT(INDIRECT("'"&amp;$H$6&amp;"'!$C"&amp;SUM(ROW(A49))&amp;":"&amp;$H$5&amp;SUM(ROW(A49))),
INDIRECT("'"&amp;$H$7&amp;"'!$C"&amp;SUM(ROW(A49))&amp;":"&amp;$H$5&amp;SUM(ROW(A49)))*$L$6)</f>
        <v>160.9758916303355</v>
      </c>
      <c r="G49" s="163">
        <f ca="1">INDEX('Other Inputs'!$C$80:$AH$145,MATCH(B49,'Other Inputs'!$B$80:$B$145,0), MATCH($D$2,'Other Inputs'!$C$79:$AH$79,0))</f>
        <v>0</v>
      </c>
      <c r="H49" s="53">
        <f t="shared" ca="1" si="4"/>
        <v>160.9758916303355</v>
      </c>
      <c r="I49" s="70" cm="1">
        <f t="array" aca="1" ref="I49" ca="1">IFERROR(SUMPRODUCT(INDIRECT("'"&amp;$H$6&amp;"'!$C"&amp;SUM(ROW(P49))&amp;":"&amp;$H$5&amp;SUM(ROW(P49))),
INDIRECT("'"&amp;$H$7&amp;"'!$C"&amp;SUM(ROW(P49))&amp;":"&amp;$H$5&amp;SUM(ROW(P49)))*$L$6,
INDIRECT("'"&amp;$H$7&amp;"'!$C10:"&amp;$H$5&amp;10)*$L$6)/
(SUMPRODUCT(INDIRECT("'"&amp;$H$6&amp;"'!$C"&amp;SUM(ROW(P49))&amp;":"&amp;$H$5&amp;SUM(ROW(P49))),
INDIRECT("'"&amp;$H$7&amp;"'!$C"&amp;SUM(ROW(P49))&amp;":"&amp;$H$5&amp;SUM(ROW(P49)))*$L$6)),"")</f>
        <v>81.205431858603546</v>
      </c>
      <c r="J49" s="345">
        <f ca="1">INDEX('Other Inputs'!$C$11:$AH$76,MATCH($B49,'Other Inputs'!$B$80:$B$145,0), MATCH($D$2,'Other Inputs'!$C$79:$AH$79,0))</f>
        <v>2</v>
      </c>
      <c r="K49" s="76">
        <f t="shared" ca="1" si="5"/>
        <v>321.95178326067099</v>
      </c>
      <c r="L49" s="163">
        <f ca="1">INDEX('Other Inputs'!$C$149:$AH$214,MATCH($B49,'Other Inputs'!$B$80:$B$145,0), MATCH($D$2,'Other Inputs'!$C$79:$AH$79,0))</f>
        <v>5.5E-2</v>
      </c>
      <c r="M49" s="45">
        <f ca="1">INDEX('Other Inputs'!$C$218:$AH$283,MATCH($B49,'Other Inputs'!$B$80:$B$145,0), MATCH($D$2,'Other Inputs'!$C$79:$AH$79,0))</f>
        <v>1.7500000000000002E-2</v>
      </c>
      <c r="N49" s="53">
        <f t="shared" ca="1" si="6"/>
        <v>345.60316613845805</v>
      </c>
      <c r="O49" s="53">
        <f t="shared" ca="1" si="7"/>
        <v>172.80158306922903</v>
      </c>
      <c r="P49" s="46"/>
      <c r="Q49" s="53" cm="1">
        <f t="array" aca="1" ref="Q49" ca="1">IFERROR(SUMPRODUCT(INDIRECT("'"&amp;$H$6&amp;"'!$C"&amp;SUM(ROW(P49))&amp;":"&amp;$H$5&amp;SUM(ROW(P49))),
INDIRECT("'"&amp;$H$7&amp;"'!$C"&amp;SUM(ROW(P49))&amp;":"&amp;$H$5&amp;SUM(ROW(P49)))*$L$6,
INDIRECT("'"&amp;$H$8&amp;"'!$C"&amp;SUM(ROW(P49))&amp;":"&amp;$H$5&amp;SUM(ROW(P49)))*$L$5)/
(SUMPRODUCT(INDIRECT("'"&amp;$H$6&amp;"'!$C"&amp;SUM(ROW(P49))&amp;":"&amp;$H$5&amp;SUM(ROW(P49))),
INDIRECT("'"&amp;$H$7&amp;"'!$C"&amp;SUM(ROW(P49))&amp;":"&amp;$H$5&amp;SUM(ROW(P49)))*$L$6)),"")</f>
        <v>448343.21086111607</v>
      </c>
      <c r="R49" s="47">
        <f t="shared" ca="1" si="10"/>
        <v>2.655044181605315E-2</v>
      </c>
      <c r="S49" s="57">
        <f t="shared" ca="1" si="8"/>
        <v>77474416.595142007</v>
      </c>
      <c r="T49" s="59">
        <f t="shared" si="2"/>
        <v>17.5</v>
      </c>
      <c r="U49" s="319"/>
    </row>
    <row r="50" spans="2:21" s="44" customFormat="1" ht="13" x14ac:dyDescent="0.3">
      <c r="B50" s="14">
        <f t="shared" si="9"/>
        <v>2043</v>
      </c>
      <c r="C50" s="53">
        <f t="shared" ca="1" si="11"/>
        <v>311.89656926726207</v>
      </c>
      <c r="D50" s="70">
        <f t="shared" ca="1" si="12"/>
        <v>82.725166910678581</v>
      </c>
      <c r="E50" s="75">
        <f t="shared" ca="1" si="3"/>
        <v>0.4596313975334072</v>
      </c>
      <c r="F50" s="53" cm="1">
        <f t="array" aca="1" ref="F50" ca="1">SUMPRODUCT(INDIRECT("'"&amp;$H$6&amp;"'!$C"&amp;SUM(ROW(A50))&amp;":"&amp;$H$5&amp;SUM(ROW(A50))),
INDIRECT("'"&amp;$H$7&amp;"'!$C"&amp;SUM(ROW(A50))&amp;":"&amp;$H$5&amp;SUM(ROW(A50)))*$L$6)</f>
        <v>143.35745601818681</v>
      </c>
      <c r="G50" s="163">
        <f ca="1">INDEX('Other Inputs'!$C$80:$AH$145,MATCH(B50,'Other Inputs'!$B$80:$B$145,0), MATCH($D$2,'Other Inputs'!$C$79:$AH$79,0))</f>
        <v>0</v>
      </c>
      <c r="H50" s="53">
        <f t="shared" ca="1" si="4"/>
        <v>143.35745601818681</v>
      </c>
      <c r="I50" s="70" cm="1">
        <f t="array" aca="1" ref="I50" ca="1">IFERROR(SUMPRODUCT(INDIRECT("'"&amp;$H$6&amp;"'!$C"&amp;SUM(ROW(P50))&amp;":"&amp;$H$5&amp;SUM(ROW(P50))),
INDIRECT("'"&amp;$H$7&amp;"'!$C"&amp;SUM(ROW(P50))&amp;":"&amp;$H$5&amp;SUM(ROW(P50)))*$L$6,
INDIRECT("'"&amp;$H$7&amp;"'!$C10:"&amp;$H$5&amp;10)*$L$6)/
(SUMPRODUCT(INDIRECT("'"&amp;$H$6&amp;"'!$C"&amp;SUM(ROW(P50))&amp;":"&amp;$H$5&amp;SUM(ROW(P50))),
INDIRECT("'"&amp;$H$7&amp;"'!$C"&amp;SUM(ROW(P50))&amp;":"&amp;$H$5&amp;SUM(ROW(P50)))*$L$6)),"")</f>
        <v>81.330104542755308</v>
      </c>
      <c r="J50" s="345">
        <f ca="1">INDEX('Other Inputs'!$C$11:$AH$76,MATCH($B50,'Other Inputs'!$B$80:$B$145,0), MATCH($D$2,'Other Inputs'!$C$79:$AH$79,0))</f>
        <v>2</v>
      </c>
      <c r="K50" s="76">
        <f t="shared" ca="1" si="5"/>
        <v>286.71491203637362</v>
      </c>
      <c r="L50" s="163">
        <f ca="1">INDEX('Other Inputs'!$C$149:$AH$214,MATCH($B50,'Other Inputs'!$B$80:$B$145,0), MATCH($D$2,'Other Inputs'!$C$79:$AH$79,0))</f>
        <v>5.5E-2</v>
      </c>
      <c r="M50" s="45">
        <f ca="1">INDEX('Other Inputs'!$C$218:$AH$283,MATCH($B50,'Other Inputs'!$B$80:$B$145,0), MATCH($D$2,'Other Inputs'!$C$79:$AH$79,0))</f>
        <v>1.7500000000000002E-2</v>
      </c>
      <c r="N50" s="53">
        <f t="shared" ca="1" si="6"/>
        <v>307.77770626184576</v>
      </c>
      <c r="O50" s="53">
        <f t="shared" ca="1" si="7"/>
        <v>153.88885313092288</v>
      </c>
      <c r="P50" s="46"/>
      <c r="Q50" s="53" cm="1">
        <f t="array" aca="1" ref="Q50" ca="1">IFERROR(SUMPRODUCT(INDIRECT("'"&amp;$H$6&amp;"'!$C"&amp;SUM(ROW(P50))&amp;":"&amp;$H$5&amp;SUM(ROW(P50))),
INDIRECT("'"&amp;$H$7&amp;"'!$C"&amp;SUM(ROW(P50))&amp;":"&amp;$H$5&amp;SUM(ROW(P50)))*$L$6,
INDIRECT("'"&amp;$H$8&amp;"'!$C"&amp;SUM(ROW(P50))&amp;":"&amp;$H$5&amp;SUM(ROW(P50)))*$L$5)/
(SUMPRODUCT(INDIRECT("'"&amp;$H$6&amp;"'!$C"&amp;SUM(ROW(P50))&amp;":"&amp;$H$5&amp;SUM(ROW(P50))),
INDIRECT("'"&amp;$H$7&amp;"'!$C"&amp;SUM(ROW(P50))&amp;":"&amp;$H$5&amp;SUM(ROW(P50)))*$L$6)),"")</f>
        <v>460370.12658517854</v>
      </c>
      <c r="R50" s="47">
        <f t="shared" ca="1" si="10"/>
        <v>2.6825243324110737E-2</v>
      </c>
      <c r="S50" s="57">
        <f t="shared" ca="1" si="8"/>
        <v>70845830.795930922</v>
      </c>
      <c r="T50" s="59">
        <f t="shared" si="2"/>
        <v>18.5</v>
      </c>
      <c r="U50" s="319"/>
    </row>
    <row r="51" spans="2:21" s="44" customFormat="1" ht="13" x14ac:dyDescent="0.3">
      <c r="B51" s="14">
        <f t="shared" si="9"/>
        <v>2044</v>
      </c>
      <c r="C51" s="53">
        <f t="shared" ca="1" si="11"/>
        <v>278.49796584184577</v>
      </c>
      <c r="D51" s="70">
        <f t="shared" ca="1" si="12"/>
        <v>82.839386466376538</v>
      </c>
      <c r="E51" s="75">
        <f t="shared" ca="1" si="3"/>
        <v>0.4579372048836664</v>
      </c>
      <c r="F51" s="53" cm="1">
        <f t="array" aca="1" ref="F51" ca="1">SUMPRODUCT(INDIRECT("'"&amp;$H$6&amp;"'!$C"&amp;SUM(ROW(A51))&amp;":"&amp;$H$5&amp;SUM(ROW(A51))),
INDIRECT("'"&amp;$H$7&amp;"'!$C"&amp;SUM(ROW(A51))&amp;":"&amp;$H$5&amp;SUM(ROW(A51)))*$L$6)</f>
        <v>127.53458004340165</v>
      </c>
      <c r="G51" s="163">
        <f ca="1">INDEX('Other Inputs'!$C$80:$AH$145,MATCH(B51,'Other Inputs'!$B$80:$B$145,0), MATCH($D$2,'Other Inputs'!$C$79:$AH$79,0))</f>
        <v>0</v>
      </c>
      <c r="H51" s="53">
        <f t="shared" ca="1" si="4"/>
        <v>127.53458004340165</v>
      </c>
      <c r="I51" s="70" cm="1">
        <f t="array" aca="1" ref="I51" ca="1">IFERROR(SUMPRODUCT(INDIRECT("'"&amp;$H$6&amp;"'!$C"&amp;SUM(ROW(P51))&amp;":"&amp;$H$5&amp;SUM(ROW(P51))),
INDIRECT("'"&amp;$H$7&amp;"'!$C"&amp;SUM(ROW(P51))&amp;":"&amp;$H$5&amp;SUM(ROW(P51)))*$L$6,
INDIRECT("'"&amp;$H$7&amp;"'!$C10:"&amp;$H$5&amp;10)*$L$6)/
(SUMPRODUCT(INDIRECT("'"&amp;$H$6&amp;"'!$C"&amp;SUM(ROW(P51))&amp;":"&amp;$H$5&amp;SUM(ROW(P51))),
INDIRECT("'"&amp;$H$7&amp;"'!$C"&amp;SUM(ROW(P51))&amp;":"&amp;$H$5&amp;SUM(ROW(P51)))*$L$6)),"")</f>
        <v>81.467519631799078</v>
      </c>
      <c r="J51" s="345">
        <f ca="1">INDEX('Other Inputs'!$C$11:$AH$76,MATCH($B51,'Other Inputs'!$B$80:$B$145,0), MATCH($D$2,'Other Inputs'!$C$79:$AH$79,0))</f>
        <v>2</v>
      </c>
      <c r="K51" s="76">
        <f t="shared" ca="1" si="5"/>
        <v>255.06916008680329</v>
      </c>
      <c r="L51" s="163">
        <f ca="1">INDEX('Other Inputs'!$C$149:$AH$214,MATCH($B51,'Other Inputs'!$B$80:$B$145,0), MATCH($D$2,'Other Inputs'!$C$79:$AH$79,0))</f>
        <v>5.5E-2</v>
      </c>
      <c r="M51" s="45">
        <f ca="1">INDEX('Other Inputs'!$C$218:$AH$283,MATCH($B51,'Other Inputs'!$B$80:$B$145,0), MATCH($D$2,'Other Inputs'!$C$79:$AH$79,0))</f>
        <v>1.7500000000000002E-2</v>
      </c>
      <c r="N51" s="53">
        <f t="shared" ca="1" si="6"/>
        <v>273.80717825968009</v>
      </c>
      <c r="O51" s="53">
        <f t="shared" ca="1" si="7"/>
        <v>136.90358912984004</v>
      </c>
      <c r="P51" s="46"/>
      <c r="Q51" s="53" cm="1">
        <f t="array" aca="1" ref="Q51" ca="1">IFERROR(SUMPRODUCT(INDIRECT("'"&amp;$H$6&amp;"'!$C"&amp;SUM(ROW(P51))&amp;":"&amp;$H$5&amp;SUM(ROW(P51))),
INDIRECT("'"&amp;$H$7&amp;"'!$C"&amp;SUM(ROW(P51))&amp;":"&amp;$H$5&amp;SUM(ROW(P51)))*$L$6,
INDIRECT("'"&amp;$H$8&amp;"'!$C"&amp;SUM(ROW(P51))&amp;":"&amp;$H$5&amp;SUM(ROW(P51)))*$L$5)/
(SUMPRODUCT(INDIRECT("'"&amp;$H$6&amp;"'!$C"&amp;SUM(ROW(P51))&amp;":"&amp;$H$5&amp;SUM(ROW(P51))),
INDIRECT("'"&amp;$H$7&amp;"'!$C"&amp;SUM(ROW(P51))&amp;":"&amp;$H$5&amp;SUM(ROW(P51)))*$L$6)),"")</f>
        <v>472271.10449670034</v>
      </c>
      <c r="R51" s="47">
        <f t="shared" ca="1" si="10"/>
        <v>2.5850890890332101E-2</v>
      </c>
      <c r="S51" s="57">
        <f t="shared" ca="1" si="8"/>
        <v>64655609.247912012</v>
      </c>
      <c r="T51" s="59">
        <f t="shared" si="2"/>
        <v>19.5</v>
      </c>
      <c r="U51" s="319"/>
    </row>
    <row r="52" spans="2:21" s="44" customFormat="1" ht="13" x14ac:dyDescent="0.3">
      <c r="B52" s="14">
        <f t="shared" si="9"/>
        <v>2045</v>
      </c>
      <c r="C52" s="53">
        <f t="shared" ca="1" si="11"/>
        <v>248.78350131146181</v>
      </c>
      <c r="D52" s="70">
        <f t="shared" ca="1" si="12"/>
        <v>82.97594211798463</v>
      </c>
      <c r="E52" s="75">
        <f t="shared" ca="1" si="3"/>
        <v>0.45591004913244981</v>
      </c>
      <c r="F52" s="53" cm="1">
        <f t="array" aca="1" ref="F52" ca="1">SUMPRODUCT(INDIRECT("'"&amp;$H$6&amp;"'!$C"&amp;SUM(ROW(A52))&amp;":"&amp;$H$5&amp;SUM(ROW(A52))),
INDIRECT("'"&amp;$H$7&amp;"'!$C"&amp;SUM(ROW(A52))&amp;":"&amp;$H$5&amp;SUM(ROW(A52)))*$L$6)</f>
        <v>113.42289830625144</v>
      </c>
      <c r="G52" s="163">
        <f ca="1">INDEX('Other Inputs'!$C$80:$AH$145,MATCH(B52,'Other Inputs'!$B$80:$B$145,0), MATCH($D$2,'Other Inputs'!$C$79:$AH$79,0))</f>
        <v>0</v>
      </c>
      <c r="H52" s="53">
        <f t="shared" ca="1" si="4"/>
        <v>113.42289830625144</v>
      </c>
      <c r="I52" s="70" cm="1">
        <f t="array" aca="1" ref="I52" ca="1">IFERROR(SUMPRODUCT(INDIRECT("'"&amp;$H$6&amp;"'!$C"&amp;SUM(ROW(P52))&amp;":"&amp;$H$5&amp;SUM(ROW(P52))),
INDIRECT("'"&amp;$H$7&amp;"'!$C"&amp;SUM(ROW(P52))&amp;":"&amp;$H$5&amp;SUM(ROW(P52)))*$L$6,
INDIRECT("'"&amp;$H$7&amp;"'!$C10:"&amp;$H$5&amp;10)*$L$6)/
(SUMPRODUCT(INDIRECT("'"&amp;$H$6&amp;"'!$C"&amp;SUM(ROW(P52))&amp;":"&amp;$H$5&amp;SUM(ROW(P52))),
INDIRECT("'"&amp;$H$7&amp;"'!$C"&amp;SUM(ROW(P52))&amp;":"&amp;$H$5&amp;SUM(ROW(P52)))*$L$6)),"")</f>
        <v>81.624584069644968</v>
      </c>
      <c r="J52" s="345">
        <f ca="1">INDEX('Other Inputs'!$C$11:$AH$76,MATCH($B52,'Other Inputs'!$B$80:$B$145,0), MATCH($D$2,'Other Inputs'!$C$79:$AH$79,0))</f>
        <v>2</v>
      </c>
      <c r="K52" s="76">
        <f t="shared" ca="1" si="5"/>
        <v>226.84579661250288</v>
      </c>
      <c r="L52" s="163">
        <f ca="1">INDEX('Other Inputs'!$C$149:$AH$214,MATCH($B52,'Other Inputs'!$B$80:$B$145,0), MATCH($D$2,'Other Inputs'!$C$79:$AH$79,0))</f>
        <v>5.5E-2</v>
      </c>
      <c r="M52" s="45">
        <f ca="1">INDEX('Other Inputs'!$C$218:$AH$283,MATCH($B52,'Other Inputs'!$B$80:$B$145,0), MATCH($D$2,'Other Inputs'!$C$79:$AH$79,0))</f>
        <v>1.7500000000000002E-2</v>
      </c>
      <c r="N52" s="53">
        <f t="shared" ca="1" si="6"/>
        <v>243.51045594614888</v>
      </c>
      <c r="O52" s="53">
        <f t="shared" ca="1" si="7"/>
        <v>121.75522797307444</v>
      </c>
      <c r="P52" s="46"/>
      <c r="Q52" s="53" cm="1">
        <f t="array" aca="1" ref="Q52" ca="1">IFERROR(SUMPRODUCT(INDIRECT("'"&amp;$H$6&amp;"'!$C"&amp;SUM(ROW(P52))&amp;":"&amp;$H$5&amp;SUM(ROW(P52))),
INDIRECT("'"&amp;$H$7&amp;"'!$C"&amp;SUM(ROW(P52))&amp;":"&amp;$H$5&amp;SUM(ROW(P52)))*$L$6,
INDIRECT("'"&amp;$H$8&amp;"'!$C"&amp;SUM(ROW(P52))&amp;":"&amp;$H$5&amp;SUM(ROW(P52)))*$L$5)/
(SUMPRODUCT(INDIRECT("'"&amp;$H$6&amp;"'!$C"&amp;SUM(ROW(P52))&amp;":"&amp;$H$5&amp;SUM(ROW(P52))),
INDIRECT("'"&amp;$H$7&amp;"'!$C"&amp;SUM(ROW(P52))&amp;":"&amp;$H$5&amp;SUM(ROW(P52)))*$L$6)),"")</f>
        <v>484038.47616904695</v>
      </c>
      <c r="R52" s="47">
        <f t="shared" ca="1" si="10"/>
        <v>2.4916560764155049E-2</v>
      </c>
      <c r="S52" s="57">
        <f t="shared" ca="1" si="8"/>
        <v>58934215.013701871</v>
      </c>
      <c r="T52" s="59">
        <f t="shared" si="2"/>
        <v>20.5</v>
      </c>
      <c r="U52" s="319"/>
    </row>
    <row r="53" spans="2:21" s="44" customFormat="1" ht="13" x14ac:dyDescent="0.3">
      <c r="B53" s="14">
        <f t="shared" si="9"/>
        <v>2046</v>
      </c>
      <c r="C53" s="53">
        <f t="shared" ca="1" si="11"/>
        <v>221.6454495271046</v>
      </c>
      <c r="D53" s="70">
        <f t="shared" ca="1" si="12"/>
        <v>83.111939410171829</v>
      </c>
      <c r="E53" s="75">
        <f t="shared" ca="1" si="3"/>
        <v>0.45389066014937013</v>
      </c>
      <c r="F53" s="53" cm="1">
        <f t="array" aca="1" ref="F53" ca="1">SUMPRODUCT(INDIRECT("'"&amp;$H$6&amp;"'!$C"&amp;SUM(ROW(A53))&amp;":"&amp;$H$5&amp;SUM(ROW(A53))),
INDIRECT("'"&amp;$H$7&amp;"'!$C"&amp;SUM(ROW(A53))&amp;":"&amp;$H$5&amp;SUM(ROW(A53)))*$L$6)</f>
        <v>100.6027994049614</v>
      </c>
      <c r="G53" s="163">
        <f ca="1">INDEX('Other Inputs'!$C$80:$AH$145,MATCH(B53,'Other Inputs'!$B$80:$B$145,0), MATCH($D$2,'Other Inputs'!$C$79:$AH$79,0))</f>
        <v>0</v>
      </c>
      <c r="H53" s="53">
        <f t="shared" ca="1" si="4"/>
        <v>100.6027994049614</v>
      </c>
      <c r="I53" s="70" cm="1">
        <f t="array" aca="1" ref="I53" ca="1">IFERROR(SUMPRODUCT(INDIRECT("'"&amp;$H$6&amp;"'!$C"&amp;SUM(ROW(P53))&amp;":"&amp;$H$5&amp;SUM(ROW(P53))),
INDIRECT("'"&amp;$H$7&amp;"'!$C"&amp;SUM(ROW(P53))&amp;":"&amp;$H$5&amp;SUM(ROW(P53)))*$L$6,
INDIRECT("'"&amp;$H$7&amp;"'!$C10:"&amp;$H$5&amp;10)*$L$6)/
(SUMPRODUCT(INDIRECT("'"&amp;$H$6&amp;"'!$C"&amp;SUM(ROW(P53))&amp;":"&amp;$H$5&amp;SUM(ROW(P53))),
INDIRECT("'"&amp;$H$7&amp;"'!$C"&amp;SUM(ROW(P53))&amp;":"&amp;$H$5&amp;SUM(ROW(P53)))*$L$6)),"")</f>
        <v>81.780344301129176</v>
      </c>
      <c r="J53" s="345">
        <f ca="1">INDEX('Other Inputs'!$C$11:$AH$76,MATCH($B53,'Other Inputs'!$B$80:$B$145,0), MATCH($D$2,'Other Inputs'!$C$79:$AH$79,0))</f>
        <v>2</v>
      </c>
      <c r="K53" s="76">
        <f t="shared" ca="1" si="5"/>
        <v>201.2055988099228</v>
      </c>
      <c r="L53" s="163">
        <f ca="1">INDEX('Other Inputs'!$C$149:$AH$214,MATCH($B53,'Other Inputs'!$B$80:$B$145,0), MATCH($D$2,'Other Inputs'!$C$79:$AH$79,0))</f>
        <v>5.5E-2</v>
      </c>
      <c r="M53" s="45">
        <f ca="1">INDEX('Other Inputs'!$C$218:$AH$283,MATCH($B53,'Other Inputs'!$B$80:$B$145,0), MATCH($D$2,'Other Inputs'!$C$79:$AH$79,0))</f>
        <v>1.7500000000000002E-2</v>
      </c>
      <c r="N53" s="53">
        <f t="shared" ca="1" si="6"/>
        <v>215.98666511249675</v>
      </c>
      <c r="O53" s="53">
        <f t="shared" ca="1" si="7"/>
        <v>107.99333255624838</v>
      </c>
      <c r="P53" s="46"/>
      <c r="Q53" s="53" cm="1">
        <f t="array" aca="1" ref="Q53" ca="1">IFERROR(SUMPRODUCT(INDIRECT("'"&amp;$H$6&amp;"'!$C"&amp;SUM(ROW(P53))&amp;":"&amp;$H$5&amp;SUM(ROW(P53))),
INDIRECT("'"&amp;$H$7&amp;"'!$C"&amp;SUM(ROW(P53))&amp;":"&amp;$H$5&amp;SUM(ROW(P53)))*$L$6,
INDIRECT("'"&amp;$H$8&amp;"'!$C"&amp;SUM(ROW(P53))&amp;":"&amp;$H$5&amp;SUM(ROW(P53)))*$L$5)/
(SUMPRODUCT(INDIRECT("'"&amp;$H$6&amp;"'!$C"&amp;SUM(ROW(P53))&amp;":"&amp;$H$5&amp;SUM(ROW(P53))),
INDIRECT("'"&amp;$H$7&amp;"'!$C"&amp;SUM(ROW(P53))&amp;":"&amp;$H$5&amp;SUM(ROW(P53)))*$L$6)),"")</f>
        <v>496505.38232933678</v>
      </c>
      <c r="R53" s="47">
        <f t="shared" ca="1" si="10"/>
        <v>2.5756023072710965E-2</v>
      </c>
      <c r="S53" s="57">
        <f t="shared" ca="1" si="8"/>
        <v>53619270.869859315</v>
      </c>
      <c r="T53" s="59">
        <f t="shared" si="2"/>
        <v>21.5</v>
      </c>
      <c r="U53" s="319"/>
    </row>
    <row r="54" spans="2:21" s="44" customFormat="1" ht="13" x14ac:dyDescent="0.3">
      <c r="B54" s="14">
        <f t="shared" si="9"/>
        <v>2047</v>
      </c>
      <c r="C54" s="53">
        <f t="shared" ca="1" si="11"/>
        <v>196.98046553470087</v>
      </c>
      <c r="D54" s="70">
        <f t="shared" ca="1" si="12"/>
        <v>83.249199451951043</v>
      </c>
      <c r="E54" s="75">
        <f t="shared" ca="1" si="3"/>
        <v>0.45185225922636113</v>
      </c>
      <c r="F54" s="53" cm="1">
        <f t="array" aca="1" ref="F54" ca="1">SUMPRODUCT(INDIRECT("'"&amp;$H$6&amp;"'!$C"&amp;SUM(ROW(A54))&amp;":"&amp;$H$5&amp;SUM(ROW(A54))),
INDIRECT("'"&amp;$H$7&amp;"'!$C"&amp;SUM(ROW(A54))&amp;":"&amp;$H$5&amp;SUM(ROW(A54)))*$L$6)</f>
        <v>89.006068375314953</v>
      </c>
      <c r="G54" s="163">
        <f ca="1">INDEX('Other Inputs'!$C$80:$AH$145,MATCH(B54,'Other Inputs'!$B$80:$B$145,0), MATCH($D$2,'Other Inputs'!$C$79:$AH$79,0))</f>
        <v>0</v>
      </c>
      <c r="H54" s="53">
        <f t="shared" ca="1" si="4"/>
        <v>89.006068375314953</v>
      </c>
      <c r="I54" s="70" cm="1">
        <f t="array" aca="1" ref="I54" ca="1">IFERROR(SUMPRODUCT(INDIRECT("'"&amp;$H$6&amp;"'!$C"&amp;SUM(ROW(P54))&amp;":"&amp;$H$5&amp;SUM(ROW(P54))),
INDIRECT("'"&amp;$H$7&amp;"'!$C"&amp;SUM(ROW(P54))&amp;":"&amp;$H$5&amp;SUM(ROW(P54)))*$L$6,
INDIRECT("'"&amp;$H$7&amp;"'!$C10:"&amp;$H$5&amp;10)*$L$6)/
(SUMPRODUCT(INDIRECT("'"&amp;$H$6&amp;"'!$C"&amp;SUM(ROW(P54))&amp;":"&amp;$H$5&amp;SUM(ROW(P54))),
INDIRECT("'"&amp;$H$7&amp;"'!$C"&amp;SUM(ROW(P54))&amp;":"&amp;$H$5&amp;SUM(ROW(P54)))*$L$6)),"")</f>
        <v>81.935706760082809</v>
      </c>
      <c r="J54" s="345">
        <f ca="1">INDEX('Other Inputs'!$C$11:$AH$76,MATCH($B54,'Other Inputs'!$B$80:$B$145,0), MATCH($D$2,'Other Inputs'!$C$79:$AH$79,0))</f>
        <v>2</v>
      </c>
      <c r="K54" s="76">
        <f t="shared" ca="1" si="5"/>
        <v>178.01213675062991</v>
      </c>
      <c r="L54" s="163">
        <f ca="1">INDEX('Other Inputs'!$C$149:$AH$214,MATCH($B54,'Other Inputs'!$B$80:$B$145,0), MATCH($D$2,'Other Inputs'!$C$79:$AH$79,0))</f>
        <v>5.5E-2</v>
      </c>
      <c r="M54" s="45">
        <f ca="1">INDEX('Other Inputs'!$C$218:$AH$283,MATCH($B54,'Other Inputs'!$B$80:$B$145,0), MATCH($D$2,'Other Inputs'!$C$79:$AH$79,0))</f>
        <v>1.7500000000000002E-2</v>
      </c>
      <c r="N54" s="53">
        <f t="shared" ca="1" si="6"/>
        <v>191.08935334667305</v>
      </c>
      <c r="O54" s="53">
        <f t="shared" ca="1" si="7"/>
        <v>95.544676673336525</v>
      </c>
      <c r="P54" s="46"/>
      <c r="Q54" s="53" cm="1">
        <f t="array" aca="1" ref="Q54" ca="1">IFERROR(SUMPRODUCT(INDIRECT("'"&amp;$H$6&amp;"'!$C"&amp;SUM(ROW(P54))&amp;":"&amp;$H$5&amp;SUM(ROW(P54))),
INDIRECT("'"&amp;$H$7&amp;"'!$C"&amp;SUM(ROW(P54))&amp;":"&amp;$H$5&amp;SUM(ROW(P54)))*$L$6,
INDIRECT("'"&amp;$H$8&amp;"'!$C"&amp;SUM(ROW(P54))&amp;":"&amp;$H$5&amp;SUM(ROW(P54)))*$L$5)/
(SUMPRODUCT(INDIRECT("'"&amp;$H$6&amp;"'!$C"&amp;SUM(ROW(P54))&amp;":"&amp;$H$5&amp;SUM(ROW(P54))),
INDIRECT("'"&amp;$H$7&amp;"'!$C"&amp;SUM(ROW(P54))&amp;":"&amp;$H$5&amp;SUM(ROW(P54)))*$L$6)),"")</f>
        <v>509452.81457728206</v>
      </c>
      <c r="R54" s="47">
        <f t="shared" ca="1" si="10"/>
        <v>2.607712365010606E-2</v>
      </c>
      <c r="S54" s="57">
        <f t="shared" ca="1" si="8"/>
        <v>48675504.449107677</v>
      </c>
      <c r="T54" s="59">
        <f t="shared" si="2"/>
        <v>22.5</v>
      </c>
      <c r="U54" s="319"/>
    </row>
    <row r="55" spans="2:21" s="44" customFormat="1" ht="13" x14ac:dyDescent="0.3">
      <c r="B55" s="14">
        <f t="shared" si="9"/>
        <v>2048</v>
      </c>
      <c r="C55" s="53">
        <f t="shared" ca="1" si="11"/>
        <v>174.57694381897667</v>
      </c>
      <c r="D55" s="70">
        <f t="shared" ca="1" si="12"/>
        <v>83.383966242808853</v>
      </c>
      <c r="E55" s="75">
        <f t="shared" ca="1" si="3"/>
        <v>0.44985056796708234</v>
      </c>
      <c r="F55" s="53" cm="1">
        <f t="array" aca="1" ref="F55" ca="1">SUMPRODUCT(INDIRECT("'"&amp;$H$6&amp;"'!$C"&amp;SUM(ROW(A55))&amp;":"&amp;$H$5&amp;SUM(ROW(A55))),
INDIRECT("'"&amp;$H$7&amp;"'!$C"&amp;SUM(ROW(A55))&amp;":"&amp;$H$5&amp;SUM(ROW(A55)))*$L$6)</f>
        <v>78.533537330924077</v>
      </c>
      <c r="G55" s="163">
        <f ca="1">INDEX('Other Inputs'!$C$80:$AH$145,MATCH(B55,'Other Inputs'!$B$80:$B$145,0), MATCH($D$2,'Other Inputs'!$C$79:$AH$79,0))</f>
        <v>0</v>
      </c>
      <c r="H55" s="53">
        <f t="shared" ca="1" si="4"/>
        <v>78.533537330924077</v>
      </c>
      <c r="I55" s="70" cm="1">
        <f t="array" aca="1" ref="I55" ca="1">IFERROR(SUMPRODUCT(INDIRECT("'"&amp;$H$6&amp;"'!$C"&amp;SUM(ROW(P55))&amp;":"&amp;$H$5&amp;SUM(ROW(P55))),
INDIRECT("'"&amp;$H$7&amp;"'!$C"&amp;SUM(ROW(P55))&amp;":"&amp;$H$5&amp;SUM(ROW(P55)))*$L$6,
INDIRECT("'"&amp;$H$7&amp;"'!$C10:"&amp;$H$5&amp;10)*$L$6)/
(SUMPRODUCT(INDIRECT("'"&amp;$H$6&amp;"'!$C"&amp;SUM(ROW(P55))&amp;":"&amp;$H$5&amp;SUM(ROW(P55))),
INDIRECT("'"&amp;$H$7&amp;"'!$C"&amp;SUM(ROW(P55))&amp;":"&amp;$H$5&amp;SUM(ROW(P55)))*$L$6)),"")</f>
        <v>82.087705259206558</v>
      </c>
      <c r="J55" s="345">
        <f ca="1">INDEX('Other Inputs'!$C$11:$AH$76,MATCH($B55,'Other Inputs'!$B$80:$B$145,0), MATCH($D$2,'Other Inputs'!$C$79:$AH$79,0))</f>
        <v>2</v>
      </c>
      <c r="K55" s="76">
        <f t="shared" ca="1" si="5"/>
        <v>157.06707466184815</v>
      </c>
      <c r="L55" s="163">
        <f ca="1">INDEX('Other Inputs'!$C$149:$AH$214,MATCH($B55,'Other Inputs'!$B$80:$B$145,0), MATCH($D$2,'Other Inputs'!$C$79:$AH$79,0))</f>
        <v>5.5E-2</v>
      </c>
      <c r="M55" s="45">
        <f ca="1">INDEX('Other Inputs'!$C$218:$AH$283,MATCH($B55,'Other Inputs'!$B$80:$B$145,0), MATCH($D$2,'Other Inputs'!$C$79:$AH$79,0))</f>
        <v>1.7500000000000002E-2</v>
      </c>
      <c r="N55" s="53">
        <f t="shared" ca="1" si="6"/>
        <v>168.60561463419418</v>
      </c>
      <c r="O55" s="53">
        <f t="shared" ca="1" si="7"/>
        <v>84.302807317097091</v>
      </c>
      <c r="P55" s="46"/>
      <c r="Q55" s="53" cm="1">
        <f t="array" aca="1" ref="Q55" ca="1">IFERROR(SUMPRODUCT(INDIRECT("'"&amp;$H$6&amp;"'!$C"&amp;SUM(ROW(P55))&amp;":"&amp;$H$5&amp;SUM(ROW(P55))),
INDIRECT("'"&amp;$H$7&amp;"'!$C"&amp;SUM(ROW(P55))&amp;":"&amp;$H$5&amp;SUM(ROW(P55)))*$L$6,
INDIRECT("'"&amp;$H$8&amp;"'!$C"&amp;SUM(ROW(P55))&amp;":"&amp;$H$5&amp;SUM(ROW(P55)))*$L$5)/
(SUMPRODUCT(INDIRECT("'"&amp;$H$6&amp;"'!$C"&amp;SUM(ROW(P55))&amp;":"&amp;$H$5&amp;SUM(ROW(P55))),
INDIRECT("'"&amp;$H$7&amp;"'!$C"&amp;SUM(ROW(P55))&amp;":"&amp;$H$5&amp;SUM(ROW(P55)))*$L$6)),"")</f>
        <v>522478.67685926869</v>
      </c>
      <c r="R55" s="47">
        <f t="shared" ca="1" si="10"/>
        <v>2.5568339028207765E-2</v>
      </c>
      <c r="S55" s="57">
        <f t="shared" ca="1" si="8"/>
        <v>44046419.222558767</v>
      </c>
      <c r="T55" s="59">
        <f t="shared" si="2"/>
        <v>23.5</v>
      </c>
      <c r="U55" s="319"/>
    </row>
    <row r="56" spans="2:21" s="44" customFormat="1" ht="13" x14ac:dyDescent="0.3">
      <c r="B56" s="14">
        <f t="shared" si="9"/>
        <v>2049</v>
      </c>
      <c r="C56" s="53">
        <f t="shared" ca="1" si="11"/>
        <v>154.44722639254223</v>
      </c>
      <c r="D56" s="70">
        <f t="shared" ca="1" si="12"/>
        <v>83.524929871440236</v>
      </c>
      <c r="E56" s="75">
        <f t="shared" ca="1" si="3"/>
        <v>0.44775632543975341</v>
      </c>
      <c r="F56" s="53" cm="1">
        <f t="array" aca="1" ref="F56" ca="1">SUMPRODUCT(INDIRECT("'"&amp;$H$6&amp;"'!$C"&amp;SUM(ROW(A56))&amp;":"&amp;$H$5&amp;SUM(ROW(A56))),
INDIRECT("'"&amp;$H$7&amp;"'!$C"&amp;SUM(ROW(A56))&amp;":"&amp;$H$5&amp;SUM(ROW(A56)))*$L$6)</f>
        <v>69.154722563886409</v>
      </c>
      <c r="G56" s="163">
        <f ca="1">INDEX('Other Inputs'!$C$80:$AH$145,MATCH(B56,'Other Inputs'!$B$80:$B$145,0), MATCH($D$2,'Other Inputs'!$C$79:$AH$79,0))</f>
        <v>0</v>
      </c>
      <c r="H56" s="53">
        <f t="shared" ca="1" si="4"/>
        <v>69.154722563886409</v>
      </c>
      <c r="I56" s="70" cm="1">
        <f t="array" aca="1" ref="I56" ca="1">IFERROR(SUMPRODUCT(INDIRECT("'"&amp;$H$6&amp;"'!$C"&amp;SUM(ROW(P56))&amp;":"&amp;$H$5&amp;SUM(ROW(P56))),
INDIRECT("'"&amp;$H$7&amp;"'!$C"&amp;SUM(ROW(P56))&amp;":"&amp;$H$5&amp;SUM(ROW(P56)))*$L$6,
INDIRECT("'"&amp;$H$7&amp;"'!$C10:"&amp;$H$5&amp;10)*$L$6)/
(SUMPRODUCT(INDIRECT("'"&amp;$H$6&amp;"'!$C"&amp;SUM(ROW(P56))&amp;":"&amp;$H$5&amp;SUM(ROW(P56))),
INDIRECT("'"&amp;$H$7&amp;"'!$C"&amp;SUM(ROW(P56))&amp;":"&amp;$H$5&amp;SUM(ROW(P56)))*$L$6)),"")</f>
        <v>82.242587150556801</v>
      </c>
      <c r="J56" s="345">
        <f ca="1">INDEX('Other Inputs'!$C$11:$AH$76,MATCH($B56,'Other Inputs'!$B$80:$B$145,0), MATCH($D$2,'Other Inputs'!$C$79:$AH$79,0))</f>
        <v>2</v>
      </c>
      <c r="K56" s="76">
        <f t="shared" ca="1" si="5"/>
        <v>138.30944512777282</v>
      </c>
      <c r="L56" s="163">
        <f ca="1">INDEX('Other Inputs'!$C$149:$AH$214,MATCH($B56,'Other Inputs'!$B$80:$B$145,0), MATCH($D$2,'Other Inputs'!$C$79:$AH$79,0))</f>
        <v>5.5E-2</v>
      </c>
      <c r="M56" s="45">
        <f ca="1">INDEX('Other Inputs'!$C$218:$AH$283,MATCH($B56,'Other Inputs'!$B$80:$B$145,0), MATCH($D$2,'Other Inputs'!$C$79:$AH$79,0))</f>
        <v>1.7500000000000002E-2</v>
      </c>
      <c r="N56" s="53">
        <f t="shared" ca="1" si="6"/>
        <v>148.47000274047184</v>
      </c>
      <c r="O56" s="53">
        <f t="shared" ca="1" si="7"/>
        <v>74.235001370235921</v>
      </c>
      <c r="P56" s="46"/>
      <c r="Q56" s="53" cm="1">
        <f t="array" aca="1" ref="Q56" ca="1">IFERROR(SUMPRODUCT(INDIRECT("'"&amp;$H$6&amp;"'!$C"&amp;SUM(ROW(P56))&amp;":"&amp;$H$5&amp;SUM(ROW(P56))),
INDIRECT("'"&amp;$H$7&amp;"'!$C"&amp;SUM(ROW(P56))&amp;":"&amp;$H$5&amp;SUM(ROW(P56)))*$L$6,
INDIRECT("'"&amp;$H$8&amp;"'!$C"&amp;SUM(ROW(P56))&amp;":"&amp;$H$5&amp;SUM(ROW(P56)))*$L$5)/
(SUMPRODUCT(INDIRECT("'"&amp;$H$6&amp;"'!$C"&amp;SUM(ROW(P56))&amp;":"&amp;$H$5&amp;SUM(ROW(P56))),
INDIRECT("'"&amp;$H$7&amp;"'!$C"&amp;SUM(ROW(P56))&amp;":"&amp;$H$5&amp;SUM(ROW(P56)))*$L$6)),"")</f>
        <v>535605.10226549604</v>
      </c>
      <c r="R56" s="47">
        <f t="shared" ca="1" si="10"/>
        <v>2.5123370555776736E-2</v>
      </c>
      <c r="S56" s="57">
        <f t="shared" ca="1" si="8"/>
        <v>39760645.500584446</v>
      </c>
      <c r="T56" s="59">
        <f t="shared" si="2"/>
        <v>24.5</v>
      </c>
      <c r="U56" s="319"/>
    </row>
    <row r="57" spans="2:21" s="44" customFormat="1" ht="13" x14ac:dyDescent="0.3">
      <c r="B57" s="14">
        <f t="shared" si="9"/>
        <v>2050</v>
      </c>
      <c r="C57" s="53">
        <f t="shared" ca="1" si="11"/>
        <v>135.95650262418894</v>
      </c>
      <c r="D57" s="70">
        <f t="shared" ca="1" si="12"/>
        <v>83.647076444348912</v>
      </c>
      <c r="E57" s="75">
        <f t="shared" ca="1" si="3"/>
        <v>0.44594167559399089</v>
      </c>
      <c r="F57" s="53" cm="1">
        <f t="array" aca="1" ref="F57" ca="1">SUMPRODUCT(INDIRECT("'"&amp;$H$6&amp;"'!$C"&amp;SUM(ROW(A57))&amp;":"&amp;$H$5&amp;SUM(ROW(A57))),
INDIRECT("'"&amp;$H$7&amp;"'!$C"&amp;SUM(ROW(A57))&amp;":"&amp;$H$5&amp;SUM(ROW(A57)))*$L$6)</f>
        <v>60.628670588129637</v>
      </c>
      <c r="G57" s="163">
        <f ca="1">INDEX('Other Inputs'!$C$80:$AH$145,MATCH(B57,'Other Inputs'!$B$80:$B$145,0), MATCH($D$2,'Other Inputs'!$C$79:$AH$79,0))</f>
        <v>0</v>
      </c>
      <c r="H57" s="53">
        <f t="shared" ca="1" si="4"/>
        <v>60.628670588129637</v>
      </c>
      <c r="I57" s="70" cm="1">
        <f t="array" aca="1" ref="I57" ca="1">IFERROR(SUMPRODUCT(INDIRECT("'"&amp;$H$6&amp;"'!$C"&amp;SUM(ROW(P57))&amp;":"&amp;$H$5&amp;SUM(ROW(P57))),
INDIRECT("'"&amp;$H$7&amp;"'!$C"&amp;SUM(ROW(P57))&amp;":"&amp;$H$5&amp;SUM(ROW(P57)))*$L$6,
INDIRECT("'"&amp;$H$7&amp;"'!$C10:"&amp;$H$5&amp;10)*$L$6)/
(SUMPRODUCT(INDIRECT("'"&amp;$H$6&amp;"'!$C"&amp;SUM(ROW(P57))&amp;":"&amp;$H$5&amp;SUM(ROW(P57))),
INDIRECT("'"&amp;$H$7&amp;"'!$C"&amp;SUM(ROW(P57))&amp;":"&amp;$H$5&amp;SUM(ROW(P57)))*$L$6)),"")</f>
        <v>82.378133793839496</v>
      </c>
      <c r="J57" s="345">
        <f ca="1">INDEX('Other Inputs'!$C$11:$AH$76,MATCH($B57,'Other Inputs'!$B$80:$B$145,0), MATCH($D$2,'Other Inputs'!$C$79:$AH$79,0))</f>
        <v>2</v>
      </c>
      <c r="K57" s="76">
        <f t="shared" ca="1" si="5"/>
        <v>121.25734117625927</v>
      </c>
      <c r="L57" s="163">
        <f ca="1">INDEX('Other Inputs'!$C$149:$AH$214,MATCH($B57,'Other Inputs'!$B$80:$B$145,0), MATCH($D$2,'Other Inputs'!$C$79:$AH$79,0))</f>
        <v>5.5E-2</v>
      </c>
      <c r="M57" s="45">
        <f ca="1">INDEX('Other Inputs'!$C$218:$AH$283,MATCH($B57,'Other Inputs'!$B$80:$B$145,0), MATCH($D$2,'Other Inputs'!$C$79:$AH$79,0))</f>
        <v>1.7500000000000002E-2</v>
      </c>
      <c r="N57" s="53">
        <f t="shared" ca="1" si="6"/>
        <v>130.16520860242022</v>
      </c>
      <c r="O57" s="53">
        <f t="shared" ca="1" si="7"/>
        <v>65.082604301210111</v>
      </c>
      <c r="P57" s="46"/>
      <c r="Q57" s="53" cm="1">
        <f t="array" aca="1" ref="Q57" ca="1">IFERROR(SUMPRODUCT(INDIRECT("'"&amp;$H$6&amp;"'!$C"&amp;SUM(ROW(P57))&amp;":"&amp;$H$5&amp;SUM(ROW(P57))),
INDIRECT("'"&amp;$H$7&amp;"'!$C"&amp;SUM(ROW(P57))&amp;":"&amp;$H$5&amp;SUM(ROW(P57)))*$L$6,
INDIRECT("'"&amp;$H$8&amp;"'!$C"&amp;SUM(ROW(P57))&amp;":"&amp;$H$5&amp;SUM(ROW(P57)))*$L$5)/
(SUMPRODUCT(INDIRECT("'"&amp;$H$6&amp;"'!$C"&amp;SUM(ROW(P57))&amp;":"&amp;$H$5&amp;SUM(ROW(P57))),
INDIRECT("'"&amp;$H$7&amp;"'!$C"&amp;SUM(ROW(P57))&amp;":"&amp;$H$5&amp;SUM(ROW(P57)))*$L$6)),"")</f>
        <v>549788.06289900001</v>
      </c>
      <c r="R57" s="47">
        <f t="shared" ca="1" si="10"/>
        <v>2.6480256766623578E-2</v>
      </c>
      <c r="S57" s="57">
        <f t="shared" ca="1" si="8"/>
        <v>35781638.947184436</v>
      </c>
      <c r="T57" s="59">
        <f t="shared" si="2"/>
        <v>25.5</v>
      </c>
      <c r="U57" s="319"/>
    </row>
    <row r="58" spans="2:21" s="44" customFormat="1" ht="13" x14ac:dyDescent="0.3">
      <c r="B58" s="14">
        <f t="shared" si="9"/>
        <v>2051</v>
      </c>
      <c r="C58" s="53">
        <f t="shared" ca="1" si="11"/>
        <v>119.13922912369172</v>
      </c>
      <c r="D58" s="70">
        <f t="shared" ca="1" si="12"/>
        <v>83.755864744847443</v>
      </c>
      <c r="E58" s="75">
        <f t="shared" ca="1" si="3"/>
        <v>0.44432511710549843</v>
      </c>
      <c r="F58" s="53" cm="1">
        <f t="array" aca="1" ref="F58" ca="1">SUMPRODUCT(INDIRECT("'"&amp;$H$6&amp;"'!$C"&amp;SUM(ROW(A58))&amp;":"&amp;$H$5&amp;SUM(ROW(A58))),
INDIRECT("'"&amp;$H$7&amp;"'!$C"&amp;SUM(ROW(A58))&amp;":"&amp;$H$5&amp;SUM(ROW(A58)))*$L$6)</f>
        <v>52.936551932243134</v>
      </c>
      <c r="G58" s="163">
        <f ca="1">INDEX('Other Inputs'!$C$80:$AH$145,MATCH(B58,'Other Inputs'!$B$80:$B$145,0), MATCH($D$2,'Other Inputs'!$C$79:$AH$79,0))</f>
        <v>0</v>
      </c>
      <c r="H58" s="53">
        <f t="shared" ca="1" si="4"/>
        <v>52.936551932243134</v>
      </c>
      <c r="I58" s="70" cm="1">
        <f t="array" aca="1" ref="I58" ca="1">IFERROR(SUMPRODUCT(INDIRECT("'"&amp;$H$6&amp;"'!$C"&amp;SUM(ROW(P58))&amp;":"&amp;$H$5&amp;SUM(ROW(P58))),
INDIRECT("'"&amp;$H$7&amp;"'!$C"&amp;SUM(ROW(P58))&amp;":"&amp;$H$5&amp;SUM(ROW(P58)))*$L$6,
INDIRECT("'"&amp;$H$7&amp;"'!$C10:"&amp;$H$5&amp;10)*$L$6)/
(SUMPRODUCT(INDIRECT("'"&amp;$H$6&amp;"'!$C"&amp;SUM(ROW(P58))&amp;":"&amp;$H$5&amp;SUM(ROW(P58))),
INDIRECT("'"&amp;$H$7&amp;"'!$C"&amp;SUM(ROW(P58))&amp;":"&amp;$H$5&amp;SUM(ROW(P58)))*$L$6)),"")</f>
        <v>82.497777889301119</v>
      </c>
      <c r="J58" s="345">
        <f ca="1">INDEX('Other Inputs'!$C$11:$AH$76,MATCH($B58,'Other Inputs'!$B$80:$B$145,0), MATCH($D$2,'Other Inputs'!$C$79:$AH$79,0))</f>
        <v>2</v>
      </c>
      <c r="K58" s="76">
        <f t="shared" ca="1" si="5"/>
        <v>105.87310386448627</v>
      </c>
      <c r="L58" s="163">
        <f ca="1">INDEX('Other Inputs'!$C$149:$AH$214,MATCH($B58,'Other Inputs'!$B$80:$B$145,0), MATCH($D$2,'Other Inputs'!$C$79:$AH$79,0))</f>
        <v>5.5E-2</v>
      </c>
      <c r="M58" s="45">
        <f ca="1">INDEX('Other Inputs'!$C$218:$AH$283,MATCH($B58,'Other Inputs'!$B$80:$B$145,0), MATCH($D$2,'Other Inputs'!$C$79:$AH$79,0))</f>
        <v>1.7500000000000002E-2</v>
      </c>
      <c r="N58" s="53">
        <f t="shared" ca="1" si="6"/>
        <v>113.65080675713109</v>
      </c>
      <c r="O58" s="53">
        <f t="shared" ca="1" si="7"/>
        <v>56.825403378565547</v>
      </c>
      <c r="P58" s="46"/>
      <c r="Q58" s="53" cm="1">
        <f t="array" aca="1" ref="Q58" ca="1">IFERROR(SUMPRODUCT(INDIRECT("'"&amp;$H$6&amp;"'!$C"&amp;SUM(ROW(P58))&amp;":"&amp;$H$5&amp;SUM(ROW(P58))),
INDIRECT("'"&amp;$H$7&amp;"'!$C"&amp;SUM(ROW(P58))&amp;":"&amp;$H$5&amp;SUM(ROW(P58)))*$L$6,
INDIRECT("'"&amp;$H$8&amp;"'!$C"&amp;SUM(ROW(P58))&amp;":"&amp;$H$5&amp;SUM(ROW(P58)))*$L$5)/
(SUMPRODUCT(INDIRECT("'"&amp;$H$6&amp;"'!$C"&amp;SUM(ROW(P58))&amp;":"&amp;$H$5&amp;SUM(ROW(P58))),
INDIRECT("'"&amp;$H$7&amp;"'!$C"&amp;SUM(ROW(P58))&amp;":"&amp;$H$5&amp;SUM(ROW(P58)))*$L$6)),"")</f>
        <v>564783.64150702429</v>
      </c>
      <c r="R58" s="47">
        <f t="shared" ca="1" si="10"/>
        <v>2.7275198608266438E-2</v>
      </c>
      <c r="S58" s="57">
        <f t="shared" ca="1" si="8"/>
        <v>32094058.250251811</v>
      </c>
      <c r="T58" s="59">
        <f t="shared" si="2"/>
        <v>26.5</v>
      </c>
      <c r="U58" s="319"/>
    </row>
    <row r="59" spans="2:21" s="44" customFormat="1" ht="13" x14ac:dyDescent="0.3">
      <c r="B59" s="14">
        <f t="shared" si="9"/>
        <v>2052</v>
      </c>
      <c r="C59" s="53">
        <f t="shared" ca="1" si="11"/>
        <v>103.9184245980012</v>
      </c>
      <c r="D59" s="70">
        <f t="shared" ca="1" si="12"/>
        <v>83.849843406572887</v>
      </c>
      <c r="E59" s="75">
        <f t="shared" ca="1" si="3"/>
        <v>0.44292843732769588</v>
      </c>
      <c r="F59" s="53" cm="1">
        <f t="array" aca="1" ref="F59" ca="1">SUMPRODUCT(INDIRECT("'"&amp;$H$6&amp;"'!$C"&amp;SUM(ROW(A59))&amp;":"&amp;$H$5&amp;SUM(ROW(A59))),
INDIRECT("'"&amp;$H$7&amp;"'!$C"&amp;SUM(ROW(A59))&amp;":"&amp;$H$5&amp;SUM(ROW(A59)))*$L$6)</f>
        <v>46.028425416748661</v>
      </c>
      <c r="G59" s="163">
        <f ca="1">INDEX('Other Inputs'!$C$80:$AH$145,MATCH(B59,'Other Inputs'!$B$80:$B$145,0), MATCH($D$2,'Other Inputs'!$C$79:$AH$79,0))</f>
        <v>0</v>
      </c>
      <c r="H59" s="53">
        <f t="shared" ca="1" si="4"/>
        <v>46.028425416748661</v>
      </c>
      <c r="I59" s="70" cm="1">
        <f t="array" aca="1" ref="I59" ca="1">IFERROR(SUMPRODUCT(INDIRECT("'"&amp;$H$6&amp;"'!$C"&amp;SUM(ROW(P59))&amp;":"&amp;$H$5&amp;SUM(ROW(P59))),
INDIRECT("'"&amp;$H$7&amp;"'!$C"&amp;SUM(ROW(P59))&amp;":"&amp;$H$5&amp;SUM(ROW(P59)))*$L$6,
INDIRECT("'"&amp;$H$7&amp;"'!$C10:"&amp;$H$5&amp;10)*$L$6)/
(SUMPRODUCT(INDIRECT("'"&amp;$H$6&amp;"'!$C"&amp;SUM(ROW(P59))&amp;":"&amp;$H$5&amp;SUM(ROW(P59))),
INDIRECT("'"&amp;$H$7&amp;"'!$C"&amp;SUM(ROW(P59))&amp;":"&amp;$H$5&amp;SUM(ROW(P59)))*$L$6)),"")</f>
        <v>82.599669630286613</v>
      </c>
      <c r="J59" s="345">
        <f ca="1">INDEX('Other Inputs'!$C$11:$AH$76,MATCH($B59,'Other Inputs'!$B$80:$B$145,0), MATCH($D$2,'Other Inputs'!$C$79:$AH$79,0))</f>
        <v>2</v>
      </c>
      <c r="K59" s="76">
        <f t="shared" ca="1" si="5"/>
        <v>92.056850833497322</v>
      </c>
      <c r="L59" s="163">
        <f ca="1">INDEX('Other Inputs'!$C$149:$AH$214,MATCH($B59,'Other Inputs'!$B$80:$B$145,0), MATCH($D$2,'Other Inputs'!$C$79:$AH$79,0))</f>
        <v>5.5E-2</v>
      </c>
      <c r="M59" s="45">
        <f ca="1">INDEX('Other Inputs'!$C$218:$AH$283,MATCH($B59,'Other Inputs'!$B$80:$B$145,0), MATCH($D$2,'Other Inputs'!$C$79:$AH$79,0))</f>
        <v>1.7500000000000002E-2</v>
      </c>
      <c r="N59" s="53">
        <f t="shared" ca="1" si="6"/>
        <v>98.819577237853125</v>
      </c>
      <c r="O59" s="53">
        <f t="shared" ca="1" si="7"/>
        <v>49.409788618926562</v>
      </c>
      <c r="P59" s="46"/>
      <c r="Q59" s="53" cm="1">
        <f t="array" aca="1" ref="Q59" ca="1">IFERROR(SUMPRODUCT(INDIRECT("'"&amp;$H$6&amp;"'!$C"&amp;SUM(ROW(P59))&amp;":"&amp;$H$5&amp;SUM(ROW(P59))),
INDIRECT("'"&amp;$H$7&amp;"'!$C"&amp;SUM(ROW(P59))&amp;":"&amp;$H$5&amp;SUM(ROW(P59)))*$L$6,
INDIRECT("'"&amp;$H$8&amp;"'!$C"&amp;SUM(ROW(P59))&amp;":"&amp;$H$5&amp;SUM(ROW(P59)))*$L$5)/
(SUMPRODUCT(INDIRECT("'"&amp;$H$6&amp;"'!$C"&amp;SUM(ROW(P59))&amp;":"&amp;$H$5&amp;SUM(ROW(P59))),
INDIRECT("'"&amp;$H$7&amp;"'!$C"&amp;SUM(ROW(P59))&amp;":"&amp;$H$5&amp;SUM(ROW(P59)))*$L$6)),"")</f>
        <v>580172.2921929406</v>
      </c>
      <c r="R59" s="47">
        <f t="shared" ca="1" si="10"/>
        <v>2.7246983720800477E-2</v>
      </c>
      <c r="S59" s="57">
        <f t="shared" ca="1" si="8"/>
        <v>28666190.319811292</v>
      </c>
      <c r="T59" s="59">
        <f t="shared" si="2"/>
        <v>27.5</v>
      </c>
      <c r="U59" s="319"/>
    </row>
    <row r="60" spans="2:21" s="44" customFormat="1" ht="13" x14ac:dyDescent="0.3">
      <c r="B60" s="14">
        <f t="shared" si="9"/>
        <v>2053</v>
      </c>
      <c r="C60" s="53">
        <f t="shared" ca="1" si="11"/>
        <v>90.289224517947574</v>
      </c>
      <c r="D60" s="70">
        <f t="shared" ca="1" si="12"/>
        <v>83.932670315663614</v>
      </c>
      <c r="E60" s="75">
        <f t="shared" ca="1" si="3"/>
        <v>0.44169731280557861</v>
      </c>
      <c r="F60" s="53" cm="1">
        <f t="array" aca="1" ref="F60" ca="1">SUMPRODUCT(INDIRECT("'"&amp;$H$6&amp;"'!$C"&amp;SUM(ROW(A60))&amp;":"&amp;$H$5&amp;SUM(ROW(A60))),
INDIRECT("'"&amp;$H$7&amp;"'!$C"&amp;SUM(ROW(A60))&amp;":"&amp;$H$5&amp;SUM(ROW(A60)))*$L$6)</f>
        <v>39.880507844877009</v>
      </c>
      <c r="G60" s="163">
        <f ca="1">INDEX('Other Inputs'!$C$80:$AH$145,MATCH(B60,'Other Inputs'!$B$80:$B$145,0), MATCH($D$2,'Other Inputs'!$C$79:$AH$79,0))</f>
        <v>0</v>
      </c>
      <c r="H60" s="53">
        <f t="shared" ca="1" si="4"/>
        <v>39.880507844877009</v>
      </c>
      <c r="I60" s="70" cm="1">
        <f t="array" aca="1" ref="I60" ca="1">IFERROR(SUMPRODUCT(INDIRECT("'"&amp;$H$6&amp;"'!$C"&amp;SUM(ROW(P60))&amp;":"&amp;$H$5&amp;SUM(ROW(P60))),
INDIRECT("'"&amp;$H$7&amp;"'!$C"&amp;SUM(ROW(P60))&amp;":"&amp;$H$5&amp;SUM(ROW(P60)))*$L$6,
INDIRECT("'"&amp;$H$7&amp;"'!$C10:"&amp;$H$5&amp;10)*$L$6)/
(SUMPRODUCT(INDIRECT("'"&amp;$H$6&amp;"'!$C"&amp;SUM(ROW(P60))&amp;":"&amp;$H$5&amp;SUM(ROW(P60))),
INDIRECT("'"&amp;$H$7&amp;"'!$C"&amp;SUM(ROW(P60))&amp;":"&amp;$H$5&amp;SUM(ROW(P60)))*$L$6)),"")</f>
        <v>82.686928834254772</v>
      </c>
      <c r="J60" s="345">
        <f ca="1">INDEX('Other Inputs'!$C$11:$AH$76,MATCH($B60,'Other Inputs'!$B$80:$B$145,0), MATCH($D$2,'Other Inputs'!$C$79:$AH$79,0))</f>
        <v>2</v>
      </c>
      <c r="K60" s="76">
        <f t="shared" ca="1" si="5"/>
        <v>79.761015689754018</v>
      </c>
      <c r="L60" s="163">
        <f ca="1">INDEX('Other Inputs'!$C$149:$AH$214,MATCH($B60,'Other Inputs'!$B$80:$B$145,0), MATCH($D$2,'Other Inputs'!$C$79:$AH$79,0))</f>
        <v>5.5E-2</v>
      </c>
      <c r="M60" s="45">
        <f ca="1">INDEX('Other Inputs'!$C$218:$AH$283,MATCH($B60,'Other Inputs'!$B$80:$B$145,0), MATCH($D$2,'Other Inputs'!$C$79:$AH$79,0))</f>
        <v>1.7500000000000002E-2</v>
      </c>
      <c r="N60" s="53">
        <f t="shared" ca="1" si="6"/>
        <v>85.620459304862578</v>
      </c>
      <c r="O60" s="53">
        <f t="shared" ca="1" si="7"/>
        <v>42.810229652431289</v>
      </c>
      <c r="P60" s="46"/>
      <c r="Q60" s="53" cm="1">
        <f t="array" aca="1" ref="Q60" ca="1">IFERROR(SUMPRODUCT(INDIRECT("'"&amp;$H$6&amp;"'!$C"&amp;SUM(ROW(P60))&amp;":"&amp;$H$5&amp;SUM(ROW(P60))),
INDIRECT("'"&amp;$H$7&amp;"'!$C"&amp;SUM(ROW(P60))&amp;":"&amp;$H$5&amp;SUM(ROW(P60)))*$L$6,
INDIRECT("'"&amp;$H$8&amp;"'!$C"&amp;SUM(ROW(P60))&amp;":"&amp;$H$5&amp;SUM(ROW(P60)))*$L$5)/
(SUMPRODUCT(INDIRECT("'"&amp;$H$6&amp;"'!$C"&amp;SUM(ROW(P60))&amp;":"&amp;$H$5&amp;SUM(ROW(P60))),
INDIRECT("'"&amp;$H$7&amp;"'!$C"&amp;SUM(ROW(P60))&amp;":"&amp;$H$5&amp;SUM(ROW(P60)))*$L$6)),"")</f>
        <v>596033.30397756631</v>
      </c>
      <c r="R60" s="47">
        <f t="shared" ca="1" si="10"/>
        <v>2.7338451005086917E-2</v>
      </c>
      <c r="S60" s="57">
        <f t="shared" ca="1" si="8"/>
        <v>25516322.623777002</v>
      </c>
      <c r="T60" s="59">
        <f t="shared" si="2"/>
        <v>28.5</v>
      </c>
      <c r="U60" s="319"/>
    </row>
    <row r="61" spans="2:21" s="44" customFormat="1" ht="13" x14ac:dyDescent="0.3">
      <c r="B61" s="14">
        <f t="shared" si="9"/>
        <v>2054</v>
      </c>
      <c r="C61" s="53">
        <f t="shared" ca="1" si="11"/>
        <v>78.076679601519089</v>
      </c>
      <c r="D61" s="70">
        <f t="shared" ca="1" si="12"/>
        <v>83.997766114397507</v>
      </c>
      <c r="E61" s="75">
        <f t="shared" ca="1" si="3"/>
        <v>0.44072958326108402</v>
      </c>
      <c r="F61" s="53" cm="1">
        <f t="array" aca="1" ref="F61" ca="1">SUMPRODUCT(INDIRECT("'"&amp;$H$6&amp;"'!$C"&amp;SUM(ROW(A61))&amp;":"&amp;$H$5&amp;SUM(ROW(A61))),
INDIRECT("'"&amp;$H$7&amp;"'!$C"&amp;SUM(ROW(A61))&amp;":"&amp;$H$5&amp;SUM(ROW(A61)))*$L$6)</f>
        <v>34.410702463186688</v>
      </c>
      <c r="G61" s="163">
        <f ca="1">INDEX('Other Inputs'!$C$80:$AH$145,MATCH(B61,'Other Inputs'!$B$80:$B$145,0), MATCH($D$2,'Other Inputs'!$C$79:$AH$79,0))</f>
        <v>0</v>
      </c>
      <c r="H61" s="53">
        <f t="shared" ca="1" si="4"/>
        <v>34.410702463186688</v>
      </c>
      <c r="I61" s="70" cm="1">
        <f t="array" aca="1" ref="I61" ca="1">IFERROR(SUMPRODUCT(INDIRECT("'"&amp;$H$6&amp;"'!$C"&amp;SUM(ROW(P61))&amp;":"&amp;$H$5&amp;SUM(ROW(P61))),
INDIRECT("'"&amp;$H$7&amp;"'!$C"&amp;SUM(ROW(P61))&amp;":"&amp;$H$5&amp;SUM(ROW(P61)))*$L$6,
INDIRECT("'"&amp;$H$7&amp;"'!$C10:"&amp;$H$5&amp;10)*$L$6)/
(SUMPRODUCT(INDIRECT("'"&amp;$H$6&amp;"'!$C"&amp;SUM(ROW(P61))&amp;":"&amp;$H$5&amp;SUM(ROW(P61))),
INDIRECT("'"&amp;$H$7&amp;"'!$C"&amp;SUM(ROW(P61))&amp;":"&amp;$H$5&amp;SUM(ROW(P61)))*$L$6)),"")</f>
        <v>82.753093806322312</v>
      </c>
      <c r="J61" s="345">
        <f ca="1">INDEX('Other Inputs'!$C$11:$AH$76,MATCH($B61,'Other Inputs'!$B$80:$B$145,0), MATCH($D$2,'Other Inputs'!$C$79:$AH$79,0))</f>
        <v>2</v>
      </c>
      <c r="K61" s="76">
        <f t="shared" ca="1" si="5"/>
        <v>68.821404926373376</v>
      </c>
      <c r="L61" s="163">
        <f ca="1">INDEX('Other Inputs'!$C$149:$AH$214,MATCH($B61,'Other Inputs'!$B$80:$B$145,0), MATCH($D$2,'Other Inputs'!$C$79:$AH$79,0))</f>
        <v>5.5E-2</v>
      </c>
      <c r="M61" s="45">
        <f ca="1">INDEX('Other Inputs'!$C$218:$AH$283,MATCH($B61,'Other Inputs'!$B$80:$B$145,0), MATCH($D$2,'Other Inputs'!$C$79:$AH$79,0))</f>
        <v>1.7500000000000002E-2</v>
      </c>
      <c r="N61" s="53">
        <f t="shared" ca="1" si="6"/>
        <v>73.87719738577708</v>
      </c>
      <c r="O61" s="53">
        <f t="shared" ca="1" si="7"/>
        <v>36.93859869288854</v>
      </c>
      <c r="P61" s="46"/>
      <c r="Q61" s="53" cm="1">
        <f t="array" aca="1" ref="Q61" ca="1">IFERROR(SUMPRODUCT(INDIRECT("'"&amp;$H$6&amp;"'!$C"&amp;SUM(ROW(P61))&amp;":"&amp;$H$5&amp;SUM(ROW(P61))),
INDIRECT("'"&amp;$H$7&amp;"'!$C"&amp;SUM(ROW(P61))&amp;":"&amp;$H$5&amp;SUM(ROW(P61)))*$L$6,
INDIRECT("'"&amp;$H$8&amp;"'!$C"&amp;SUM(ROW(P61))&amp;":"&amp;$H$5&amp;SUM(ROW(P61)))*$L$5)/
(SUMPRODUCT(INDIRECT("'"&amp;$H$6&amp;"'!$C"&amp;SUM(ROW(P61))&amp;":"&amp;$H$5&amp;SUM(ROW(P61))),
INDIRECT("'"&amp;$H$7&amp;"'!$C"&amp;SUM(ROW(P61))&amp;":"&amp;$H$5&amp;SUM(ROW(P61)))*$L$6)),"")</f>
        <v>613199.69401010266</v>
      </c>
      <c r="R61" s="47">
        <f t="shared" ca="1" si="10"/>
        <v>2.8801058460958817E-2</v>
      </c>
      <c r="S61" s="57">
        <f t="shared" ca="1" si="8"/>
        <v>22650737.41564123</v>
      </c>
      <c r="T61" s="59">
        <f t="shared" si="2"/>
        <v>29.5</v>
      </c>
      <c r="U61" s="319"/>
    </row>
    <row r="62" spans="2:21" s="44" customFormat="1" ht="13" x14ac:dyDescent="0.3">
      <c r="B62" s="14">
        <f t="shared" si="9"/>
        <v>2055</v>
      </c>
      <c r="C62" s="53">
        <f t="shared" ca="1" si="11"/>
        <v>67.231643147167148</v>
      </c>
      <c r="D62" s="70">
        <f t="shared" ca="1" si="12"/>
        <v>84.045859225512203</v>
      </c>
      <c r="E62" s="75">
        <f t="shared" ca="1" si="3"/>
        <v>0.4400145948567642</v>
      </c>
      <c r="F62" s="53" cm="1">
        <f t="array" aca="1" ref="F62" ca="1">SUMPRODUCT(INDIRECT("'"&amp;$H$6&amp;"'!$C"&amp;SUM(ROW(A62))&amp;":"&amp;$H$5&amp;SUM(ROW(A62))),
INDIRECT("'"&amp;$H$7&amp;"'!$C"&amp;SUM(ROW(A62))&amp;":"&amp;$H$5&amp;SUM(ROW(A62)))*$L$6)</f>
        <v>29.582904220955299</v>
      </c>
      <c r="G62" s="163">
        <f ca="1">INDEX('Other Inputs'!$C$80:$AH$145,MATCH(B62,'Other Inputs'!$B$80:$B$145,0), MATCH($D$2,'Other Inputs'!$C$79:$AH$79,0))</f>
        <v>0</v>
      </c>
      <c r="H62" s="53">
        <f t="shared" ca="1" si="4"/>
        <v>29.582904220955299</v>
      </c>
      <c r="I62" s="70" cm="1">
        <f t="array" aca="1" ref="I62" ca="1">IFERROR(SUMPRODUCT(INDIRECT("'"&amp;$H$6&amp;"'!$C"&amp;SUM(ROW(P62))&amp;":"&amp;$H$5&amp;SUM(ROW(P62))),
INDIRECT("'"&amp;$H$7&amp;"'!$C"&amp;SUM(ROW(P62))&amp;":"&amp;$H$5&amp;SUM(ROW(P62)))*$L$6,
INDIRECT("'"&amp;$H$7&amp;"'!$C10:"&amp;$H$5&amp;10)*$L$6)/
(SUMPRODUCT(INDIRECT("'"&amp;$H$6&amp;"'!$C"&amp;SUM(ROW(P62))&amp;":"&amp;$H$5&amp;SUM(ROW(P62))),
INDIRECT("'"&amp;$H$7&amp;"'!$C"&amp;SUM(ROW(P62))&amp;":"&amp;$H$5&amp;SUM(ROW(P62)))*$L$6)),"")</f>
        <v>82.799148809756645</v>
      </c>
      <c r="J62" s="345">
        <f ca="1">INDEX('Other Inputs'!$C$11:$AH$76,MATCH($B62,'Other Inputs'!$B$80:$B$145,0), MATCH($D$2,'Other Inputs'!$C$79:$AH$79,0))</f>
        <v>2</v>
      </c>
      <c r="K62" s="76">
        <f t="shared" ca="1" si="5"/>
        <v>59.165808441910599</v>
      </c>
      <c r="L62" s="163">
        <f ca="1">INDEX('Other Inputs'!$C$149:$AH$214,MATCH($B62,'Other Inputs'!$B$80:$B$145,0), MATCH($D$2,'Other Inputs'!$C$79:$AH$79,0))</f>
        <v>5.5E-2</v>
      </c>
      <c r="M62" s="45">
        <f ca="1">INDEX('Other Inputs'!$C$218:$AH$283,MATCH($B62,'Other Inputs'!$B$80:$B$145,0), MATCH($D$2,'Other Inputs'!$C$79:$AH$79,0))</f>
        <v>1.7500000000000002E-2</v>
      </c>
      <c r="N62" s="53">
        <f t="shared" ca="1" si="6"/>
        <v>63.512276644574456</v>
      </c>
      <c r="O62" s="53">
        <f t="shared" ca="1" si="7"/>
        <v>31.756138322287228</v>
      </c>
      <c r="P62" s="46"/>
      <c r="Q62" s="53" cm="1">
        <f t="array" aca="1" ref="Q62" ca="1">IFERROR(SUMPRODUCT(INDIRECT("'"&amp;$H$6&amp;"'!$C"&amp;SUM(ROW(P62))&amp;":"&amp;$H$5&amp;SUM(ROW(P62))),
INDIRECT("'"&amp;$H$7&amp;"'!$C"&amp;SUM(ROW(P62))&amp;":"&amp;$H$5&amp;SUM(ROW(P62)))*$L$6,
INDIRECT("'"&amp;$H$8&amp;"'!$C"&amp;SUM(ROW(P62))&amp;":"&amp;$H$5&amp;SUM(ROW(P62)))*$L$5)/
(SUMPRODUCT(INDIRECT("'"&amp;$H$6&amp;"'!$C"&amp;SUM(ROW(P62))&amp;":"&amp;$H$5&amp;SUM(ROW(P62))),
INDIRECT("'"&amp;$H$7&amp;"'!$C"&amp;SUM(ROW(P62))&amp;":"&amp;$H$5&amp;SUM(ROW(P62)))*$L$6)),"")</f>
        <v>631433.60809452343</v>
      </c>
      <c r="R62" s="47">
        <f t="shared" ca="1" si="10"/>
        <v>2.9735686861122934E-2</v>
      </c>
      <c r="S62" s="57">
        <f t="shared" ca="1" si="8"/>
        <v>20051892.99999059</v>
      </c>
      <c r="T62" s="59">
        <f t="shared" si="2"/>
        <v>30.5</v>
      </c>
      <c r="U62" s="319"/>
    </row>
    <row r="63" spans="2:21" s="44" customFormat="1" ht="13" x14ac:dyDescent="0.3">
      <c r="B63" s="14">
        <f t="shared" si="9"/>
        <v>2056</v>
      </c>
      <c r="C63" s="53">
        <f t="shared" ca="1" si="11"/>
        <v>57.732614553814777</v>
      </c>
      <c r="D63" s="70">
        <f t="shared" ca="1" si="12"/>
        <v>84.082223576834124</v>
      </c>
      <c r="E63" s="75">
        <f t="shared" ca="1" si="3"/>
        <v>0.4394737680669728</v>
      </c>
      <c r="F63" s="53" cm="1">
        <f t="array" aca="1" ref="F63" ca="1">SUMPRODUCT(INDIRECT("'"&amp;$H$6&amp;"'!$C"&amp;SUM(ROW(A63))&amp;":"&amp;$H$5&amp;SUM(ROW(A63))),
INDIRECT("'"&amp;$H$7&amp;"'!$C"&amp;SUM(ROW(A63))&amp;":"&amp;$H$5&amp;SUM(ROW(A63)))*$L$6)</f>
        <v>25.371969658323135</v>
      </c>
      <c r="G63" s="163">
        <f ca="1">INDEX('Other Inputs'!$C$80:$AH$145,MATCH(B63,'Other Inputs'!$B$80:$B$145,0), MATCH($D$2,'Other Inputs'!$C$79:$AH$79,0))</f>
        <v>0</v>
      </c>
      <c r="H63" s="53">
        <f t="shared" ca="1" si="4"/>
        <v>25.371969658323135</v>
      </c>
      <c r="I63" s="70" cm="1">
        <f t="array" aca="1" ref="I63" ca="1">IFERROR(SUMPRODUCT(INDIRECT("'"&amp;$H$6&amp;"'!$C"&amp;SUM(ROW(P63))&amp;":"&amp;$H$5&amp;SUM(ROW(P63))),
INDIRECT("'"&amp;$H$7&amp;"'!$C"&amp;SUM(ROW(P63))&amp;":"&amp;$H$5&amp;SUM(ROW(P63)))*$L$6,
INDIRECT("'"&amp;$H$7&amp;"'!$C10:"&amp;$H$5&amp;10)*$L$6)/
(SUMPRODUCT(INDIRECT("'"&amp;$H$6&amp;"'!$C"&amp;SUM(ROW(P63))&amp;":"&amp;$H$5&amp;SUM(ROW(P63))),
INDIRECT("'"&amp;$H$7&amp;"'!$C"&amp;SUM(ROW(P63))&amp;":"&amp;$H$5&amp;SUM(ROW(P63)))*$L$6)),"")</f>
        <v>82.83115472625343</v>
      </c>
      <c r="J63" s="345">
        <f ca="1">INDEX('Other Inputs'!$C$11:$AH$76,MATCH($B63,'Other Inputs'!$B$80:$B$145,0), MATCH($D$2,'Other Inputs'!$C$79:$AH$79,0))</f>
        <v>2</v>
      </c>
      <c r="K63" s="76">
        <f t="shared" ca="1" si="5"/>
        <v>50.743939316646269</v>
      </c>
      <c r="L63" s="163">
        <f ca="1">INDEX('Other Inputs'!$C$149:$AH$214,MATCH($B63,'Other Inputs'!$B$80:$B$145,0), MATCH($D$2,'Other Inputs'!$C$79:$AH$79,0))</f>
        <v>5.5E-2</v>
      </c>
      <c r="M63" s="45">
        <f ca="1">INDEX('Other Inputs'!$C$218:$AH$283,MATCH($B63,'Other Inputs'!$B$80:$B$145,0), MATCH($D$2,'Other Inputs'!$C$79:$AH$79,0))</f>
        <v>1.7500000000000002E-2</v>
      </c>
      <c r="N63" s="53">
        <f t="shared" ca="1" si="6"/>
        <v>54.471715958695398</v>
      </c>
      <c r="O63" s="53">
        <f t="shared" ca="1" si="7"/>
        <v>27.235857979347699</v>
      </c>
      <c r="P63" s="46"/>
      <c r="Q63" s="53" cm="1">
        <f t="array" aca="1" ref="Q63" ca="1">IFERROR(SUMPRODUCT(INDIRECT("'"&amp;$H$6&amp;"'!$C"&amp;SUM(ROW(P63))&amp;":"&amp;$H$5&amp;SUM(ROW(P63))),
INDIRECT("'"&amp;$H$7&amp;"'!$C"&amp;SUM(ROW(P63))&amp;":"&amp;$H$5&amp;SUM(ROW(P63)))*$L$6,
INDIRECT("'"&amp;$H$8&amp;"'!$C"&amp;SUM(ROW(P63))&amp;":"&amp;$H$5&amp;SUM(ROW(P63)))*$L$5)/
(SUMPRODUCT(INDIRECT("'"&amp;$H$6&amp;"'!$C"&amp;SUM(ROW(P63))&amp;":"&amp;$H$5&amp;SUM(ROW(P63))),
INDIRECT("'"&amp;$H$7&amp;"'!$C"&amp;SUM(ROW(P63))&amp;":"&amp;$H$5&amp;SUM(ROW(P63)))*$L$6)),"")</f>
        <v>650109.83543280838</v>
      </c>
      <c r="R63" s="47">
        <f t="shared" ca="1" si="10"/>
        <v>2.9577499675134789E-2</v>
      </c>
      <c r="S63" s="57">
        <f t="shared" ca="1" si="8"/>
        <v>17706299.148825075</v>
      </c>
      <c r="T63" s="59">
        <f t="shared" si="2"/>
        <v>31.5</v>
      </c>
      <c r="U63" s="319"/>
    </row>
    <row r="64" spans="2:21" s="44" customFormat="1" ht="13" x14ac:dyDescent="0.3">
      <c r="B64" s="14">
        <f t="shared" si="9"/>
        <v>2057</v>
      </c>
      <c r="C64" s="53">
        <f t="shared" ca="1" si="11"/>
        <v>49.356232323298599</v>
      </c>
      <c r="D64" s="70">
        <f t="shared" ca="1" si="12"/>
        <v>84.093036590265569</v>
      </c>
      <c r="E64" s="75">
        <f t="shared" ca="1" si="3"/>
        <v>0.43931277884566772</v>
      </c>
      <c r="F64" s="53" cm="1">
        <f t="array" aca="1" ref="F64" ca="1">SUMPRODUCT(INDIRECT("'"&amp;$H$6&amp;"'!$C"&amp;SUM(ROW(A64))&amp;":"&amp;$H$5&amp;SUM(ROW(A64))),
INDIRECT("'"&amp;$H$7&amp;"'!$C"&amp;SUM(ROW(A64))&amp;":"&amp;$H$5&amp;SUM(ROW(A64)))*$L$6)</f>
        <v>21.682823575300674</v>
      </c>
      <c r="G64" s="163">
        <f ca="1">INDEX('Other Inputs'!$C$80:$AH$145,MATCH(B64,'Other Inputs'!$B$80:$B$145,0), MATCH($D$2,'Other Inputs'!$C$79:$AH$79,0))</f>
        <v>0</v>
      </c>
      <c r="H64" s="53">
        <f t="shared" ca="1" si="4"/>
        <v>21.682823575300674</v>
      </c>
      <c r="I64" s="70" cm="1">
        <f t="array" aca="1" ref="I64" ca="1">IFERROR(SUMPRODUCT(INDIRECT("'"&amp;$H$6&amp;"'!$C"&amp;SUM(ROW(P64))&amp;":"&amp;$H$5&amp;SUM(ROW(P64))),
INDIRECT("'"&amp;$H$7&amp;"'!$C"&amp;SUM(ROW(P64))&amp;":"&amp;$H$5&amp;SUM(ROW(P64)))*$L$6,
INDIRECT("'"&amp;$H$7&amp;"'!$C10:"&amp;$H$5&amp;10)*$L$6)/
(SUMPRODUCT(INDIRECT("'"&amp;$H$6&amp;"'!$C"&amp;SUM(ROW(P64))&amp;":"&amp;$H$5&amp;SUM(ROW(P64))),
INDIRECT("'"&amp;$H$7&amp;"'!$C"&amp;SUM(ROW(P64))&amp;":"&amp;$H$5&amp;SUM(ROW(P64)))*$L$6)),"")</f>
        <v>82.837106587920502</v>
      </c>
      <c r="J64" s="345">
        <f ca="1">INDEX('Other Inputs'!$C$11:$AH$76,MATCH($B64,'Other Inputs'!$B$80:$B$145,0), MATCH($D$2,'Other Inputs'!$C$79:$AH$79,0))</f>
        <v>2</v>
      </c>
      <c r="K64" s="76">
        <f t="shared" ca="1" si="5"/>
        <v>43.365647150601347</v>
      </c>
      <c r="L64" s="163">
        <f ca="1">INDEX('Other Inputs'!$C$149:$AH$214,MATCH($B64,'Other Inputs'!$B$80:$B$145,0), MATCH($D$2,'Other Inputs'!$C$79:$AH$79,0))</f>
        <v>5.5E-2</v>
      </c>
      <c r="M64" s="45">
        <f ca="1">INDEX('Other Inputs'!$C$218:$AH$283,MATCH($B64,'Other Inputs'!$B$80:$B$145,0), MATCH($D$2,'Other Inputs'!$C$79:$AH$79,0))</f>
        <v>1.7500000000000002E-2</v>
      </c>
      <c r="N64" s="53">
        <f t="shared" ca="1" si="6"/>
        <v>46.551396004402399</v>
      </c>
      <c r="O64" s="53">
        <f t="shared" ca="1" si="7"/>
        <v>23.275698002201199</v>
      </c>
      <c r="P64" s="46"/>
      <c r="Q64" s="53" cm="1">
        <f t="array" aca="1" ref="Q64" ca="1">IFERROR(SUMPRODUCT(INDIRECT("'"&amp;$H$6&amp;"'!$C"&amp;SUM(ROW(P64))&amp;":"&amp;$H$5&amp;SUM(ROW(P64))),
INDIRECT("'"&amp;$H$7&amp;"'!$C"&amp;SUM(ROW(P64))&amp;":"&amp;$H$5&amp;SUM(ROW(P64)))*$L$6,
INDIRECT("'"&amp;$H$8&amp;"'!$C"&amp;SUM(ROW(P64))&amp;":"&amp;$H$5&amp;SUM(ROW(P64)))*$L$5)/
(SUMPRODUCT(INDIRECT("'"&amp;$H$6&amp;"'!$C"&amp;SUM(ROW(P64))&amp;":"&amp;$H$5&amp;SUM(ROW(P64))),
INDIRECT("'"&amp;$H$7&amp;"'!$C"&amp;SUM(ROW(P64))&amp;":"&amp;$H$5&amp;SUM(ROW(P64)))*$L$6)),"")</f>
        <v>669577.45247337711</v>
      </c>
      <c r="R64" s="47">
        <f t="shared" ca="1" si="10"/>
        <v>2.9945120008234127E-2</v>
      </c>
      <c r="S64" s="57">
        <f t="shared" ca="1" si="8"/>
        <v>15584882.572853552</v>
      </c>
      <c r="T64" s="59">
        <f t="shared" si="2"/>
        <v>32.5</v>
      </c>
      <c r="U64" s="319"/>
    </row>
    <row r="65" spans="2:21" s="44" customFormat="1" ht="13" x14ac:dyDescent="0.3">
      <c r="B65" s="14">
        <f t="shared" si="9"/>
        <v>2058</v>
      </c>
      <c r="C65" s="53">
        <f t="shared" ca="1" si="11"/>
        <v>42.140089430586293</v>
      </c>
      <c r="D65" s="70">
        <f t="shared" ca="1" si="12"/>
        <v>84.095141456629165</v>
      </c>
      <c r="E65" s="75">
        <f t="shared" ca="1" si="3"/>
        <v>0.43928105335810874</v>
      </c>
      <c r="F65" s="53" cm="1">
        <f t="array" aca="1" ref="F65" ca="1">SUMPRODUCT(INDIRECT("'"&amp;$H$6&amp;"'!$C"&amp;SUM(ROW(A65))&amp;":"&amp;$H$5&amp;SUM(ROW(A65))),
INDIRECT("'"&amp;$H$7&amp;"'!$C"&amp;SUM(ROW(A65))&amp;":"&amp;$H$5&amp;SUM(ROW(A65)))*$L$6)</f>
        <v>18.511342873672852</v>
      </c>
      <c r="G65" s="163">
        <f ca="1">INDEX('Other Inputs'!$C$80:$AH$145,MATCH(B65,'Other Inputs'!$B$80:$B$145,0), MATCH($D$2,'Other Inputs'!$C$79:$AH$79,0))</f>
        <v>0</v>
      </c>
      <c r="H65" s="53">
        <f t="shared" ca="1" si="4"/>
        <v>18.511342873672852</v>
      </c>
      <c r="I65" s="70" cm="1">
        <f t="array" aca="1" ref="I65" ca="1">IFERROR(SUMPRODUCT(INDIRECT("'"&amp;$H$6&amp;"'!$C"&amp;SUM(ROW(P65))&amp;":"&amp;$H$5&amp;SUM(ROW(P65))),
INDIRECT("'"&amp;$H$7&amp;"'!$C"&amp;SUM(ROW(P65))&amp;":"&amp;$H$5&amp;SUM(ROW(P65)))*$L$6,
INDIRECT("'"&amp;$H$7&amp;"'!$C10:"&amp;$H$5&amp;10)*$L$6)/
(SUMPRODUCT(INDIRECT("'"&amp;$H$6&amp;"'!$C"&amp;SUM(ROW(P65))&amp;":"&amp;$H$5&amp;SUM(ROW(P65))),
INDIRECT("'"&amp;$H$7&amp;"'!$C"&amp;SUM(ROW(P65))&amp;":"&amp;$H$5&amp;SUM(ROW(P65)))*$L$6)),"")</f>
        <v>82.833545470407188</v>
      </c>
      <c r="J65" s="345">
        <f ca="1">INDEX('Other Inputs'!$C$11:$AH$76,MATCH($B65,'Other Inputs'!$B$80:$B$145,0), MATCH($D$2,'Other Inputs'!$C$79:$AH$79,0))</f>
        <v>2</v>
      </c>
      <c r="K65" s="76">
        <f t="shared" ca="1" si="5"/>
        <v>37.022685747345704</v>
      </c>
      <c r="L65" s="163">
        <f ca="1">INDEX('Other Inputs'!$C$149:$AH$214,MATCH($B65,'Other Inputs'!$B$80:$B$145,0), MATCH($D$2,'Other Inputs'!$C$79:$AH$79,0))</f>
        <v>5.5E-2</v>
      </c>
      <c r="M65" s="45">
        <f ca="1">INDEX('Other Inputs'!$C$218:$AH$283,MATCH($B65,'Other Inputs'!$B$80:$B$145,0), MATCH($D$2,'Other Inputs'!$C$79:$AH$79,0))</f>
        <v>1.7500000000000002E-2</v>
      </c>
      <c r="N65" s="53">
        <f t="shared" ca="1" si="6"/>
        <v>39.742464799060095</v>
      </c>
      <c r="O65" s="53">
        <f t="shared" ca="1" si="7"/>
        <v>19.871232399530047</v>
      </c>
      <c r="P65" s="46"/>
      <c r="Q65" s="53" cm="1">
        <f t="array" aca="1" ref="Q65" ca="1">IFERROR(SUMPRODUCT(INDIRECT("'"&amp;$H$6&amp;"'!$C"&amp;SUM(ROW(P65))&amp;":"&amp;$H$5&amp;SUM(ROW(P65))),
INDIRECT("'"&amp;$H$7&amp;"'!$C"&amp;SUM(ROW(P65))&amp;":"&amp;$H$5&amp;SUM(ROW(P65)))*$L$6,
INDIRECT("'"&amp;$H$8&amp;"'!$C"&amp;SUM(ROW(P65))&amp;":"&amp;$H$5&amp;SUM(ROW(P65)))*$L$5)/
(SUMPRODUCT(INDIRECT("'"&amp;$H$6&amp;"'!$C"&amp;SUM(ROW(P65))&amp;":"&amp;$H$5&amp;SUM(ROW(P65))),
INDIRECT("'"&amp;$H$7&amp;"'!$C"&amp;SUM(ROW(P65))&amp;":"&amp;$H$5&amp;SUM(ROW(P65)))*$L$6)),"")</f>
        <v>690344.94035572489</v>
      </c>
      <c r="R65" s="47">
        <f t="shared" ca="1" si="10"/>
        <v>3.1015811248771952E-2</v>
      </c>
      <c r="S65" s="57">
        <f t="shared" ca="1" si="8"/>
        <v>13718004.745648319</v>
      </c>
      <c r="T65" s="59">
        <f t="shared" si="2"/>
        <v>33.5</v>
      </c>
      <c r="U65" s="319"/>
    </row>
    <row r="66" spans="2:21" s="44" customFormat="1" ht="13" x14ac:dyDescent="0.3">
      <c r="B66" s="14">
        <f t="shared" si="9"/>
        <v>2059</v>
      </c>
      <c r="C66" s="53">
        <f t="shared" ca="1" si="11"/>
        <v>35.879199975527662</v>
      </c>
      <c r="D66" s="70">
        <f t="shared" ca="1" si="12"/>
        <v>84.075908086503787</v>
      </c>
      <c r="E66" s="75">
        <f t="shared" ca="1" si="3"/>
        <v>0.43956658902358764</v>
      </c>
      <c r="F66" s="53" cm="1">
        <f t="array" aca="1" ref="F66" ca="1">SUMPRODUCT(INDIRECT("'"&amp;$H$6&amp;"'!$C"&amp;SUM(ROW(A66))&amp;":"&amp;$H$5&amp;SUM(ROW(A66))),
INDIRECT("'"&amp;$H$7&amp;"'!$C"&amp;SUM(ROW(A66))&amp;":"&amp;$H$5&amp;SUM(ROW(A66)))*$L$6)</f>
        <v>15.771297550137884</v>
      </c>
      <c r="G66" s="163">
        <f ca="1">INDEX('Other Inputs'!$C$80:$AH$145,MATCH(B66,'Other Inputs'!$B$80:$B$145,0), MATCH($D$2,'Other Inputs'!$C$79:$AH$79,0))</f>
        <v>0</v>
      </c>
      <c r="H66" s="53">
        <f t="shared" ca="1" si="4"/>
        <v>15.771297550137884</v>
      </c>
      <c r="I66" s="70" cm="1">
        <f t="array" aca="1" ref="I66" ca="1">IFERROR(SUMPRODUCT(INDIRECT("'"&amp;$H$6&amp;"'!$C"&amp;SUM(ROW(P66))&amp;":"&amp;$H$5&amp;SUM(ROW(P66))),
INDIRECT("'"&amp;$H$7&amp;"'!$C"&amp;SUM(ROW(P66))&amp;":"&amp;$H$5&amp;SUM(ROW(P66)))*$L$6,
INDIRECT("'"&amp;$H$7&amp;"'!$C10:"&amp;$H$5&amp;10)*$L$6)/
(SUMPRODUCT(INDIRECT("'"&amp;$H$6&amp;"'!$C"&amp;SUM(ROW(P66))&amp;":"&amp;$H$5&amp;SUM(ROW(P66))),
INDIRECT("'"&amp;$H$7&amp;"'!$C"&amp;SUM(ROW(P66))&amp;":"&amp;$H$5&amp;SUM(ROW(P66)))*$L$6)),"")</f>
        <v>82.810099636553517</v>
      </c>
      <c r="J66" s="345">
        <f ca="1">INDEX('Other Inputs'!$C$11:$AH$76,MATCH($B66,'Other Inputs'!$B$80:$B$145,0), MATCH($D$2,'Other Inputs'!$C$79:$AH$79,0))</f>
        <v>2</v>
      </c>
      <c r="K66" s="76">
        <f t="shared" ca="1" si="5"/>
        <v>31.542595100275769</v>
      </c>
      <c r="L66" s="163">
        <f ca="1">INDEX('Other Inputs'!$C$149:$AH$214,MATCH($B66,'Other Inputs'!$B$80:$B$145,0), MATCH($D$2,'Other Inputs'!$C$79:$AH$79,0))</f>
        <v>5.5E-2</v>
      </c>
      <c r="M66" s="45">
        <f ca="1">INDEX('Other Inputs'!$C$218:$AH$283,MATCH($B66,'Other Inputs'!$B$80:$B$145,0), MATCH($D$2,'Other Inputs'!$C$79:$AH$79,0))</f>
        <v>1.7500000000000002E-2</v>
      </c>
      <c r="N66" s="53">
        <f t="shared" ca="1" si="6"/>
        <v>33.859792992829782</v>
      </c>
      <c r="O66" s="53">
        <f t="shared" ca="1" si="7"/>
        <v>16.929896496414891</v>
      </c>
      <c r="P66" s="46"/>
      <c r="Q66" s="53" cm="1">
        <f t="array" aca="1" ref="Q66" ca="1">IFERROR(SUMPRODUCT(INDIRECT("'"&amp;$H$6&amp;"'!$C"&amp;SUM(ROW(P66))&amp;":"&amp;$H$5&amp;SUM(ROW(P66))),
INDIRECT("'"&amp;$H$7&amp;"'!$C"&amp;SUM(ROW(P66))&amp;":"&amp;$H$5&amp;SUM(ROW(P66)))*$L$6,
INDIRECT("'"&amp;$H$8&amp;"'!$C"&amp;SUM(ROW(P66))&amp;":"&amp;$H$5&amp;SUM(ROW(P66)))*$L$5)/
(SUMPRODUCT(INDIRECT("'"&amp;$H$6&amp;"'!$C"&amp;SUM(ROW(P66))&amp;":"&amp;$H$5&amp;SUM(ROW(P66))),
INDIRECT("'"&amp;$H$7&amp;"'!$C"&amp;SUM(ROW(P66))&amp;":"&amp;$H$5&amp;SUM(ROW(P66)))*$L$6)),"")</f>
        <v>712349.40777700557</v>
      </c>
      <c r="R66" s="47">
        <f t="shared" ca="1" si="10"/>
        <v>3.1874597950905637E-2</v>
      </c>
      <c r="S66" s="57">
        <f t="shared" ca="1" si="8"/>
        <v>12060001.742947148</v>
      </c>
      <c r="T66" s="59">
        <f t="shared" si="2"/>
        <v>34.5</v>
      </c>
      <c r="U66" s="319"/>
    </row>
    <row r="67" spans="2:21" s="44" customFormat="1" ht="13.5" thickBot="1" x14ac:dyDescent="0.35">
      <c r="B67" s="14">
        <f t="shared" si="9"/>
        <v>2060</v>
      </c>
      <c r="C67" s="53">
        <f t="shared" ca="1" si="11"/>
        <v>30.587361704077217</v>
      </c>
      <c r="D67" s="70">
        <f t="shared" ca="1" si="12"/>
        <v>84.058502321586076</v>
      </c>
      <c r="E67" s="75">
        <f t="shared" ca="1" si="3"/>
        <v>0.43982473876015976</v>
      </c>
      <c r="F67" s="53" cm="1">
        <f t="array" aca="1" ref="F67" ca="1">SUMPRODUCT(INDIRECT("'"&amp;$H$6&amp;"'!$C"&amp;SUM(ROW(A67))&amp;":"&amp;$H$5&amp;SUM(ROW(A67))),
INDIRECT("'"&amp;$H$7&amp;"'!$C"&amp;SUM(ROW(A67))&amp;":"&amp;$H$5&amp;SUM(ROW(A67)))*$L$6)</f>
        <v>13.453078370858277</v>
      </c>
      <c r="G67" s="163">
        <f ca="1">INDEX('Other Inputs'!$C$80:$AH$145,MATCH(B67,'Other Inputs'!$B$80:$B$145,0), MATCH($D$2,'Other Inputs'!$C$79:$AH$79,0))</f>
        <v>0</v>
      </c>
      <c r="H67" s="53">
        <f t="shared" ca="1" si="4"/>
        <v>13.453078370858277</v>
      </c>
      <c r="I67" s="70" cm="1">
        <f t="array" aca="1" ref="I67" ca="1">IFERROR(SUMPRODUCT(INDIRECT("'"&amp;$H$6&amp;"'!$C"&amp;SUM(ROW(P67))&amp;":"&amp;$H$5&amp;SUM(ROW(P67))),
INDIRECT("'"&amp;$H$7&amp;"'!$C"&amp;SUM(ROW(P67))&amp;":"&amp;$H$5&amp;SUM(ROW(P67)))*$L$6,
INDIRECT("'"&amp;$H$7&amp;"'!$C10:"&amp;$H$5&amp;10)*$L$6)/
(SUMPRODUCT(INDIRECT("'"&amp;$H$6&amp;"'!$C"&amp;SUM(ROW(P67))&amp;":"&amp;$H$5&amp;SUM(ROW(P67))),
INDIRECT("'"&amp;$H$7&amp;"'!$C"&amp;SUM(ROW(P67))&amp;":"&amp;$H$5&amp;SUM(ROW(P67)))*$L$6)),"")</f>
        <v>82.789586677066922</v>
      </c>
      <c r="J67" s="345">
        <f ca="1">INDEX('Other Inputs'!$C$11:$AH$76,MATCH($B67,'Other Inputs'!$B$80:$B$145,0), MATCH($D$2,'Other Inputs'!$C$79:$AH$79,0))</f>
        <v>2</v>
      </c>
      <c r="K67" s="76">
        <f t="shared" ca="1" si="5"/>
        <v>26.906156741716554</v>
      </c>
      <c r="L67" s="163">
        <f ca="1">INDEX('Other Inputs'!$C$149:$AH$214,MATCH($B67,'Other Inputs'!$B$80:$B$145,0), MATCH($D$2,'Other Inputs'!$C$79:$AH$79,0))</f>
        <v>5.5E-2</v>
      </c>
      <c r="M67" s="45">
        <f ca="1">INDEX('Other Inputs'!$C$218:$AH$283,MATCH($B67,'Other Inputs'!$B$80:$B$145,0), MATCH($D$2,'Other Inputs'!$C$79:$AH$79,0))</f>
        <v>1.7500000000000002E-2</v>
      </c>
      <c r="N67" s="53">
        <f t="shared" ca="1" si="6"/>
        <v>28.882750281354909</v>
      </c>
      <c r="O67" s="53">
        <f t="shared" ca="1" si="7"/>
        <v>14.441375140677454</v>
      </c>
      <c r="P67" s="46"/>
      <c r="Q67" s="53" cm="1">
        <f t="array" aca="1" ref="Q67" ca="1">IFERROR(SUMPRODUCT(INDIRECT("'"&amp;$H$6&amp;"'!$C"&amp;SUM(ROW(P67))&amp;":"&amp;$H$5&amp;SUM(ROW(P67))),
INDIRECT("'"&amp;$H$7&amp;"'!$C"&amp;SUM(ROW(P67))&amp;":"&amp;$H$5&amp;SUM(ROW(P67)))*$L$6,
INDIRECT("'"&amp;$H$8&amp;"'!$C"&amp;SUM(ROW(P67))&amp;":"&amp;$H$5&amp;SUM(ROW(P67)))*$L$5)/
(SUMPRODUCT(INDIRECT("'"&amp;$H$6&amp;"'!$C"&amp;SUM(ROW(P67))&amp;":"&amp;$H$5&amp;SUM(ROW(P67))),
INDIRECT("'"&amp;$H$7&amp;"'!$C"&amp;SUM(ROW(P67))&amp;":"&amp;$H$5&amp;SUM(ROW(P67)))*$L$6)),"")</f>
        <v>734539.73368161672</v>
      </c>
      <c r="R67" s="47">
        <f t="shared" ca="1" si="10"/>
        <v>3.1150901035854606E-2</v>
      </c>
      <c r="S67" s="57">
        <f t="shared" ca="1" si="8"/>
        <v>10607763.849829538</v>
      </c>
      <c r="T67" s="59">
        <f t="shared" si="2"/>
        <v>35.5</v>
      </c>
      <c r="U67" s="319"/>
    </row>
    <row r="68" spans="2:21" s="44" customFormat="1" ht="13.5" thickBot="1" x14ac:dyDescent="0.35">
      <c r="B68" s="15" t="str">
        <f>Startyear&amp;" to "&amp;2050</f>
        <v>2025 to 2050</v>
      </c>
      <c r="C68" s="54">
        <f ca="1">SUMIFS(C$12:C$67, $B$12:$B$67,"&gt;="&amp;Startyear,$B$12:$B$67,"&lt;="&amp;2050)</f>
        <v>18314.139672158191</v>
      </c>
      <c r="D68" s="71"/>
      <c r="E68" s="77">
        <f ca="1">F68/C68</f>
        <v>0.49656142766234634</v>
      </c>
      <c r="F68" s="54">
        <f ca="1">SUMIFS(F$12:F$67, $B$12:$B$67,"&gt;="&amp;Startyear,$B$12:$B$67,"&lt;="&amp;Endyear)</f>
        <v>9094.095342014487</v>
      </c>
      <c r="G68" s="51">
        <f ca="1">1-H68/F68</f>
        <v>3.272778574590729E-2</v>
      </c>
      <c r="H68" s="54">
        <f ca="1">SUMIFS(H$12:H$67, $B$12:$B$67,"&gt;="&amp;Startyear,$B$12:$B$67,"&lt;="&amp;2050)</f>
        <v>8796.4657381081834</v>
      </c>
      <c r="I68" s="50"/>
      <c r="J68" s="55">
        <f ca="1">K68/H68</f>
        <v>2</v>
      </c>
      <c r="K68" s="78">
        <f ca="1">SUMIFS(K$12:K$67, $B$12:$B$67,"&gt;="&amp;Startyear,$B$12:$B$67,"&lt;="&amp;2050)</f>
        <v>17592.931476216367</v>
      </c>
      <c r="L68" s="73"/>
      <c r="M68" s="50"/>
      <c r="N68" s="54">
        <f ca="1">SUMIFS(N$12:N$67, $B$12:$B$67,"&gt;="&amp;Startyear,$B$12:$B$67,"&lt;="&amp;2050)</f>
        <v>18885.352204787912</v>
      </c>
      <c r="O68" s="54">
        <f ca="1">SUMIFS(O$12:O$67, $B$12:$B$67,"&gt;="&amp;Startyear,$B$12:$B$67,"&lt;="&amp;2050)</f>
        <v>9442.6761023939562</v>
      </c>
      <c r="P68" s="52"/>
      <c r="Q68" s="54">
        <f ca="1">S68/O68</f>
        <v>355115.80875164119</v>
      </c>
      <c r="R68" s="51">
        <f ca="1">(VLOOKUP(2050,$B$12:$Q$67,COLUMN(P1),0)/VLOOKUP(Startyear,$B$12:$Q$67,COLUMN(P1),0))^(1/(2050-Startyear))-1</f>
        <v>2.5165217448292809E-2</v>
      </c>
      <c r="S68" s="58">
        <f ca="1">SUMIFS(S$12:S$67, $B$12:$B$67,"&gt;="&amp;Startyear,$B$12:$B$67,"&lt;="&amp;2050)</f>
        <v>3353243560.8814249</v>
      </c>
      <c r="T68" s="60"/>
      <c r="U68" s="319"/>
    </row>
    <row r="69" spans="2:21" s="44" customFormat="1" ht="13.5" thickBot="1" x14ac:dyDescent="0.35">
      <c r="B69" s="15" t="s">
        <v>30</v>
      </c>
      <c r="C69" s="61">
        <f ca="1">SUMPRODUCT(C$12:C$57,$T$12:$T$57)/C68</f>
        <v>8.1177011548554905</v>
      </c>
      <c r="D69" s="64"/>
      <c r="E69" s="65"/>
      <c r="F69" s="61">
        <f ca="1">SUMPRODUCT(F$12:F$67,$T$12:$T$67)/F68</f>
        <v>8.6323102835848289</v>
      </c>
      <c r="G69" s="126"/>
      <c r="H69" s="61">
        <f ca="1">SUMPRODUCT(H$12:H$57,$T$12:$T$57)/H68</f>
        <v>7.9162169068203161</v>
      </c>
      <c r="I69" s="61"/>
      <c r="J69" s="61"/>
      <c r="K69" s="61">
        <f ca="1">SUMPRODUCT(K$12:K$57,$T$12:$T$57)/K68</f>
        <v>7.9162169068203161</v>
      </c>
      <c r="L69" s="74"/>
      <c r="M69" s="61"/>
      <c r="N69" s="61">
        <f ca="1">SUMPRODUCT(N$12:N$57,$T$12:$T$57)/N68</f>
        <v>7.9162169068203179</v>
      </c>
      <c r="O69" s="61">
        <f ca="1">SUMPRODUCT(O$12:O$57,$T$12:$T$57)/O68</f>
        <v>7.9162169068203179</v>
      </c>
      <c r="P69" s="61"/>
      <c r="Q69" s="62"/>
      <c r="R69" s="63"/>
      <c r="S69" s="61">
        <f ca="1">SUMPRODUCT(S$12:S$57,$T$12:$T$57)/S68</f>
        <v>8.945630904868052</v>
      </c>
      <c r="T69" s="66"/>
      <c r="U69" s="319"/>
    </row>
    <row r="70" spans="2:21" s="44" customFormat="1" ht="13.5" thickBot="1" x14ac:dyDescent="0.35">
      <c r="B70" s="15" t="str">
        <f>Startyear&amp;" to "&amp;Endyear</f>
        <v>2025 to 2060</v>
      </c>
      <c r="C70" s="54">
        <f ca="1">IF(C58=0,"N/A",SUMIFS(C$12:C$67, $B$12:$B$67,"&gt;="&amp;Startyear))</f>
        <v>18988.490371133819</v>
      </c>
      <c r="D70" s="71"/>
      <c r="E70" s="77">
        <f ca="1">IF(C58=0,"N/A",F70/C70)</f>
        <v>0.4789267163565184</v>
      </c>
      <c r="F70" s="54">
        <f ca="1">SUMIFS(F$12:F$67, $B$12:$B$67,"&gt;="&amp;Startyear)</f>
        <v>9094.095342014487</v>
      </c>
      <c r="G70" s="51">
        <f ca="1">1-H70/F70</f>
        <v>0</v>
      </c>
      <c r="H70" s="54">
        <f ca="1">IF(C58=0,"N/A",SUMIFS(H$12:H$67, $B$12:$B$67,"&gt;="&amp;Startyear))</f>
        <v>9094.095342014487</v>
      </c>
      <c r="I70" s="50"/>
      <c r="J70" s="55">
        <f ca="1">IF(C58=0,"N/A",K70/H70)</f>
        <v>2</v>
      </c>
      <c r="K70" s="78">
        <f ca="1">IF(C58=0,"N/A",SUMIFS(K$12:K$67, $B$12:$B$67,"&gt;="&amp;Startyear))</f>
        <v>18188.190684028974</v>
      </c>
      <c r="L70" s="73"/>
      <c r="M70" s="50"/>
      <c r="N70" s="54">
        <f ca="1">IF(C58=0,"N/A",SUMIFS(N$12:N$67, $B$12:$B$67,"&gt;="&amp;Startyear))</f>
        <v>19524.34064215445</v>
      </c>
      <c r="O70" s="54">
        <f ca="1">IF(C58=0,"N/A",SUMIFS(O$12:O$67, $B$12:$B$67,"&gt;="&amp;Startyear))</f>
        <v>9762.1703210772248</v>
      </c>
      <c r="P70" s="52"/>
      <c r="Q70" s="54">
        <f ca="1">IF(OR(Q58="",Q58=0),"N/A",S70/O70)</f>
        <v>363843.24363632489</v>
      </c>
      <c r="R70" s="51">
        <f ca="1">IF(OR(Q58="",Q58=0),"N/A",(VLOOKUP($B$67,$B$12:$Q$67,COLUMN(P3),0)/VLOOKUP(Startyear,$B$12:$Q$67,COLUMN(P3),0))^(1/($B$67-Startyear))-1)</f>
        <v>2.6371912488272198E-2</v>
      </c>
      <c r="S70" s="58">
        <f ca="1">IF(OR(Q58="",Q58=0),"N/A",SUMIFS(S$12:S$67, $B$12:$B$67,"&gt;="&amp;Startyear))</f>
        <v>3551899714.5510006</v>
      </c>
      <c r="T70" s="60"/>
      <c r="U70" s="319"/>
    </row>
    <row r="71" spans="2:21" ht="13.5" thickBot="1" x14ac:dyDescent="0.35">
      <c r="B71" s="15" t="s">
        <v>30</v>
      </c>
      <c r="C71" s="61">
        <f ca="1">IF(C58=0,"N/A",SUMPRODUCT(C$12:C$67,$T$12:$T$67)/C70)</f>
        <v>8.8879504070091713</v>
      </c>
      <c r="D71" s="64"/>
      <c r="E71" s="65"/>
      <c r="F71" s="61">
        <f ca="1">SUMPRODUCT(F$12:F$67,$T$12:$T$67)/F70</f>
        <v>8.6323102835848289</v>
      </c>
      <c r="G71" s="126"/>
      <c r="H71" s="61">
        <f ca="1">IF(C58=0,"N/A",SUMPRODUCT(H$12:H$67,$T$12:$T$67)/H70)</f>
        <v>8.6323102835848289</v>
      </c>
      <c r="I71" s="61"/>
      <c r="J71" s="61"/>
      <c r="K71" s="66">
        <f ca="1">IF(C58=0,"N/A",SUMPRODUCT(K$12:K$67,$T$12:$T$67)/K70)</f>
        <v>8.6323102835848289</v>
      </c>
      <c r="L71" s="74"/>
      <c r="M71" s="61"/>
      <c r="N71" s="61">
        <f ca="1">IF(C58=0,"N/A",SUMPRODUCT(N$12:N$67,$T$12:$T$67)/N70)</f>
        <v>8.6323102835848324</v>
      </c>
      <c r="O71" s="61">
        <f ca="1">IF(C58=0,"N/A",SUMPRODUCT(O$12:O$67,$T$12:$T$67)/O70)</f>
        <v>8.6323102835848324</v>
      </c>
      <c r="P71" s="61"/>
      <c r="Q71" s="62"/>
      <c r="R71" s="63"/>
      <c r="S71" s="64">
        <f ca="1">IF(OR(Q58="",Q58=0),"N/A",SUMPRODUCT(S$12:S$67,$T$12:$T$67)/S70)</f>
        <v>10.123918332352783</v>
      </c>
      <c r="T71" s="66"/>
      <c r="U71" s="319"/>
    </row>
    <row r="72" spans="2:21" ht="13" hidden="1" x14ac:dyDescent="0.3">
      <c r="F72" s="26"/>
      <c r="H72" s="26"/>
      <c r="I72" s="26"/>
      <c r="J72" s="26"/>
      <c r="S72" s="17"/>
    </row>
    <row r="73" spans="2:21" ht="12.5" hidden="1" x14ac:dyDescent="0.25">
      <c r="S73" s="26"/>
    </row>
    <row r="74" spans="2:21" ht="12.5" hidden="1" x14ac:dyDescent="0.25">
      <c r="S74" s="18"/>
    </row>
    <row r="76" spans="2:21" ht="13" hidden="1" x14ac:dyDescent="0.3">
      <c r="S76" s="17"/>
    </row>
    <row r="78" spans="2:21" ht="13" hidden="1" x14ac:dyDescent="0.3">
      <c r="S78" s="16"/>
    </row>
    <row r="80" spans="2:21" ht="12.5" x14ac:dyDescent="0.25"/>
    <row r="81" ht="12.5" x14ac:dyDescent="0.25"/>
    <row r="82" ht="12.5" x14ac:dyDescent="0.25"/>
    <row r="83" ht="12.5" x14ac:dyDescent="0.25"/>
    <row r="84" ht="12.5" x14ac:dyDescent="0.25"/>
    <row r="85" ht="12.5" x14ac:dyDescent="0.25"/>
    <row r="86" ht="12.5" x14ac:dyDescent="0.25"/>
    <row r="87" ht="12.5" x14ac:dyDescent="0.25"/>
    <row r="88" ht="12.5" x14ac:dyDescent="0.25"/>
    <row r="89" ht="12.5" x14ac:dyDescent="0.25"/>
  </sheetData>
  <pageMargins left="0.75" right="0.75" top="1" bottom="1" header="0.5" footer="0.5"/>
  <pageSetup paperSize="9" scale="4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24AA7-AB6E-4AC5-907E-E1E271B5FA7D}">
  <sheetPr>
    <tabColor rgb="FF0070C0"/>
    <pageSetUpPr fitToPage="1"/>
  </sheetPr>
  <dimension ref="A1:WWD89"/>
  <sheetViews>
    <sheetView showGridLines="0" tabSelected="1" zoomScale="90" zoomScaleNormal="90" workbookViewId="0">
      <pane xSplit="4" ySplit="11" topLeftCell="E12" activePane="bottomRight" state="frozen"/>
      <selection activeCell="E12" sqref="E12"/>
      <selection pane="topRight" activeCell="E12" sqref="E12"/>
      <selection pane="bottomLeft" activeCell="E12" sqref="E12"/>
      <selection pane="bottomRight" activeCell="Q12" sqref="Q12:Q67"/>
    </sheetView>
  </sheetViews>
  <sheetFormatPr defaultColWidth="0" defaultRowHeight="0" customHeight="1" zeroHeight="1" x14ac:dyDescent="0.25"/>
  <cols>
    <col min="1" max="1" width="1.33203125" style="2" customWidth="1"/>
    <col min="2" max="2" width="16.58203125" style="2" customWidth="1"/>
    <col min="3" max="6" width="11.25" style="2" customWidth="1"/>
    <col min="7" max="7" width="11.25" style="122" customWidth="1"/>
    <col min="8" max="13" width="11.25" style="2" customWidth="1"/>
    <col min="14" max="14" width="12.58203125" style="2" customWidth="1"/>
    <col min="15" max="15" width="12.25" style="2" customWidth="1"/>
    <col min="16" max="16" width="1.5" style="2" customWidth="1"/>
    <col min="17" max="17" width="11.58203125" style="2" customWidth="1"/>
    <col min="18" max="18" width="10.5" style="2" bestFit="1" customWidth="1"/>
    <col min="19" max="19" width="14" style="2" bestFit="1" customWidth="1"/>
    <col min="20" max="20" width="7.83203125" style="37" customWidth="1"/>
    <col min="21" max="21" width="9.83203125" style="2" bestFit="1" customWidth="1"/>
    <col min="22" max="259" width="9" style="2" hidden="1"/>
    <col min="260" max="260" width="24.58203125" style="2" hidden="1"/>
    <col min="261" max="261" width="9.5" style="2" hidden="1"/>
    <col min="262" max="262" width="11.25" style="2" hidden="1"/>
    <col min="263" max="263" width="14.5" style="2" hidden="1"/>
    <col min="264" max="264" width="13" style="2" hidden="1"/>
    <col min="265" max="265" width="14.33203125" style="2" hidden="1"/>
    <col min="266" max="266" width="14.83203125" style="2" hidden="1"/>
    <col min="267" max="267" width="12.5" style="2" hidden="1"/>
    <col min="268" max="268" width="8.75" style="2" hidden="1"/>
    <col min="269" max="269" width="2.83203125" style="2" hidden="1"/>
    <col min="270" max="270" width="12" style="2" hidden="1"/>
    <col min="271" max="271" width="8.08203125" style="2" hidden="1"/>
    <col min="272" max="272" width="9" style="2" hidden="1"/>
    <col min="273" max="274" width="15.08203125" style="2" hidden="1"/>
    <col min="275" max="275" width="9" style="2" hidden="1"/>
    <col min="276" max="276" width="10.83203125" style="2" hidden="1"/>
    <col min="277" max="277" width="9.83203125" style="2" hidden="1"/>
    <col min="278" max="515" width="9" style="2" hidden="1"/>
    <col min="516" max="516" width="24.58203125" style="2" hidden="1"/>
    <col min="517" max="517" width="9.5" style="2" hidden="1"/>
    <col min="518" max="518" width="11.25" style="2" hidden="1"/>
    <col min="519" max="519" width="14.5" style="2" hidden="1"/>
    <col min="520" max="520" width="13" style="2" hidden="1"/>
    <col min="521" max="521" width="14.33203125" style="2" hidden="1"/>
    <col min="522" max="522" width="14.83203125" style="2" hidden="1"/>
    <col min="523" max="523" width="12.5" style="2" hidden="1"/>
    <col min="524" max="524" width="8.75" style="2" hidden="1"/>
    <col min="525" max="525" width="2.83203125" style="2" hidden="1"/>
    <col min="526" max="526" width="12" style="2" hidden="1"/>
    <col min="527" max="527" width="8.08203125" style="2" hidden="1"/>
    <col min="528" max="528" width="9" style="2" hidden="1"/>
    <col min="529" max="530" width="15.08203125" style="2" hidden="1"/>
    <col min="531" max="531" width="9" style="2" hidden="1"/>
    <col min="532" max="532" width="10.83203125" style="2" hidden="1"/>
    <col min="533" max="533" width="9.83203125" style="2" hidden="1"/>
    <col min="534" max="771" width="9" style="2" hidden="1"/>
    <col min="772" max="772" width="24.58203125" style="2" hidden="1"/>
    <col min="773" max="773" width="9.5" style="2" hidden="1"/>
    <col min="774" max="774" width="11.25" style="2" hidden="1"/>
    <col min="775" max="775" width="14.5" style="2" hidden="1"/>
    <col min="776" max="776" width="13" style="2" hidden="1"/>
    <col min="777" max="777" width="14.33203125" style="2" hidden="1"/>
    <col min="778" max="778" width="14.83203125" style="2" hidden="1"/>
    <col min="779" max="779" width="12.5" style="2" hidden="1"/>
    <col min="780" max="780" width="8.75" style="2" hidden="1"/>
    <col min="781" max="781" width="2.83203125" style="2" hidden="1"/>
    <col min="782" max="782" width="12" style="2" hidden="1"/>
    <col min="783" max="783" width="8.08203125" style="2" hidden="1"/>
    <col min="784" max="784" width="9" style="2" hidden="1"/>
    <col min="785" max="786" width="15.08203125" style="2" hidden="1"/>
    <col min="787" max="787" width="9" style="2" hidden="1"/>
    <col min="788" max="788" width="10.83203125" style="2" hidden="1"/>
    <col min="789" max="789" width="9.83203125" style="2" hidden="1"/>
    <col min="790" max="1027" width="9" style="2" hidden="1"/>
    <col min="1028" max="1028" width="24.58203125" style="2" hidden="1"/>
    <col min="1029" max="1029" width="9.5" style="2" hidden="1"/>
    <col min="1030" max="1030" width="11.25" style="2" hidden="1"/>
    <col min="1031" max="1031" width="14.5" style="2" hidden="1"/>
    <col min="1032" max="1032" width="13" style="2" hidden="1"/>
    <col min="1033" max="1033" width="14.33203125" style="2" hidden="1"/>
    <col min="1034" max="1034" width="14.83203125" style="2" hidden="1"/>
    <col min="1035" max="1035" width="12.5" style="2" hidden="1"/>
    <col min="1036" max="1036" width="8.75" style="2" hidden="1"/>
    <col min="1037" max="1037" width="2.83203125" style="2" hidden="1"/>
    <col min="1038" max="1038" width="12" style="2" hidden="1"/>
    <col min="1039" max="1039" width="8.08203125" style="2" hidden="1"/>
    <col min="1040" max="1040" width="9" style="2" hidden="1"/>
    <col min="1041" max="1042" width="15.08203125" style="2" hidden="1"/>
    <col min="1043" max="1043" width="9" style="2" hidden="1"/>
    <col min="1044" max="1044" width="10.83203125" style="2" hidden="1"/>
    <col min="1045" max="1045" width="9.83203125" style="2" hidden="1"/>
    <col min="1046" max="1283" width="9" style="2" hidden="1"/>
    <col min="1284" max="1284" width="24.58203125" style="2" hidden="1"/>
    <col min="1285" max="1285" width="9.5" style="2" hidden="1"/>
    <col min="1286" max="1286" width="11.25" style="2" hidden="1"/>
    <col min="1287" max="1287" width="14.5" style="2" hidden="1"/>
    <col min="1288" max="1288" width="13" style="2" hidden="1"/>
    <col min="1289" max="1289" width="14.33203125" style="2" hidden="1"/>
    <col min="1290" max="1290" width="14.83203125" style="2" hidden="1"/>
    <col min="1291" max="1291" width="12.5" style="2" hidden="1"/>
    <col min="1292" max="1292" width="8.75" style="2" hidden="1"/>
    <col min="1293" max="1293" width="2.83203125" style="2" hidden="1"/>
    <col min="1294" max="1294" width="12" style="2" hidden="1"/>
    <col min="1295" max="1295" width="8.08203125" style="2" hidden="1"/>
    <col min="1296" max="1296" width="9" style="2" hidden="1"/>
    <col min="1297" max="1298" width="15.08203125" style="2" hidden="1"/>
    <col min="1299" max="1299" width="9" style="2" hidden="1"/>
    <col min="1300" max="1300" width="10.83203125" style="2" hidden="1"/>
    <col min="1301" max="1301" width="9.83203125" style="2" hidden="1"/>
    <col min="1302" max="1539" width="9" style="2" hidden="1"/>
    <col min="1540" max="1540" width="24.58203125" style="2" hidden="1"/>
    <col min="1541" max="1541" width="9.5" style="2" hidden="1"/>
    <col min="1542" max="1542" width="11.25" style="2" hidden="1"/>
    <col min="1543" max="1543" width="14.5" style="2" hidden="1"/>
    <col min="1544" max="1544" width="13" style="2" hidden="1"/>
    <col min="1545" max="1545" width="14.33203125" style="2" hidden="1"/>
    <col min="1546" max="1546" width="14.83203125" style="2" hidden="1"/>
    <col min="1547" max="1547" width="12.5" style="2" hidden="1"/>
    <col min="1548" max="1548" width="8.75" style="2" hidden="1"/>
    <col min="1549" max="1549" width="2.83203125" style="2" hidden="1"/>
    <col min="1550" max="1550" width="12" style="2" hidden="1"/>
    <col min="1551" max="1551" width="8.08203125" style="2" hidden="1"/>
    <col min="1552" max="1552" width="9" style="2" hidden="1"/>
    <col min="1553" max="1554" width="15.08203125" style="2" hidden="1"/>
    <col min="1555" max="1555" width="9" style="2" hidden="1"/>
    <col min="1556" max="1556" width="10.83203125" style="2" hidden="1"/>
    <col min="1557" max="1557" width="9.83203125" style="2" hidden="1"/>
    <col min="1558" max="1795" width="9" style="2" hidden="1"/>
    <col min="1796" max="1796" width="24.58203125" style="2" hidden="1"/>
    <col min="1797" max="1797" width="9.5" style="2" hidden="1"/>
    <col min="1798" max="1798" width="11.25" style="2" hidden="1"/>
    <col min="1799" max="1799" width="14.5" style="2" hidden="1"/>
    <col min="1800" max="1800" width="13" style="2" hidden="1"/>
    <col min="1801" max="1801" width="14.33203125" style="2" hidden="1"/>
    <col min="1802" max="1802" width="14.83203125" style="2" hidden="1"/>
    <col min="1803" max="1803" width="12.5" style="2" hidden="1"/>
    <col min="1804" max="1804" width="8.75" style="2" hidden="1"/>
    <col min="1805" max="1805" width="2.83203125" style="2" hidden="1"/>
    <col min="1806" max="1806" width="12" style="2" hidden="1"/>
    <col min="1807" max="1807" width="8.08203125" style="2" hidden="1"/>
    <col min="1808" max="1808" width="9" style="2" hidden="1"/>
    <col min="1809" max="1810" width="15.08203125" style="2" hidden="1"/>
    <col min="1811" max="1811" width="9" style="2" hidden="1"/>
    <col min="1812" max="1812" width="10.83203125" style="2" hidden="1"/>
    <col min="1813" max="1813" width="9.83203125" style="2" hidden="1"/>
    <col min="1814" max="2051" width="9" style="2" hidden="1"/>
    <col min="2052" max="2052" width="24.58203125" style="2" hidden="1"/>
    <col min="2053" max="2053" width="9.5" style="2" hidden="1"/>
    <col min="2054" max="2054" width="11.25" style="2" hidden="1"/>
    <col min="2055" max="2055" width="14.5" style="2" hidden="1"/>
    <col min="2056" max="2056" width="13" style="2" hidden="1"/>
    <col min="2057" max="2057" width="14.33203125" style="2" hidden="1"/>
    <col min="2058" max="2058" width="14.83203125" style="2" hidden="1"/>
    <col min="2059" max="2059" width="12.5" style="2" hidden="1"/>
    <col min="2060" max="2060" width="8.75" style="2" hidden="1"/>
    <col min="2061" max="2061" width="2.83203125" style="2" hidden="1"/>
    <col min="2062" max="2062" width="12" style="2" hidden="1"/>
    <col min="2063" max="2063" width="8.08203125" style="2" hidden="1"/>
    <col min="2064" max="2064" width="9" style="2" hidden="1"/>
    <col min="2065" max="2066" width="15.08203125" style="2" hidden="1"/>
    <col min="2067" max="2067" width="9" style="2" hidden="1"/>
    <col min="2068" max="2068" width="10.83203125" style="2" hidden="1"/>
    <col min="2069" max="2069" width="9.83203125" style="2" hidden="1"/>
    <col min="2070" max="2307" width="9" style="2" hidden="1"/>
    <col min="2308" max="2308" width="24.58203125" style="2" hidden="1"/>
    <col min="2309" max="2309" width="9.5" style="2" hidden="1"/>
    <col min="2310" max="2310" width="11.25" style="2" hidden="1"/>
    <col min="2311" max="2311" width="14.5" style="2" hidden="1"/>
    <col min="2312" max="2312" width="13" style="2" hidden="1"/>
    <col min="2313" max="2313" width="14.33203125" style="2" hidden="1"/>
    <col min="2314" max="2314" width="14.83203125" style="2" hidden="1"/>
    <col min="2315" max="2315" width="12.5" style="2" hidden="1"/>
    <col min="2316" max="2316" width="8.75" style="2" hidden="1"/>
    <col min="2317" max="2317" width="2.83203125" style="2" hidden="1"/>
    <col min="2318" max="2318" width="12" style="2" hidden="1"/>
    <col min="2319" max="2319" width="8.08203125" style="2" hidden="1"/>
    <col min="2320" max="2320" width="9" style="2" hidden="1"/>
    <col min="2321" max="2322" width="15.08203125" style="2" hidden="1"/>
    <col min="2323" max="2323" width="9" style="2" hidden="1"/>
    <col min="2324" max="2324" width="10.83203125" style="2" hidden="1"/>
    <col min="2325" max="2325" width="9.83203125" style="2" hidden="1"/>
    <col min="2326" max="2563" width="9" style="2" hidden="1"/>
    <col min="2564" max="2564" width="24.58203125" style="2" hidden="1"/>
    <col min="2565" max="2565" width="9.5" style="2" hidden="1"/>
    <col min="2566" max="2566" width="11.25" style="2" hidden="1"/>
    <col min="2567" max="2567" width="14.5" style="2" hidden="1"/>
    <col min="2568" max="2568" width="13" style="2" hidden="1"/>
    <col min="2569" max="2569" width="14.33203125" style="2" hidden="1"/>
    <col min="2570" max="2570" width="14.83203125" style="2" hidden="1"/>
    <col min="2571" max="2571" width="12.5" style="2" hidden="1"/>
    <col min="2572" max="2572" width="8.75" style="2" hidden="1"/>
    <col min="2573" max="2573" width="2.83203125" style="2" hidden="1"/>
    <col min="2574" max="2574" width="12" style="2" hidden="1"/>
    <col min="2575" max="2575" width="8.08203125" style="2" hidden="1"/>
    <col min="2576" max="2576" width="9" style="2" hidden="1"/>
    <col min="2577" max="2578" width="15.08203125" style="2" hidden="1"/>
    <col min="2579" max="2579" width="9" style="2" hidden="1"/>
    <col min="2580" max="2580" width="10.83203125" style="2" hidden="1"/>
    <col min="2581" max="2581" width="9.83203125" style="2" hidden="1"/>
    <col min="2582" max="2819" width="9" style="2" hidden="1"/>
    <col min="2820" max="2820" width="24.58203125" style="2" hidden="1"/>
    <col min="2821" max="2821" width="9.5" style="2" hidden="1"/>
    <col min="2822" max="2822" width="11.25" style="2" hidden="1"/>
    <col min="2823" max="2823" width="14.5" style="2" hidden="1"/>
    <col min="2824" max="2824" width="13" style="2" hidden="1"/>
    <col min="2825" max="2825" width="14.33203125" style="2" hidden="1"/>
    <col min="2826" max="2826" width="14.83203125" style="2" hidden="1"/>
    <col min="2827" max="2827" width="12.5" style="2" hidden="1"/>
    <col min="2828" max="2828" width="8.75" style="2" hidden="1"/>
    <col min="2829" max="2829" width="2.83203125" style="2" hidden="1"/>
    <col min="2830" max="2830" width="12" style="2" hidden="1"/>
    <col min="2831" max="2831" width="8.08203125" style="2" hidden="1"/>
    <col min="2832" max="2832" width="9" style="2" hidden="1"/>
    <col min="2833" max="2834" width="15.08203125" style="2" hidden="1"/>
    <col min="2835" max="2835" width="9" style="2" hidden="1"/>
    <col min="2836" max="2836" width="10.83203125" style="2" hidden="1"/>
    <col min="2837" max="2837" width="9.83203125" style="2" hidden="1"/>
    <col min="2838" max="3075" width="9" style="2" hidden="1"/>
    <col min="3076" max="3076" width="24.58203125" style="2" hidden="1"/>
    <col min="3077" max="3077" width="9.5" style="2" hidden="1"/>
    <col min="3078" max="3078" width="11.25" style="2" hidden="1"/>
    <col min="3079" max="3079" width="14.5" style="2" hidden="1"/>
    <col min="3080" max="3080" width="13" style="2" hidden="1"/>
    <col min="3081" max="3081" width="14.33203125" style="2" hidden="1"/>
    <col min="3082" max="3082" width="14.83203125" style="2" hidden="1"/>
    <col min="3083" max="3083" width="12.5" style="2" hidden="1"/>
    <col min="3084" max="3084" width="8.75" style="2" hidden="1"/>
    <col min="3085" max="3085" width="2.83203125" style="2" hidden="1"/>
    <col min="3086" max="3086" width="12" style="2" hidden="1"/>
    <col min="3087" max="3087" width="8.08203125" style="2" hidden="1"/>
    <col min="3088" max="3088" width="9" style="2" hidden="1"/>
    <col min="3089" max="3090" width="15.08203125" style="2" hidden="1"/>
    <col min="3091" max="3091" width="9" style="2" hidden="1"/>
    <col min="3092" max="3092" width="10.83203125" style="2" hidden="1"/>
    <col min="3093" max="3093" width="9.83203125" style="2" hidden="1"/>
    <col min="3094" max="3331" width="9" style="2" hidden="1"/>
    <col min="3332" max="3332" width="24.58203125" style="2" hidden="1"/>
    <col min="3333" max="3333" width="9.5" style="2" hidden="1"/>
    <col min="3334" max="3334" width="11.25" style="2" hidden="1"/>
    <col min="3335" max="3335" width="14.5" style="2" hidden="1"/>
    <col min="3336" max="3336" width="13" style="2" hidden="1"/>
    <col min="3337" max="3337" width="14.33203125" style="2" hidden="1"/>
    <col min="3338" max="3338" width="14.83203125" style="2" hidden="1"/>
    <col min="3339" max="3339" width="12.5" style="2" hidden="1"/>
    <col min="3340" max="3340" width="8.75" style="2" hidden="1"/>
    <col min="3341" max="3341" width="2.83203125" style="2" hidden="1"/>
    <col min="3342" max="3342" width="12" style="2" hidden="1"/>
    <col min="3343" max="3343" width="8.08203125" style="2" hidden="1"/>
    <col min="3344" max="3344" width="9" style="2" hidden="1"/>
    <col min="3345" max="3346" width="15.08203125" style="2" hidden="1"/>
    <col min="3347" max="3347" width="9" style="2" hidden="1"/>
    <col min="3348" max="3348" width="10.83203125" style="2" hidden="1"/>
    <col min="3349" max="3349" width="9.83203125" style="2" hidden="1"/>
    <col min="3350" max="3587" width="9" style="2" hidden="1"/>
    <col min="3588" max="3588" width="24.58203125" style="2" hidden="1"/>
    <col min="3589" max="3589" width="9.5" style="2" hidden="1"/>
    <col min="3590" max="3590" width="11.25" style="2" hidden="1"/>
    <col min="3591" max="3591" width="14.5" style="2" hidden="1"/>
    <col min="3592" max="3592" width="13" style="2" hidden="1"/>
    <col min="3593" max="3593" width="14.33203125" style="2" hidden="1"/>
    <col min="3594" max="3594" width="14.83203125" style="2" hidden="1"/>
    <col min="3595" max="3595" width="12.5" style="2" hidden="1"/>
    <col min="3596" max="3596" width="8.75" style="2" hidden="1"/>
    <col min="3597" max="3597" width="2.83203125" style="2" hidden="1"/>
    <col min="3598" max="3598" width="12" style="2" hidden="1"/>
    <col min="3599" max="3599" width="8.08203125" style="2" hidden="1"/>
    <col min="3600" max="3600" width="9" style="2" hidden="1"/>
    <col min="3601" max="3602" width="15.08203125" style="2" hidden="1"/>
    <col min="3603" max="3603" width="9" style="2" hidden="1"/>
    <col min="3604" max="3604" width="10.83203125" style="2" hidden="1"/>
    <col min="3605" max="3605" width="9.83203125" style="2" hidden="1"/>
    <col min="3606" max="3843" width="9" style="2" hidden="1"/>
    <col min="3844" max="3844" width="24.58203125" style="2" hidden="1"/>
    <col min="3845" max="3845" width="9.5" style="2" hidden="1"/>
    <col min="3846" max="3846" width="11.25" style="2" hidden="1"/>
    <col min="3847" max="3847" width="14.5" style="2" hidden="1"/>
    <col min="3848" max="3848" width="13" style="2" hidden="1"/>
    <col min="3849" max="3849" width="14.33203125" style="2" hidden="1"/>
    <col min="3850" max="3850" width="14.83203125" style="2" hidden="1"/>
    <col min="3851" max="3851" width="12.5" style="2" hidden="1"/>
    <col min="3852" max="3852" width="8.75" style="2" hidden="1"/>
    <col min="3853" max="3853" width="2.83203125" style="2" hidden="1"/>
    <col min="3854" max="3854" width="12" style="2" hidden="1"/>
    <col min="3855" max="3855" width="8.08203125" style="2" hidden="1"/>
    <col min="3856" max="3856" width="9" style="2" hidden="1"/>
    <col min="3857" max="3858" width="15.08203125" style="2" hidden="1"/>
    <col min="3859" max="3859" width="9" style="2" hidden="1"/>
    <col min="3860" max="3860" width="10.83203125" style="2" hidden="1"/>
    <col min="3861" max="3861" width="9.83203125" style="2" hidden="1"/>
    <col min="3862" max="4099" width="9" style="2" hidden="1"/>
    <col min="4100" max="4100" width="24.58203125" style="2" hidden="1"/>
    <col min="4101" max="4101" width="9.5" style="2" hidden="1"/>
    <col min="4102" max="4102" width="11.25" style="2" hidden="1"/>
    <col min="4103" max="4103" width="14.5" style="2" hidden="1"/>
    <col min="4104" max="4104" width="13" style="2" hidden="1"/>
    <col min="4105" max="4105" width="14.33203125" style="2" hidden="1"/>
    <col min="4106" max="4106" width="14.83203125" style="2" hidden="1"/>
    <col min="4107" max="4107" width="12.5" style="2" hidden="1"/>
    <col min="4108" max="4108" width="8.75" style="2" hidden="1"/>
    <col min="4109" max="4109" width="2.83203125" style="2" hidden="1"/>
    <col min="4110" max="4110" width="12" style="2" hidden="1"/>
    <col min="4111" max="4111" width="8.08203125" style="2" hidden="1"/>
    <col min="4112" max="4112" width="9" style="2" hidden="1"/>
    <col min="4113" max="4114" width="15.08203125" style="2" hidden="1"/>
    <col min="4115" max="4115" width="9" style="2" hidden="1"/>
    <col min="4116" max="4116" width="10.83203125" style="2" hidden="1"/>
    <col min="4117" max="4117" width="9.83203125" style="2" hidden="1"/>
    <col min="4118" max="4355" width="9" style="2" hidden="1"/>
    <col min="4356" max="4356" width="24.58203125" style="2" hidden="1"/>
    <col min="4357" max="4357" width="9.5" style="2" hidden="1"/>
    <col min="4358" max="4358" width="11.25" style="2" hidden="1"/>
    <col min="4359" max="4359" width="14.5" style="2" hidden="1"/>
    <col min="4360" max="4360" width="13" style="2" hidden="1"/>
    <col min="4361" max="4361" width="14.33203125" style="2" hidden="1"/>
    <col min="4362" max="4362" width="14.83203125" style="2" hidden="1"/>
    <col min="4363" max="4363" width="12.5" style="2" hidden="1"/>
    <col min="4364" max="4364" width="8.75" style="2" hidden="1"/>
    <col min="4365" max="4365" width="2.83203125" style="2" hidden="1"/>
    <col min="4366" max="4366" width="12" style="2" hidden="1"/>
    <col min="4367" max="4367" width="8.08203125" style="2" hidden="1"/>
    <col min="4368" max="4368" width="9" style="2" hidden="1"/>
    <col min="4369" max="4370" width="15.08203125" style="2" hidden="1"/>
    <col min="4371" max="4371" width="9" style="2" hidden="1"/>
    <col min="4372" max="4372" width="10.83203125" style="2" hidden="1"/>
    <col min="4373" max="4373" width="9.83203125" style="2" hidden="1"/>
    <col min="4374" max="4611" width="9" style="2" hidden="1"/>
    <col min="4612" max="4612" width="24.58203125" style="2" hidden="1"/>
    <col min="4613" max="4613" width="9.5" style="2" hidden="1"/>
    <col min="4614" max="4614" width="11.25" style="2" hidden="1"/>
    <col min="4615" max="4615" width="14.5" style="2" hidden="1"/>
    <col min="4616" max="4616" width="13" style="2" hidden="1"/>
    <col min="4617" max="4617" width="14.33203125" style="2" hidden="1"/>
    <col min="4618" max="4618" width="14.83203125" style="2" hidden="1"/>
    <col min="4619" max="4619" width="12.5" style="2" hidden="1"/>
    <col min="4620" max="4620" width="8.75" style="2" hidden="1"/>
    <col min="4621" max="4621" width="2.83203125" style="2" hidden="1"/>
    <col min="4622" max="4622" width="12" style="2" hidden="1"/>
    <col min="4623" max="4623" width="8.08203125" style="2" hidden="1"/>
    <col min="4624" max="4624" width="9" style="2" hidden="1"/>
    <col min="4625" max="4626" width="15.08203125" style="2" hidden="1"/>
    <col min="4627" max="4627" width="9" style="2" hidden="1"/>
    <col min="4628" max="4628" width="10.83203125" style="2" hidden="1"/>
    <col min="4629" max="4629" width="9.83203125" style="2" hidden="1"/>
    <col min="4630" max="4867" width="9" style="2" hidden="1"/>
    <col min="4868" max="4868" width="24.58203125" style="2" hidden="1"/>
    <col min="4869" max="4869" width="9.5" style="2" hidden="1"/>
    <col min="4870" max="4870" width="11.25" style="2" hidden="1"/>
    <col min="4871" max="4871" width="14.5" style="2" hidden="1"/>
    <col min="4872" max="4872" width="13" style="2" hidden="1"/>
    <col min="4873" max="4873" width="14.33203125" style="2" hidden="1"/>
    <col min="4874" max="4874" width="14.83203125" style="2" hidden="1"/>
    <col min="4875" max="4875" width="12.5" style="2" hidden="1"/>
    <col min="4876" max="4876" width="8.75" style="2" hidden="1"/>
    <col min="4877" max="4877" width="2.83203125" style="2" hidden="1"/>
    <col min="4878" max="4878" width="12" style="2" hidden="1"/>
    <col min="4879" max="4879" width="8.08203125" style="2" hidden="1"/>
    <col min="4880" max="4880" width="9" style="2" hidden="1"/>
    <col min="4881" max="4882" width="15.08203125" style="2" hidden="1"/>
    <col min="4883" max="4883" width="9" style="2" hidden="1"/>
    <col min="4884" max="4884" width="10.83203125" style="2" hidden="1"/>
    <col min="4885" max="4885" width="9.83203125" style="2" hidden="1"/>
    <col min="4886" max="5123" width="9" style="2" hidden="1"/>
    <col min="5124" max="5124" width="24.58203125" style="2" hidden="1"/>
    <col min="5125" max="5125" width="9.5" style="2" hidden="1"/>
    <col min="5126" max="5126" width="11.25" style="2" hidden="1"/>
    <col min="5127" max="5127" width="14.5" style="2" hidden="1"/>
    <col min="5128" max="5128" width="13" style="2" hidden="1"/>
    <col min="5129" max="5129" width="14.33203125" style="2" hidden="1"/>
    <col min="5130" max="5130" width="14.83203125" style="2" hidden="1"/>
    <col min="5131" max="5131" width="12.5" style="2" hidden="1"/>
    <col min="5132" max="5132" width="8.75" style="2" hidden="1"/>
    <col min="5133" max="5133" width="2.83203125" style="2" hidden="1"/>
    <col min="5134" max="5134" width="12" style="2" hidden="1"/>
    <col min="5135" max="5135" width="8.08203125" style="2" hidden="1"/>
    <col min="5136" max="5136" width="9" style="2" hidden="1"/>
    <col min="5137" max="5138" width="15.08203125" style="2" hidden="1"/>
    <col min="5139" max="5139" width="9" style="2" hidden="1"/>
    <col min="5140" max="5140" width="10.83203125" style="2" hidden="1"/>
    <col min="5141" max="5141" width="9.83203125" style="2" hidden="1"/>
    <col min="5142" max="5379" width="9" style="2" hidden="1"/>
    <col min="5380" max="5380" width="24.58203125" style="2" hidden="1"/>
    <col min="5381" max="5381" width="9.5" style="2" hidden="1"/>
    <col min="5382" max="5382" width="11.25" style="2" hidden="1"/>
    <col min="5383" max="5383" width="14.5" style="2" hidden="1"/>
    <col min="5384" max="5384" width="13" style="2" hidden="1"/>
    <col min="5385" max="5385" width="14.33203125" style="2" hidden="1"/>
    <col min="5386" max="5386" width="14.83203125" style="2" hidden="1"/>
    <col min="5387" max="5387" width="12.5" style="2" hidden="1"/>
    <col min="5388" max="5388" width="8.75" style="2" hidden="1"/>
    <col min="5389" max="5389" width="2.83203125" style="2" hidden="1"/>
    <col min="5390" max="5390" width="12" style="2" hidden="1"/>
    <col min="5391" max="5391" width="8.08203125" style="2" hidden="1"/>
    <col min="5392" max="5392" width="9" style="2" hidden="1"/>
    <col min="5393" max="5394" width="15.08203125" style="2" hidden="1"/>
    <col min="5395" max="5395" width="9" style="2" hidden="1"/>
    <col min="5396" max="5396" width="10.83203125" style="2" hidden="1"/>
    <col min="5397" max="5397" width="9.83203125" style="2" hidden="1"/>
    <col min="5398" max="5635" width="9" style="2" hidden="1"/>
    <col min="5636" max="5636" width="24.58203125" style="2" hidden="1"/>
    <col min="5637" max="5637" width="9.5" style="2" hidden="1"/>
    <col min="5638" max="5638" width="11.25" style="2" hidden="1"/>
    <col min="5639" max="5639" width="14.5" style="2" hidden="1"/>
    <col min="5640" max="5640" width="13" style="2" hidden="1"/>
    <col min="5641" max="5641" width="14.33203125" style="2" hidden="1"/>
    <col min="5642" max="5642" width="14.83203125" style="2" hidden="1"/>
    <col min="5643" max="5643" width="12.5" style="2" hidden="1"/>
    <col min="5644" max="5644" width="8.75" style="2" hidden="1"/>
    <col min="5645" max="5645" width="2.83203125" style="2" hidden="1"/>
    <col min="5646" max="5646" width="12" style="2" hidden="1"/>
    <col min="5647" max="5647" width="8.08203125" style="2" hidden="1"/>
    <col min="5648" max="5648" width="9" style="2" hidden="1"/>
    <col min="5649" max="5650" width="15.08203125" style="2" hidden="1"/>
    <col min="5651" max="5651" width="9" style="2" hidden="1"/>
    <col min="5652" max="5652" width="10.83203125" style="2" hidden="1"/>
    <col min="5653" max="5653" width="9.83203125" style="2" hidden="1"/>
    <col min="5654" max="5891" width="9" style="2" hidden="1"/>
    <col min="5892" max="5892" width="24.58203125" style="2" hidden="1"/>
    <col min="5893" max="5893" width="9.5" style="2" hidden="1"/>
    <col min="5894" max="5894" width="11.25" style="2" hidden="1"/>
    <col min="5895" max="5895" width="14.5" style="2" hidden="1"/>
    <col min="5896" max="5896" width="13" style="2" hidden="1"/>
    <col min="5897" max="5897" width="14.33203125" style="2" hidden="1"/>
    <col min="5898" max="5898" width="14.83203125" style="2" hidden="1"/>
    <col min="5899" max="5899" width="12.5" style="2" hidden="1"/>
    <col min="5900" max="5900" width="8.75" style="2" hidden="1"/>
    <col min="5901" max="5901" width="2.83203125" style="2" hidden="1"/>
    <col min="5902" max="5902" width="12" style="2" hidden="1"/>
    <col min="5903" max="5903" width="8.08203125" style="2" hidden="1"/>
    <col min="5904" max="5904" width="9" style="2" hidden="1"/>
    <col min="5905" max="5906" width="15.08203125" style="2" hidden="1"/>
    <col min="5907" max="5907" width="9" style="2" hidden="1"/>
    <col min="5908" max="5908" width="10.83203125" style="2" hidden="1"/>
    <col min="5909" max="5909" width="9.83203125" style="2" hidden="1"/>
    <col min="5910" max="6147" width="9" style="2" hidden="1"/>
    <col min="6148" max="6148" width="24.58203125" style="2" hidden="1"/>
    <col min="6149" max="6149" width="9.5" style="2" hidden="1"/>
    <col min="6150" max="6150" width="11.25" style="2" hidden="1"/>
    <col min="6151" max="6151" width="14.5" style="2" hidden="1"/>
    <col min="6152" max="6152" width="13" style="2" hidden="1"/>
    <col min="6153" max="6153" width="14.33203125" style="2" hidden="1"/>
    <col min="6154" max="6154" width="14.83203125" style="2" hidden="1"/>
    <col min="6155" max="6155" width="12.5" style="2" hidden="1"/>
    <col min="6156" max="6156" width="8.75" style="2" hidden="1"/>
    <col min="6157" max="6157" width="2.83203125" style="2" hidden="1"/>
    <col min="6158" max="6158" width="12" style="2" hidden="1"/>
    <col min="6159" max="6159" width="8.08203125" style="2" hidden="1"/>
    <col min="6160" max="6160" width="9" style="2" hidden="1"/>
    <col min="6161" max="6162" width="15.08203125" style="2" hidden="1"/>
    <col min="6163" max="6163" width="9" style="2" hidden="1"/>
    <col min="6164" max="6164" width="10.83203125" style="2" hidden="1"/>
    <col min="6165" max="6165" width="9.83203125" style="2" hidden="1"/>
    <col min="6166" max="6403" width="9" style="2" hidden="1"/>
    <col min="6404" max="6404" width="24.58203125" style="2" hidden="1"/>
    <col min="6405" max="6405" width="9.5" style="2" hidden="1"/>
    <col min="6406" max="6406" width="11.25" style="2" hidden="1"/>
    <col min="6407" max="6407" width="14.5" style="2" hidden="1"/>
    <col min="6408" max="6408" width="13" style="2" hidden="1"/>
    <col min="6409" max="6409" width="14.33203125" style="2" hidden="1"/>
    <col min="6410" max="6410" width="14.83203125" style="2" hidden="1"/>
    <col min="6411" max="6411" width="12.5" style="2" hidden="1"/>
    <col min="6412" max="6412" width="8.75" style="2" hidden="1"/>
    <col min="6413" max="6413" width="2.83203125" style="2" hidden="1"/>
    <col min="6414" max="6414" width="12" style="2" hidden="1"/>
    <col min="6415" max="6415" width="8.08203125" style="2" hidden="1"/>
    <col min="6416" max="6416" width="9" style="2" hidden="1"/>
    <col min="6417" max="6418" width="15.08203125" style="2" hidden="1"/>
    <col min="6419" max="6419" width="9" style="2" hidden="1"/>
    <col min="6420" max="6420" width="10.83203125" style="2" hidden="1"/>
    <col min="6421" max="6421" width="9.83203125" style="2" hidden="1"/>
    <col min="6422" max="6659" width="9" style="2" hidden="1"/>
    <col min="6660" max="6660" width="24.58203125" style="2" hidden="1"/>
    <col min="6661" max="6661" width="9.5" style="2" hidden="1"/>
    <col min="6662" max="6662" width="11.25" style="2" hidden="1"/>
    <col min="6663" max="6663" width="14.5" style="2" hidden="1"/>
    <col min="6664" max="6664" width="13" style="2" hidden="1"/>
    <col min="6665" max="6665" width="14.33203125" style="2" hidden="1"/>
    <col min="6666" max="6666" width="14.83203125" style="2" hidden="1"/>
    <col min="6667" max="6667" width="12.5" style="2" hidden="1"/>
    <col min="6668" max="6668" width="8.75" style="2" hidden="1"/>
    <col min="6669" max="6669" width="2.83203125" style="2" hidden="1"/>
    <col min="6670" max="6670" width="12" style="2" hidden="1"/>
    <col min="6671" max="6671" width="8.08203125" style="2" hidden="1"/>
    <col min="6672" max="6672" width="9" style="2" hidden="1"/>
    <col min="6673" max="6674" width="15.08203125" style="2" hidden="1"/>
    <col min="6675" max="6675" width="9" style="2" hidden="1"/>
    <col min="6676" max="6676" width="10.83203125" style="2" hidden="1"/>
    <col min="6677" max="6677" width="9.83203125" style="2" hidden="1"/>
    <col min="6678" max="6915" width="9" style="2" hidden="1"/>
    <col min="6916" max="6916" width="24.58203125" style="2" hidden="1"/>
    <col min="6917" max="6917" width="9.5" style="2" hidden="1"/>
    <col min="6918" max="6918" width="11.25" style="2" hidden="1"/>
    <col min="6919" max="6919" width="14.5" style="2" hidden="1"/>
    <col min="6920" max="6920" width="13" style="2" hidden="1"/>
    <col min="6921" max="6921" width="14.33203125" style="2" hidden="1"/>
    <col min="6922" max="6922" width="14.83203125" style="2" hidden="1"/>
    <col min="6923" max="6923" width="12.5" style="2" hidden="1"/>
    <col min="6924" max="6924" width="8.75" style="2" hidden="1"/>
    <col min="6925" max="6925" width="2.83203125" style="2" hidden="1"/>
    <col min="6926" max="6926" width="12" style="2" hidden="1"/>
    <col min="6927" max="6927" width="8.08203125" style="2" hidden="1"/>
    <col min="6928" max="6928" width="9" style="2" hidden="1"/>
    <col min="6929" max="6930" width="15.08203125" style="2" hidden="1"/>
    <col min="6931" max="6931" width="9" style="2" hidden="1"/>
    <col min="6932" max="6932" width="10.83203125" style="2" hidden="1"/>
    <col min="6933" max="6933" width="9.83203125" style="2" hidden="1"/>
    <col min="6934" max="7171" width="9" style="2" hidden="1"/>
    <col min="7172" max="7172" width="24.58203125" style="2" hidden="1"/>
    <col min="7173" max="7173" width="9.5" style="2" hidden="1"/>
    <col min="7174" max="7174" width="11.25" style="2" hidden="1"/>
    <col min="7175" max="7175" width="14.5" style="2" hidden="1"/>
    <col min="7176" max="7176" width="13" style="2" hidden="1"/>
    <col min="7177" max="7177" width="14.33203125" style="2" hidden="1"/>
    <col min="7178" max="7178" width="14.83203125" style="2" hidden="1"/>
    <col min="7179" max="7179" width="12.5" style="2" hidden="1"/>
    <col min="7180" max="7180" width="8.75" style="2" hidden="1"/>
    <col min="7181" max="7181" width="2.83203125" style="2" hidden="1"/>
    <col min="7182" max="7182" width="12" style="2" hidden="1"/>
    <col min="7183" max="7183" width="8.08203125" style="2" hidden="1"/>
    <col min="7184" max="7184" width="9" style="2" hidden="1"/>
    <col min="7185" max="7186" width="15.08203125" style="2" hidden="1"/>
    <col min="7187" max="7187" width="9" style="2" hidden="1"/>
    <col min="7188" max="7188" width="10.83203125" style="2" hidden="1"/>
    <col min="7189" max="7189" width="9.83203125" style="2" hidden="1"/>
    <col min="7190" max="7427" width="9" style="2" hidden="1"/>
    <col min="7428" max="7428" width="24.58203125" style="2" hidden="1"/>
    <col min="7429" max="7429" width="9.5" style="2" hidden="1"/>
    <col min="7430" max="7430" width="11.25" style="2" hidden="1"/>
    <col min="7431" max="7431" width="14.5" style="2" hidden="1"/>
    <col min="7432" max="7432" width="13" style="2" hidden="1"/>
    <col min="7433" max="7433" width="14.33203125" style="2" hidden="1"/>
    <col min="7434" max="7434" width="14.83203125" style="2" hidden="1"/>
    <col min="7435" max="7435" width="12.5" style="2" hidden="1"/>
    <col min="7436" max="7436" width="8.75" style="2" hidden="1"/>
    <col min="7437" max="7437" width="2.83203125" style="2" hidden="1"/>
    <col min="7438" max="7438" width="12" style="2" hidden="1"/>
    <col min="7439" max="7439" width="8.08203125" style="2" hidden="1"/>
    <col min="7440" max="7440" width="9" style="2" hidden="1"/>
    <col min="7441" max="7442" width="15.08203125" style="2" hidden="1"/>
    <col min="7443" max="7443" width="9" style="2" hidden="1"/>
    <col min="7444" max="7444" width="10.83203125" style="2" hidden="1"/>
    <col min="7445" max="7445" width="9.83203125" style="2" hidden="1"/>
    <col min="7446" max="7683" width="9" style="2" hidden="1"/>
    <col min="7684" max="7684" width="24.58203125" style="2" hidden="1"/>
    <col min="7685" max="7685" width="9.5" style="2" hidden="1"/>
    <col min="7686" max="7686" width="11.25" style="2" hidden="1"/>
    <col min="7687" max="7687" width="14.5" style="2" hidden="1"/>
    <col min="7688" max="7688" width="13" style="2" hidden="1"/>
    <col min="7689" max="7689" width="14.33203125" style="2" hidden="1"/>
    <col min="7690" max="7690" width="14.83203125" style="2" hidden="1"/>
    <col min="7691" max="7691" width="12.5" style="2" hidden="1"/>
    <col min="7692" max="7692" width="8.75" style="2" hidden="1"/>
    <col min="7693" max="7693" width="2.83203125" style="2" hidden="1"/>
    <col min="7694" max="7694" width="12" style="2" hidden="1"/>
    <col min="7695" max="7695" width="8.08203125" style="2" hidden="1"/>
    <col min="7696" max="7696" width="9" style="2" hidden="1"/>
    <col min="7697" max="7698" width="15.08203125" style="2" hidden="1"/>
    <col min="7699" max="7699" width="9" style="2" hidden="1"/>
    <col min="7700" max="7700" width="10.83203125" style="2" hidden="1"/>
    <col min="7701" max="7701" width="9.83203125" style="2" hidden="1"/>
    <col min="7702" max="7939" width="9" style="2" hidden="1"/>
    <col min="7940" max="7940" width="24.58203125" style="2" hidden="1"/>
    <col min="7941" max="7941" width="9.5" style="2" hidden="1"/>
    <col min="7942" max="7942" width="11.25" style="2" hidden="1"/>
    <col min="7943" max="7943" width="14.5" style="2" hidden="1"/>
    <col min="7944" max="7944" width="13" style="2" hidden="1"/>
    <col min="7945" max="7945" width="14.33203125" style="2" hidden="1"/>
    <col min="7946" max="7946" width="14.83203125" style="2" hidden="1"/>
    <col min="7947" max="7947" width="12.5" style="2" hidden="1"/>
    <col min="7948" max="7948" width="8.75" style="2" hidden="1"/>
    <col min="7949" max="7949" width="2.83203125" style="2" hidden="1"/>
    <col min="7950" max="7950" width="12" style="2" hidden="1"/>
    <col min="7951" max="7951" width="8.08203125" style="2" hidden="1"/>
    <col min="7952" max="7952" width="9" style="2" hidden="1"/>
    <col min="7953" max="7954" width="15.08203125" style="2" hidden="1"/>
    <col min="7955" max="7955" width="9" style="2" hidden="1"/>
    <col min="7956" max="7956" width="10.83203125" style="2" hidden="1"/>
    <col min="7957" max="7957" width="9.83203125" style="2" hidden="1"/>
    <col min="7958" max="8195" width="9" style="2" hidden="1"/>
    <col min="8196" max="8196" width="24.58203125" style="2" hidden="1"/>
    <col min="8197" max="8197" width="9.5" style="2" hidden="1"/>
    <col min="8198" max="8198" width="11.25" style="2" hidden="1"/>
    <col min="8199" max="8199" width="14.5" style="2" hidden="1"/>
    <col min="8200" max="8200" width="13" style="2" hidden="1"/>
    <col min="8201" max="8201" width="14.33203125" style="2" hidden="1"/>
    <col min="8202" max="8202" width="14.83203125" style="2" hidden="1"/>
    <col min="8203" max="8203" width="12.5" style="2" hidden="1"/>
    <col min="8204" max="8204" width="8.75" style="2" hidden="1"/>
    <col min="8205" max="8205" width="2.83203125" style="2" hidden="1"/>
    <col min="8206" max="8206" width="12" style="2" hidden="1"/>
    <col min="8207" max="8207" width="8.08203125" style="2" hidden="1"/>
    <col min="8208" max="8208" width="9" style="2" hidden="1"/>
    <col min="8209" max="8210" width="15.08203125" style="2" hidden="1"/>
    <col min="8211" max="8211" width="9" style="2" hidden="1"/>
    <col min="8212" max="8212" width="10.83203125" style="2" hidden="1"/>
    <col min="8213" max="8213" width="9.83203125" style="2" hidden="1"/>
    <col min="8214" max="8451" width="9" style="2" hidden="1"/>
    <col min="8452" max="8452" width="24.58203125" style="2" hidden="1"/>
    <col min="8453" max="8453" width="9.5" style="2" hidden="1"/>
    <col min="8454" max="8454" width="11.25" style="2" hidden="1"/>
    <col min="8455" max="8455" width="14.5" style="2" hidden="1"/>
    <col min="8456" max="8456" width="13" style="2" hidden="1"/>
    <col min="8457" max="8457" width="14.33203125" style="2" hidden="1"/>
    <col min="8458" max="8458" width="14.83203125" style="2" hidden="1"/>
    <col min="8459" max="8459" width="12.5" style="2" hidden="1"/>
    <col min="8460" max="8460" width="8.75" style="2" hidden="1"/>
    <col min="8461" max="8461" width="2.83203125" style="2" hidden="1"/>
    <col min="8462" max="8462" width="12" style="2" hidden="1"/>
    <col min="8463" max="8463" width="8.08203125" style="2" hidden="1"/>
    <col min="8464" max="8464" width="9" style="2" hidden="1"/>
    <col min="8465" max="8466" width="15.08203125" style="2" hidden="1"/>
    <col min="8467" max="8467" width="9" style="2" hidden="1"/>
    <col min="8468" max="8468" width="10.83203125" style="2" hidden="1"/>
    <col min="8469" max="8469" width="9.83203125" style="2" hidden="1"/>
    <col min="8470" max="8707" width="9" style="2" hidden="1"/>
    <col min="8708" max="8708" width="24.58203125" style="2" hidden="1"/>
    <col min="8709" max="8709" width="9.5" style="2" hidden="1"/>
    <col min="8710" max="8710" width="11.25" style="2" hidden="1"/>
    <col min="8711" max="8711" width="14.5" style="2" hidden="1"/>
    <col min="8712" max="8712" width="13" style="2" hidden="1"/>
    <col min="8713" max="8713" width="14.33203125" style="2" hidden="1"/>
    <col min="8714" max="8714" width="14.83203125" style="2" hidden="1"/>
    <col min="8715" max="8715" width="12.5" style="2" hidden="1"/>
    <col min="8716" max="8716" width="8.75" style="2" hidden="1"/>
    <col min="8717" max="8717" width="2.83203125" style="2" hidden="1"/>
    <col min="8718" max="8718" width="12" style="2" hidden="1"/>
    <col min="8719" max="8719" width="8.08203125" style="2" hidden="1"/>
    <col min="8720" max="8720" width="9" style="2" hidden="1"/>
    <col min="8721" max="8722" width="15.08203125" style="2" hidden="1"/>
    <col min="8723" max="8723" width="9" style="2" hidden="1"/>
    <col min="8724" max="8724" width="10.83203125" style="2" hidden="1"/>
    <col min="8725" max="8725" width="9.83203125" style="2" hidden="1"/>
    <col min="8726" max="8963" width="9" style="2" hidden="1"/>
    <col min="8964" max="8964" width="24.58203125" style="2" hidden="1"/>
    <col min="8965" max="8965" width="9.5" style="2" hidden="1"/>
    <col min="8966" max="8966" width="11.25" style="2" hidden="1"/>
    <col min="8967" max="8967" width="14.5" style="2" hidden="1"/>
    <col min="8968" max="8968" width="13" style="2" hidden="1"/>
    <col min="8969" max="8969" width="14.33203125" style="2" hidden="1"/>
    <col min="8970" max="8970" width="14.83203125" style="2" hidden="1"/>
    <col min="8971" max="8971" width="12.5" style="2" hidden="1"/>
    <col min="8972" max="8972" width="8.75" style="2" hidden="1"/>
    <col min="8973" max="8973" width="2.83203125" style="2" hidden="1"/>
    <col min="8974" max="8974" width="12" style="2" hidden="1"/>
    <col min="8975" max="8975" width="8.08203125" style="2" hidden="1"/>
    <col min="8976" max="8976" width="9" style="2" hidden="1"/>
    <col min="8977" max="8978" width="15.08203125" style="2" hidden="1"/>
    <col min="8979" max="8979" width="9" style="2" hidden="1"/>
    <col min="8980" max="8980" width="10.83203125" style="2" hidden="1"/>
    <col min="8981" max="8981" width="9.83203125" style="2" hidden="1"/>
    <col min="8982" max="9219" width="9" style="2" hidden="1"/>
    <col min="9220" max="9220" width="24.58203125" style="2" hidden="1"/>
    <col min="9221" max="9221" width="9.5" style="2" hidden="1"/>
    <col min="9222" max="9222" width="11.25" style="2" hidden="1"/>
    <col min="9223" max="9223" width="14.5" style="2" hidden="1"/>
    <col min="9224" max="9224" width="13" style="2" hidden="1"/>
    <col min="9225" max="9225" width="14.33203125" style="2" hidden="1"/>
    <col min="9226" max="9226" width="14.83203125" style="2" hidden="1"/>
    <col min="9227" max="9227" width="12.5" style="2" hidden="1"/>
    <col min="9228" max="9228" width="8.75" style="2" hidden="1"/>
    <col min="9229" max="9229" width="2.83203125" style="2" hidden="1"/>
    <col min="9230" max="9230" width="12" style="2" hidden="1"/>
    <col min="9231" max="9231" width="8.08203125" style="2" hidden="1"/>
    <col min="9232" max="9232" width="9" style="2" hidden="1"/>
    <col min="9233" max="9234" width="15.08203125" style="2" hidden="1"/>
    <col min="9235" max="9235" width="9" style="2" hidden="1"/>
    <col min="9236" max="9236" width="10.83203125" style="2" hidden="1"/>
    <col min="9237" max="9237" width="9.83203125" style="2" hidden="1"/>
    <col min="9238" max="9475" width="9" style="2" hidden="1"/>
    <col min="9476" max="9476" width="24.58203125" style="2" hidden="1"/>
    <col min="9477" max="9477" width="9.5" style="2" hidden="1"/>
    <col min="9478" max="9478" width="11.25" style="2" hidden="1"/>
    <col min="9479" max="9479" width="14.5" style="2" hidden="1"/>
    <col min="9480" max="9480" width="13" style="2" hidden="1"/>
    <col min="9481" max="9481" width="14.33203125" style="2" hidden="1"/>
    <col min="9482" max="9482" width="14.83203125" style="2" hidden="1"/>
    <col min="9483" max="9483" width="12.5" style="2" hidden="1"/>
    <col min="9484" max="9484" width="8.75" style="2" hidden="1"/>
    <col min="9485" max="9485" width="2.83203125" style="2" hidden="1"/>
    <col min="9486" max="9486" width="12" style="2" hidden="1"/>
    <col min="9487" max="9487" width="8.08203125" style="2" hidden="1"/>
    <col min="9488" max="9488" width="9" style="2" hidden="1"/>
    <col min="9489" max="9490" width="15.08203125" style="2" hidden="1"/>
    <col min="9491" max="9491" width="9" style="2" hidden="1"/>
    <col min="9492" max="9492" width="10.83203125" style="2" hidden="1"/>
    <col min="9493" max="9493" width="9.83203125" style="2" hidden="1"/>
    <col min="9494" max="9731" width="9" style="2" hidden="1"/>
    <col min="9732" max="9732" width="24.58203125" style="2" hidden="1"/>
    <col min="9733" max="9733" width="9.5" style="2" hidden="1"/>
    <col min="9734" max="9734" width="11.25" style="2" hidden="1"/>
    <col min="9735" max="9735" width="14.5" style="2" hidden="1"/>
    <col min="9736" max="9736" width="13" style="2" hidden="1"/>
    <col min="9737" max="9737" width="14.33203125" style="2" hidden="1"/>
    <col min="9738" max="9738" width="14.83203125" style="2" hidden="1"/>
    <col min="9739" max="9739" width="12.5" style="2" hidden="1"/>
    <col min="9740" max="9740" width="8.75" style="2" hidden="1"/>
    <col min="9741" max="9741" width="2.83203125" style="2" hidden="1"/>
    <col min="9742" max="9742" width="12" style="2" hidden="1"/>
    <col min="9743" max="9743" width="8.08203125" style="2" hidden="1"/>
    <col min="9744" max="9744" width="9" style="2" hidden="1"/>
    <col min="9745" max="9746" width="15.08203125" style="2" hidden="1"/>
    <col min="9747" max="9747" width="9" style="2" hidden="1"/>
    <col min="9748" max="9748" width="10.83203125" style="2" hidden="1"/>
    <col min="9749" max="9749" width="9.83203125" style="2" hidden="1"/>
    <col min="9750" max="9987" width="9" style="2" hidden="1"/>
    <col min="9988" max="9988" width="24.58203125" style="2" hidden="1"/>
    <col min="9989" max="9989" width="9.5" style="2" hidden="1"/>
    <col min="9990" max="9990" width="11.25" style="2" hidden="1"/>
    <col min="9991" max="9991" width="14.5" style="2" hidden="1"/>
    <col min="9992" max="9992" width="13" style="2" hidden="1"/>
    <col min="9993" max="9993" width="14.33203125" style="2" hidden="1"/>
    <col min="9994" max="9994" width="14.83203125" style="2" hidden="1"/>
    <col min="9995" max="9995" width="12.5" style="2" hidden="1"/>
    <col min="9996" max="9996" width="8.75" style="2" hidden="1"/>
    <col min="9997" max="9997" width="2.83203125" style="2" hidden="1"/>
    <col min="9998" max="9998" width="12" style="2" hidden="1"/>
    <col min="9999" max="9999" width="8.08203125" style="2" hidden="1"/>
    <col min="10000" max="10000" width="9" style="2" hidden="1"/>
    <col min="10001" max="10002" width="15.08203125" style="2" hidden="1"/>
    <col min="10003" max="10003" width="9" style="2" hidden="1"/>
    <col min="10004" max="10004" width="10.83203125" style="2" hidden="1"/>
    <col min="10005" max="10005" width="9.83203125" style="2" hidden="1"/>
    <col min="10006" max="10243" width="9" style="2" hidden="1"/>
    <col min="10244" max="10244" width="24.58203125" style="2" hidden="1"/>
    <col min="10245" max="10245" width="9.5" style="2" hidden="1"/>
    <col min="10246" max="10246" width="11.25" style="2" hidden="1"/>
    <col min="10247" max="10247" width="14.5" style="2" hidden="1"/>
    <col min="10248" max="10248" width="13" style="2" hidden="1"/>
    <col min="10249" max="10249" width="14.33203125" style="2" hidden="1"/>
    <col min="10250" max="10250" width="14.83203125" style="2" hidden="1"/>
    <col min="10251" max="10251" width="12.5" style="2" hidden="1"/>
    <col min="10252" max="10252" width="8.75" style="2" hidden="1"/>
    <col min="10253" max="10253" width="2.83203125" style="2" hidden="1"/>
    <col min="10254" max="10254" width="12" style="2" hidden="1"/>
    <col min="10255" max="10255" width="8.08203125" style="2" hidden="1"/>
    <col min="10256" max="10256" width="9" style="2" hidden="1"/>
    <col min="10257" max="10258" width="15.08203125" style="2" hidden="1"/>
    <col min="10259" max="10259" width="9" style="2" hidden="1"/>
    <col min="10260" max="10260" width="10.83203125" style="2" hidden="1"/>
    <col min="10261" max="10261" width="9.83203125" style="2" hidden="1"/>
    <col min="10262" max="10499" width="9" style="2" hidden="1"/>
    <col min="10500" max="10500" width="24.58203125" style="2" hidden="1"/>
    <col min="10501" max="10501" width="9.5" style="2" hidden="1"/>
    <col min="10502" max="10502" width="11.25" style="2" hidden="1"/>
    <col min="10503" max="10503" width="14.5" style="2" hidden="1"/>
    <col min="10504" max="10504" width="13" style="2" hidden="1"/>
    <col min="10505" max="10505" width="14.33203125" style="2" hidden="1"/>
    <col min="10506" max="10506" width="14.83203125" style="2" hidden="1"/>
    <col min="10507" max="10507" width="12.5" style="2" hidden="1"/>
    <col min="10508" max="10508" width="8.75" style="2" hidden="1"/>
    <col min="10509" max="10509" width="2.83203125" style="2" hidden="1"/>
    <col min="10510" max="10510" width="12" style="2" hidden="1"/>
    <col min="10511" max="10511" width="8.08203125" style="2" hidden="1"/>
    <col min="10512" max="10512" width="9" style="2" hidden="1"/>
    <col min="10513" max="10514" width="15.08203125" style="2" hidden="1"/>
    <col min="10515" max="10515" width="9" style="2" hidden="1"/>
    <col min="10516" max="10516" width="10.83203125" style="2" hidden="1"/>
    <col min="10517" max="10517" width="9.83203125" style="2" hidden="1"/>
    <col min="10518" max="10755" width="9" style="2" hidden="1"/>
    <col min="10756" max="10756" width="24.58203125" style="2" hidden="1"/>
    <col min="10757" max="10757" width="9.5" style="2" hidden="1"/>
    <col min="10758" max="10758" width="11.25" style="2" hidden="1"/>
    <col min="10759" max="10759" width="14.5" style="2" hidden="1"/>
    <col min="10760" max="10760" width="13" style="2" hidden="1"/>
    <col min="10761" max="10761" width="14.33203125" style="2" hidden="1"/>
    <col min="10762" max="10762" width="14.83203125" style="2" hidden="1"/>
    <col min="10763" max="10763" width="12.5" style="2" hidden="1"/>
    <col min="10764" max="10764" width="8.75" style="2" hidden="1"/>
    <col min="10765" max="10765" width="2.83203125" style="2" hidden="1"/>
    <col min="10766" max="10766" width="12" style="2" hidden="1"/>
    <col min="10767" max="10767" width="8.08203125" style="2" hidden="1"/>
    <col min="10768" max="10768" width="9" style="2" hidden="1"/>
    <col min="10769" max="10770" width="15.08203125" style="2" hidden="1"/>
    <col min="10771" max="10771" width="9" style="2" hidden="1"/>
    <col min="10772" max="10772" width="10.83203125" style="2" hidden="1"/>
    <col min="10773" max="10773" width="9.83203125" style="2" hidden="1"/>
    <col min="10774" max="11011" width="9" style="2" hidden="1"/>
    <col min="11012" max="11012" width="24.58203125" style="2" hidden="1"/>
    <col min="11013" max="11013" width="9.5" style="2" hidden="1"/>
    <col min="11014" max="11014" width="11.25" style="2" hidden="1"/>
    <col min="11015" max="11015" width="14.5" style="2" hidden="1"/>
    <col min="11016" max="11016" width="13" style="2" hidden="1"/>
    <col min="11017" max="11017" width="14.33203125" style="2" hidden="1"/>
    <col min="11018" max="11018" width="14.83203125" style="2" hidden="1"/>
    <col min="11019" max="11019" width="12.5" style="2" hidden="1"/>
    <col min="11020" max="11020" width="8.75" style="2" hidden="1"/>
    <col min="11021" max="11021" width="2.83203125" style="2" hidden="1"/>
    <col min="11022" max="11022" width="12" style="2" hidden="1"/>
    <col min="11023" max="11023" width="8.08203125" style="2" hidden="1"/>
    <col min="11024" max="11024" width="9" style="2" hidden="1"/>
    <col min="11025" max="11026" width="15.08203125" style="2" hidden="1"/>
    <col min="11027" max="11027" width="9" style="2" hidden="1"/>
    <col min="11028" max="11028" width="10.83203125" style="2" hidden="1"/>
    <col min="11029" max="11029" width="9.83203125" style="2" hidden="1"/>
    <col min="11030" max="11267" width="9" style="2" hidden="1"/>
    <col min="11268" max="11268" width="24.58203125" style="2" hidden="1"/>
    <col min="11269" max="11269" width="9.5" style="2" hidden="1"/>
    <col min="11270" max="11270" width="11.25" style="2" hidden="1"/>
    <col min="11271" max="11271" width="14.5" style="2" hidden="1"/>
    <col min="11272" max="11272" width="13" style="2" hidden="1"/>
    <col min="11273" max="11273" width="14.33203125" style="2" hidden="1"/>
    <col min="11274" max="11274" width="14.83203125" style="2" hidden="1"/>
    <col min="11275" max="11275" width="12.5" style="2" hidden="1"/>
    <col min="11276" max="11276" width="8.75" style="2" hidden="1"/>
    <col min="11277" max="11277" width="2.83203125" style="2" hidden="1"/>
    <col min="11278" max="11278" width="12" style="2" hidden="1"/>
    <col min="11279" max="11279" width="8.08203125" style="2" hidden="1"/>
    <col min="11280" max="11280" width="9" style="2" hidden="1"/>
    <col min="11281" max="11282" width="15.08203125" style="2" hidden="1"/>
    <col min="11283" max="11283" width="9" style="2" hidden="1"/>
    <col min="11284" max="11284" width="10.83203125" style="2" hidden="1"/>
    <col min="11285" max="11285" width="9.83203125" style="2" hidden="1"/>
    <col min="11286" max="11523" width="9" style="2" hidden="1"/>
    <col min="11524" max="11524" width="24.58203125" style="2" hidden="1"/>
    <col min="11525" max="11525" width="9.5" style="2" hidden="1"/>
    <col min="11526" max="11526" width="11.25" style="2" hidden="1"/>
    <col min="11527" max="11527" width="14.5" style="2" hidden="1"/>
    <col min="11528" max="11528" width="13" style="2" hidden="1"/>
    <col min="11529" max="11529" width="14.33203125" style="2" hidden="1"/>
    <col min="11530" max="11530" width="14.83203125" style="2" hidden="1"/>
    <col min="11531" max="11531" width="12.5" style="2" hidden="1"/>
    <col min="11532" max="11532" width="8.75" style="2" hidden="1"/>
    <col min="11533" max="11533" width="2.83203125" style="2" hidden="1"/>
    <col min="11534" max="11534" width="12" style="2" hidden="1"/>
    <col min="11535" max="11535" width="8.08203125" style="2" hidden="1"/>
    <col min="11536" max="11536" width="9" style="2" hidden="1"/>
    <col min="11537" max="11538" width="15.08203125" style="2" hidden="1"/>
    <col min="11539" max="11539" width="9" style="2" hidden="1"/>
    <col min="11540" max="11540" width="10.83203125" style="2" hidden="1"/>
    <col min="11541" max="11541" width="9.83203125" style="2" hidden="1"/>
    <col min="11542" max="11779" width="9" style="2" hidden="1"/>
    <col min="11780" max="11780" width="24.58203125" style="2" hidden="1"/>
    <col min="11781" max="11781" width="9.5" style="2" hidden="1"/>
    <col min="11782" max="11782" width="11.25" style="2" hidden="1"/>
    <col min="11783" max="11783" width="14.5" style="2" hidden="1"/>
    <col min="11784" max="11784" width="13" style="2" hidden="1"/>
    <col min="11785" max="11785" width="14.33203125" style="2" hidden="1"/>
    <col min="11786" max="11786" width="14.83203125" style="2" hidden="1"/>
    <col min="11787" max="11787" width="12.5" style="2" hidden="1"/>
    <col min="11788" max="11788" width="8.75" style="2" hidden="1"/>
    <col min="11789" max="11789" width="2.83203125" style="2" hidden="1"/>
    <col min="11790" max="11790" width="12" style="2" hidden="1"/>
    <col min="11791" max="11791" width="8.08203125" style="2" hidden="1"/>
    <col min="11792" max="11792" width="9" style="2" hidden="1"/>
    <col min="11793" max="11794" width="15.08203125" style="2" hidden="1"/>
    <col min="11795" max="11795" width="9" style="2" hidden="1"/>
    <col min="11796" max="11796" width="10.83203125" style="2" hidden="1"/>
    <col min="11797" max="11797" width="9.83203125" style="2" hidden="1"/>
    <col min="11798" max="12035" width="9" style="2" hidden="1"/>
    <col min="12036" max="12036" width="24.58203125" style="2" hidden="1"/>
    <col min="12037" max="12037" width="9.5" style="2" hidden="1"/>
    <col min="12038" max="12038" width="11.25" style="2" hidden="1"/>
    <col min="12039" max="12039" width="14.5" style="2" hidden="1"/>
    <col min="12040" max="12040" width="13" style="2" hidden="1"/>
    <col min="12041" max="12041" width="14.33203125" style="2" hidden="1"/>
    <col min="12042" max="12042" width="14.83203125" style="2" hidden="1"/>
    <col min="12043" max="12043" width="12.5" style="2" hidden="1"/>
    <col min="12044" max="12044" width="8.75" style="2" hidden="1"/>
    <col min="12045" max="12045" width="2.83203125" style="2" hidden="1"/>
    <col min="12046" max="12046" width="12" style="2" hidden="1"/>
    <col min="12047" max="12047" width="8.08203125" style="2" hidden="1"/>
    <col min="12048" max="12048" width="9" style="2" hidden="1"/>
    <col min="12049" max="12050" width="15.08203125" style="2" hidden="1"/>
    <col min="12051" max="12051" width="9" style="2" hidden="1"/>
    <col min="12052" max="12052" width="10.83203125" style="2" hidden="1"/>
    <col min="12053" max="12053" width="9.83203125" style="2" hidden="1"/>
    <col min="12054" max="12291" width="9" style="2" hidden="1"/>
    <col min="12292" max="12292" width="24.58203125" style="2" hidden="1"/>
    <col min="12293" max="12293" width="9.5" style="2" hidden="1"/>
    <col min="12294" max="12294" width="11.25" style="2" hidden="1"/>
    <col min="12295" max="12295" width="14.5" style="2" hidden="1"/>
    <col min="12296" max="12296" width="13" style="2" hidden="1"/>
    <col min="12297" max="12297" width="14.33203125" style="2" hidden="1"/>
    <col min="12298" max="12298" width="14.83203125" style="2" hidden="1"/>
    <col min="12299" max="12299" width="12.5" style="2" hidden="1"/>
    <col min="12300" max="12300" width="8.75" style="2" hidden="1"/>
    <col min="12301" max="12301" width="2.83203125" style="2" hidden="1"/>
    <col min="12302" max="12302" width="12" style="2" hidden="1"/>
    <col min="12303" max="12303" width="8.08203125" style="2" hidden="1"/>
    <col min="12304" max="12304" width="9" style="2" hidden="1"/>
    <col min="12305" max="12306" width="15.08203125" style="2" hidden="1"/>
    <col min="12307" max="12307" width="9" style="2" hidden="1"/>
    <col min="12308" max="12308" width="10.83203125" style="2" hidden="1"/>
    <col min="12309" max="12309" width="9.83203125" style="2" hidden="1"/>
    <col min="12310" max="12547" width="9" style="2" hidden="1"/>
    <col min="12548" max="12548" width="24.58203125" style="2" hidden="1"/>
    <col min="12549" max="12549" width="9.5" style="2" hidden="1"/>
    <col min="12550" max="12550" width="11.25" style="2" hidden="1"/>
    <col min="12551" max="12551" width="14.5" style="2" hidden="1"/>
    <col min="12552" max="12552" width="13" style="2" hidden="1"/>
    <col min="12553" max="12553" width="14.33203125" style="2" hidden="1"/>
    <col min="12554" max="12554" width="14.83203125" style="2" hidden="1"/>
    <col min="12555" max="12555" width="12.5" style="2" hidden="1"/>
    <col min="12556" max="12556" width="8.75" style="2" hidden="1"/>
    <col min="12557" max="12557" width="2.83203125" style="2" hidden="1"/>
    <col min="12558" max="12558" width="12" style="2" hidden="1"/>
    <col min="12559" max="12559" width="8.08203125" style="2" hidden="1"/>
    <col min="12560" max="12560" width="9" style="2" hidden="1"/>
    <col min="12561" max="12562" width="15.08203125" style="2" hidden="1"/>
    <col min="12563" max="12563" width="9" style="2" hidden="1"/>
    <col min="12564" max="12564" width="10.83203125" style="2" hidden="1"/>
    <col min="12565" max="12565" width="9.83203125" style="2" hidden="1"/>
    <col min="12566" max="12803" width="9" style="2" hidden="1"/>
    <col min="12804" max="12804" width="24.58203125" style="2" hidden="1"/>
    <col min="12805" max="12805" width="9.5" style="2" hidden="1"/>
    <col min="12806" max="12806" width="11.25" style="2" hidden="1"/>
    <col min="12807" max="12807" width="14.5" style="2" hidden="1"/>
    <col min="12808" max="12808" width="13" style="2" hidden="1"/>
    <col min="12809" max="12809" width="14.33203125" style="2" hidden="1"/>
    <col min="12810" max="12810" width="14.83203125" style="2" hidden="1"/>
    <col min="12811" max="12811" width="12.5" style="2" hidden="1"/>
    <col min="12812" max="12812" width="8.75" style="2" hidden="1"/>
    <col min="12813" max="12813" width="2.83203125" style="2" hidden="1"/>
    <col min="12814" max="12814" width="12" style="2" hidden="1"/>
    <col min="12815" max="12815" width="8.08203125" style="2" hidden="1"/>
    <col min="12816" max="12816" width="9" style="2" hidden="1"/>
    <col min="12817" max="12818" width="15.08203125" style="2" hidden="1"/>
    <col min="12819" max="12819" width="9" style="2" hidden="1"/>
    <col min="12820" max="12820" width="10.83203125" style="2" hidden="1"/>
    <col min="12821" max="12821" width="9.83203125" style="2" hidden="1"/>
    <col min="12822" max="13059" width="9" style="2" hidden="1"/>
    <col min="13060" max="13060" width="24.58203125" style="2" hidden="1"/>
    <col min="13061" max="13061" width="9.5" style="2" hidden="1"/>
    <col min="13062" max="13062" width="11.25" style="2" hidden="1"/>
    <col min="13063" max="13063" width="14.5" style="2" hidden="1"/>
    <col min="13064" max="13064" width="13" style="2" hidden="1"/>
    <col min="13065" max="13065" width="14.33203125" style="2" hidden="1"/>
    <col min="13066" max="13066" width="14.83203125" style="2" hidden="1"/>
    <col min="13067" max="13067" width="12.5" style="2" hidden="1"/>
    <col min="13068" max="13068" width="8.75" style="2" hidden="1"/>
    <col min="13069" max="13069" width="2.83203125" style="2" hidden="1"/>
    <col min="13070" max="13070" width="12" style="2" hidden="1"/>
    <col min="13071" max="13071" width="8.08203125" style="2" hidden="1"/>
    <col min="13072" max="13072" width="9" style="2" hidden="1"/>
    <col min="13073" max="13074" width="15.08203125" style="2" hidden="1"/>
    <col min="13075" max="13075" width="9" style="2" hidden="1"/>
    <col min="13076" max="13076" width="10.83203125" style="2" hidden="1"/>
    <col min="13077" max="13077" width="9.83203125" style="2" hidden="1"/>
    <col min="13078" max="13315" width="9" style="2" hidden="1"/>
    <col min="13316" max="13316" width="24.58203125" style="2" hidden="1"/>
    <col min="13317" max="13317" width="9.5" style="2" hidden="1"/>
    <col min="13318" max="13318" width="11.25" style="2" hidden="1"/>
    <col min="13319" max="13319" width="14.5" style="2" hidden="1"/>
    <col min="13320" max="13320" width="13" style="2" hidden="1"/>
    <col min="13321" max="13321" width="14.33203125" style="2" hidden="1"/>
    <col min="13322" max="13322" width="14.83203125" style="2" hidden="1"/>
    <col min="13323" max="13323" width="12.5" style="2" hidden="1"/>
    <col min="13324" max="13324" width="8.75" style="2" hidden="1"/>
    <col min="13325" max="13325" width="2.83203125" style="2" hidden="1"/>
    <col min="13326" max="13326" width="12" style="2" hidden="1"/>
    <col min="13327" max="13327" width="8.08203125" style="2" hidden="1"/>
    <col min="13328" max="13328" width="9" style="2" hidden="1"/>
    <col min="13329" max="13330" width="15.08203125" style="2" hidden="1"/>
    <col min="13331" max="13331" width="9" style="2" hidden="1"/>
    <col min="13332" max="13332" width="10.83203125" style="2" hidden="1"/>
    <col min="13333" max="13333" width="9.83203125" style="2" hidden="1"/>
    <col min="13334" max="13571" width="9" style="2" hidden="1"/>
    <col min="13572" max="13572" width="24.58203125" style="2" hidden="1"/>
    <col min="13573" max="13573" width="9.5" style="2" hidden="1"/>
    <col min="13574" max="13574" width="11.25" style="2" hidden="1"/>
    <col min="13575" max="13575" width="14.5" style="2" hidden="1"/>
    <col min="13576" max="13576" width="13" style="2" hidden="1"/>
    <col min="13577" max="13577" width="14.33203125" style="2" hidden="1"/>
    <col min="13578" max="13578" width="14.83203125" style="2" hidden="1"/>
    <col min="13579" max="13579" width="12.5" style="2" hidden="1"/>
    <col min="13580" max="13580" width="8.75" style="2" hidden="1"/>
    <col min="13581" max="13581" width="2.83203125" style="2" hidden="1"/>
    <col min="13582" max="13582" width="12" style="2" hidden="1"/>
    <col min="13583" max="13583" width="8.08203125" style="2" hidden="1"/>
    <col min="13584" max="13584" width="9" style="2" hidden="1"/>
    <col min="13585" max="13586" width="15.08203125" style="2" hidden="1"/>
    <col min="13587" max="13587" width="9" style="2" hidden="1"/>
    <col min="13588" max="13588" width="10.83203125" style="2" hidden="1"/>
    <col min="13589" max="13589" width="9.83203125" style="2" hidden="1"/>
    <col min="13590" max="13827" width="9" style="2" hidden="1"/>
    <col min="13828" max="13828" width="24.58203125" style="2" hidden="1"/>
    <col min="13829" max="13829" width="9.5" style="2" hidden="1"/>
    <col min="13830" max="13830" width="11.25" style="2" hidden="1"/>
    <col min="13831" max="13831" width="14.5" style="2" hidden="1"/>
    <col min="13832" max="13832" width="13" style="2" hidden="1"/>
    <col min="13833" max="13833" width="14.33203125" style="2" hidden="1"/>
    <col min="13834" max="13834" width="14.83203125" style="2" hidden="1"/>
    <col min="13835" max="13835" width="12.5" style="2" hidden="1"/>
    <col min="13836" max="13836" width="8.75" style="2" hidden="1"/>
    <col min="13837" max="13837" width="2.83203125" style="2" hidden="1"/>
    <col min="13838" max="13838" width="12" style="2" hidden="1"/>
    <col min="13839" max="13839" width="8.08203125" style="2" hidden="1"/>
    <col min="13840" max="13840" width="9" style="2" hidden="1"/>
    <col min="13841" max="13842" width="15.08203125" style="2" hidden="1"/>
    <col min="13843" max="13843" width="9" style="2" hidden="1"/>
    <col min="13844" max="13844" width="10.83203125" style="2" hidden="1"/>
    <col min="13845" max="13845" width="9.83203125" style="2" hidden="1"/>
    <col min="13846" max="14083" width="9" style="2" hidden="1"/>
    <col min="14084" max="14084" width="24.58203125" style="2" hidden="1"/>
    <col min="14085" max="14085" width="9.5" style="2" hidden="1"/>
    <col min="14086" max="14086" width="11.25" style="2" hidden="1"/>
    <col min="14087" max="14087" width="14.5" style="2" hidden="1"/>
    <col min="14088" max="14088" width="13" style="2" hidden="1"/>
    <col min="14089" max="14089" width="14.33203125" style="2" hidden="1"/>
    <col min="14090" max="14090" width="14.83203125" style="2" hidden="1"/>
    <col min="14091" max="14091" width="12.5" style="2" hidden="1"/>
    <col min="14092" max="14092" width="8.75" style="2" hidden="1"/>
    <col min="14093" max="14093" width="2.83203125" style="2" hidden="1"/>
    <col min="14094" max="14094" width="12" style="2" hidden="1"/>
    <col min="14095" max="14095" width="8.08203125" style="2" hidden="1"/>
    <col min="14096" max="14096" width="9" style="2" hidden="1"/>
    <col min="14097" max="14098" width="15.08203125" style="2" hidden="1"/>
    <col min="14099" max="14099" width="9" style="2" hidden="1"/>
    <col min="14100" max="14100" width="10.83203125" style="2" hidden="1"/>
    <col min="14101" max="14101" width="9.83203125" style="2" hidden="1"/>
    <col min="14102" max="14339" width="9" style="2" hidden="1"/>
    <col min="14340" max="14340" width="24.58203125" style="2" hidden="1"/>
    <col min="14341" max="14341" width="9.5" style="2" hidden="1"/>
    <col min="14342" max="14342" width="11.25" style="2" hidden="1"/>
    <col min="14343" max="14343" width="14.5" style="2" hidden="1"/>
    <col min="14344" max="14344" width="13" style="2" hidden="1"/>
    <col min="14345" max="14345" width="14.33203125" style="2" hidden="1"/>
    <col min="14346" max="14346" width="14.83203125" style="2" hidden="1"/>
    <col min="14347" max="14347" width="12.5" style="2" hidden="1"/>
    <col min="14348" max="14348" width="8.75" style="2" hidden="1"/>
    <col min="14349" max="14349" width="2.83203125" style="2" hidden="1"/>
    <col min="14350" max="14350" width="12" style="2" hidden="1"/>
    <col min="14351" max="14351" width="8.08203125" style="2" hidden="1"/>
    <col min="14352" max="14352" width="9" style="2" hidden="1"/>
    <col min="14353" max="14354" width="15.08203125" style="2" hidden="1"/>
    <col min="14355" max="14355" width="9" style="2" hidden="1"/>
    <col min="14356" max="14356" width="10.83203125" style="2" hidden="1"/>
    <col min="14357" max="14357" width="9.83203125" style="2" hidden="1"/>
    <col min="14358" max="14595" width="9" style="2" hidden="1"/>
    <col min="14596" max="14596" width="24.58203125" style="2" hidden="1"/>
    <col min="14597" max="14597" width="9.5" style="2" hidden="1"/>
    <col min="14598" max="14598" width="11.25" style="2" hidden="1"/>
    <col min="14599" max="14599" width="14.5" style="2" hidden="1"/>
    <col min="14600" max="14600" width="13" style="2" hidden="1"/>
    <col min="14601" max="14601" width="14.33203125" style="2" hidden="1"/>
    <col min="14602" max="14602" width="14.83203125" style="2" hidden="1"/>
    <col min="14603" max="14603" width="12.5" style="2" hidden="1"/>
    <col min="14604" max="14604" width="8.75" style="2" hidden="1"/>
    <col min="14605" max="14605" width="2.83203125" style="2" hidden="1"/>
    <col min="14606" max="14606" width="12" style="2" hidden="1"/>
    <col min="14607" max="14607" width="8.08203125" style="2" hidden="1"/>
    <col min="14608" max="14608" width="9" style="2" hidden="1"/>
    <col min="14609" max="14610" width="15.08203125" style="2" hidden="1"/>
    <col min="14611" max="14611" width="9" style="2" hidden="1"/>
    <col min="14612" max="14612" width="10.83203125" style="2" hidden="1"/>
    <col min="14613" max="14613" width="9.83203125" style="2" hidden="1"/>
    <col min="14614" max="14851" width="9" style="2" hidden="1"/>
    <col min="14852" max="14852" width="24.58203125" style="2" hidden="1"/>
    <col min="14853" max="14853" width="9.5" style="2" hidden="1"/>
    <col min="14854" max="14854" width="11.25" style="2" hidden="1"/>
    <col min="14855" max="14855" width="14.5" style="2" hidden="1"/>
    <col min="14856" max="14856" width="13" style="2" hidden="1"/>
    <col min="14857" max="14857" width="14.33203125" style="2" hidden="1"/>
    <col min="14858" max="14858" width="14.83203125" style="2" hidden="1"/>
    <col min="14859" max="14859" width="12.5" style="2" hidden="1"/>
    <col min="14860" max="14860" width="8.75" style="2" hidden="1"/>
    <col min="14861" max="14861" width="2.83203125" style="2" hidden="1"/>
    <col min="14862" max="14862" width="12" style="2" hidden="1"/>
    <col min="14863" max="14863" width="8.08203125" style="2" hidden="1"/>
    <col min="14864" max="14864" width="9" style="2" hidden="1"/>
    <col min="14865" max="14866" width="15.08203125" style="2" hidden="1"/>
    <col min="14867" max="14867" width="9" style="2" hidden="1"/>
    <col min="14868" max="14868" width="10.83203125" style="2" hidden="1"/>
    <col min="14869" max="14869" width="9.83203125" style="2" hidden="1"/>
    <col min="14870" max="15107" width="9" style="2" hidden="1"/>
    <col min="15108" max="15108" width="24.58203125" style="2" hidden="1"/>
    <col min="15109" max="15109" width="9.5" style="2" hidden="1"/>
    <col min="15110" max="15110" width="11.25" style="2" hidden="1"/>
    <col min="15111" max="15111" width="14.5" style="2" hidden="1"/>
    <col min="15112" max="15112" width="13" style="2" hidden="1"/>
    <col min="15113" max="15113" width="14.33203125" style="2" hidden="1"/>
    <col min="15114" max="15114" width="14.83203125" style="2" hidden="1"/>
    <col min="15115" max="15115" width="12.5" style="2" hidden="1"/>
    <col min="15116" max="15116" width="8.75" style="2" hidden="1"/>
    <col min="15117" max="15117" width="2.83203125" style="2" hidden="1"/>
    <col min="15118" max="15118" width="12" style="2" hidden="1"/>
    <col min="15119" max="15119" width="8.08203125" style="2" hidden="1"/>
    <col min="15120" max="15120" width="9" style="2" hidden="1"/>
    <col min="15121" max="15122" width="15.08203125" style="2" hidden="1"/>
    <col min="15123" max="15123" width="9" style="2" hidden="1"/>
    <col min="15124" max="15124" width="10.83203125" style="2" hidden="1"/>
    <col min="15125" max="15125" width="9.83203125" style="2" hidden="1"/>
    <col min="15126" max="15363" width="9" style="2" hidden="1"/>
    <col min="15364" max="15364" width="24.58203125" style="2" hidden="1"/>
    <col min="15365" max="15365" width="9.5" style="2" hidden="1"/>
    <col min="15366" max="15366" width="11.25" style="2" hidden="1"/>
    <col min="15367" max="15367" width="14.5" style="2" hidden="1"/>
    <col min="15368" max="15368" width="13" style="2" hidden="1"/>
    <col min="15369" max="15369" width="14.33203125" style="2" hidden="1"/>
    <col min="15370" max="15370" width="14.83203125" style="2" hidden="1"/>
    <col min="15371" max="15371" width="12.5" style="2" hidden="1"/>
    <col min="15372" max="15372" width="8.75" style="2" hidden="1"/>
    <col min="15373" max="15373" width="2.83203125" style="2" hidden="1"/>
    <col min="15374" max="15374" width="12" style="2" hidden="1"/>
    <col min="15375" max="15375" width="8.08203125" style="2" hidden="1"/>
    <col min="15376" max="15376" width="9" style="2" hidden="1"/>
    <col min="15377" max="15378" width="15.08203125" style="2" hidden="1"/>
    <col min="15379" max="15379" width="9" style="2" hidden="1"/>
    <col min="15380" max="15380" width="10.83203125" style="2" hidden="1"/>
    <col min="15381" max="15381" width="9.83203125" style="2" hidden="1"/>
    <col min="15382" max="15619" width="9" style="2" hidden="1"/>
    <col min="15620" max="15620" width="24.58203125" style="2" hidden="1"/>
    <col min="15621" max="15621" width="9.5" style="2" hidden="1"/>
    <col min="15622" max="15622" width="11.25" style="2" hidden="1"/>
    <col min="15623" max="15623" width="14.5" style="2" hidden="1"/>
    <col min="15624" max="15624" width="13" style="2" hidden="1"/>
    <col min="15625" max="15625" width="14.33203125" style="2" hidden="1"/>
    <col min="15626" max="15626" width="14.83203125" style="2" hidden="1"/>
    <col min="15627" max="15627" width="12.5" style="2" hidden="1"/>
    <col min="15628" max="15628" width="8.75" style="2" hidden="1"/>
    <col min="15629" max="15629" width="2.83203125" style="2" hidden="1"/>
    <col min="15630" max="15630" width="12" style="2" hidden="1"/>
    <col min="15631" max="15631" width="8.08203125" style="2" hidden="1"/>
    <col min="15632" max="15632" width="9" style="2" hidden="1"/>
    <col min="15633" max="15634" width="15.08203125" style="2" hidden="1"/>
    <col min="15635" max="15635" width="9" style="2" hidden="1"/>
    <col min="15636" max="15636" width="10.83203125" style="2" hidden="1"/>
    <col min="15637" max="15637" width="9.83203125" style="2" hidden="1"/>
    <col min="15638" max="15875" width="9" style="2" hidden="1"/>
    <col min="15876" max="15876" width="24.58203125" style="2" hidden="1"/>
    <col min="15877" max="15877" width="9.5" style="2" hidden="1"/>
    <col min="15878" max="15878" width="11.25" style="2" hidden="1"/>
    <col min="15879" max="15879" width="14.5" style="2" hidden="1"/>
    <col min="15880" max="15880" width="13" style="2" hidden="1"/>
    <col min="15881" max="15881" width="14.33203125" style="2" hidden="1"/>
    <col min="15882" max="15882" width="14.83203125" style="2" hidden="1"/>
    <col min="15883" max="15883" width="12.5" style="2" hidden="1"/>
    <col min="15884" max="15884" width="8.75" style="2" hidden="1"/>
    <col min="15885" max="15885" width="2.83203125" style="2" hidden="1"/>
    <col min="15886" max="15886" width="12" style="2" hidden="1"/>
    <col min="15887" max="15887" width="8.08203125" style="2" hidden="1"/>
    <col min="15888" max="15888" width="9" style="2" hidden="1"/>
    <col min="15889" max="15890" width="15.08203125" style="2" hidden="1"/>
    <col min="15891" max="15891" width="9" style="2" hidden="1"/>
    <col min="15892" max="15892" width="10.83203125" style="2" hidden="1"/>
    <col min="15893" max="15893" width="9.83203125" style="2" hidden="1"/>
    <col min="15894" max="16131" width="9" style="2" hidden="1"/>
    <col min="16132" max="16132" width="24.58203125" style="2" hidden="1"/>
    <col min="16133" max="16133" width="9.5" style="2" hidden="1"/>
    <col min="16134" max="16134" width="11.25" style="2" hidden="1"/>
    <col min="16135" max="16135" width="14.5" style="2" hidden="1"/>
    <col min="16136" max="16136" width="13" style="2" hidden="1"/>
    <col min="16137" max="16137" width="14.33203125" style="2" hidden="1"/>
    <col min="16138" max="16138" width="14.83203125" style="2" hidden="1"/>
    <col min="16139" max="16139" width="12.5" style="2" hidden="1"/>
    <col min="16140" max="16140" width="8.75" style="2" hidden="1"/>
    <col min="16141" max="16141" width="2.83203125" style="2" hidden="1"/>
    <col min="16142" max="16142" width="12" style="2" hidden="1"/>
    <col min="16143" max="16143" width="8.08203125" style="2" hidden="1"/>
    <col min="16144" max="16144" width="9" style="2" hidden="1"/>
    <col min="16145" max="16146" width="15.08203125" style="2" hidden="1"/>
    <col min="16147" max="16147" width="9" style="2" hidden="1"/>
    <col min="16148" max="16148" width="10.83203125" style="2" hidden="1"/>
    <col min="16149" max="16150" width="9.83203125" style="2" hidden="1"/>
    <col min="16151" max="16384" width="9" style="2" hidden="1"/>
  </cols>
  <sheetData>
    <row r="1" spans="1:21" ht="20" x14ac:dyDescent="0.4">
      <c r="A1" s="1" t="s">
        <v>163</v>
      </c>
      <c r="B1" s="27"/>
      <c r="Q1" s="29"/>
    </row>
    <row r="2" spans="1:21" ht="13" x14ac:dyDescent="0.3">
      <c r="B2" s="12" t="s">
        <v>21</v>
      </c>
      <c r="C2" s="12"/>
      <c r="D2" s="13" t="str">
        <f ca="1">MID(CELL("filename",A1),FIND("]",CELL("filename",A1))+1,255)</f>
        <v>2025_E</v>
      </c>
      <c r="Q2" s="29"/>
    </row>
    <row r="3" spans="1:21" ht="5.5" customHeight="1" x14ac:dyDescent="0.25">
      <c r="B3" s="80"/>
      <c r="C3" s="79"/>
      <c r="D3" s="79"/>
    </row>
    <row r="4" spans="1:21" ht="12.5" x14ac:dyDescent="0.25">
      <c r="B4" s="80" t="s">
        <v>4</v>
      </c>
      <c r="C4" s="79"/>
      <c r="D4" s="79"/>
      <c r="H4" s="80" t="s">
        <v>22</v>
      </c>
      <c r="J4" s="80" t="s">
        <v>138</v>
      </c>
    </row>
    <row r="5" spans="1:21" s="79" customFormat="1" ht="10.5" x14ac:dyDescent="0.25">
      <c r="B5" s="79" t="s">
        <v>89</v>
      </c>
      <c r="C5" s="79" t="str">
        <f ca="1">VLOOKUP(D2,Results!$B$6:$F$73,5,0)</f>
        <v>95+</v>
      </c>
      <c r="G5" s="123"/>
      <c r="H5" s="79" t="str">
        <f ca="1">VLOOKUP($C$5,ResultsByYr!$BS$6:$BT$7,2,0)</f>
        <v>BZ</v>
      </c>
      <c r="J5" s="79" t="s">
        <v>136</v>
      </c>
      <c r="L5" s="331">
        <f ca="1">VLOOKUP($D$2,Results!$B$6:$H$73,6,0)</f>
        <v>0.9</v>
      </c>
      <c r="T5" s="81"/>
    </row>
    <row r="6" spans="1:21" s="79" customFormat="1" ht="10" x14ac:dyDescent="0.2">
      <c r="B6" s="82" t="s">
        <v>19</v>
      </c>
      <c r="C6" s="79" t="str">
        <f ca="1">VLOOKUP($D$2,Results!$B$6:$E$73,2,0)</f>
        <v>Deaths - AWP2025 (ONS 2022 POP)</v>
      </c>
      <c r="G6" s="83"/>
      <c r="H6" s="79" t="str">
        <f ca="1">VLOOKUP(C6,Information!$B$57:$C$67,2,0)</f>
        <v>Deaths - AWP2025 (ONS 2022 POP)</v>
      </c>
      <c r="J6" s="79" t="s">
        <v>137</v>
      </c>
      <c r="L6" s="331">
        <f ca="1">VLOOKUP($D$2,Results!$B$6:$H$73,7,0)</f>
        <v>1</v>
      </c>
      <c r="Q6" s="83"/>
      <c r="T6" s="81"/>
    </row>
    <row r="7" spans="1:21" s="79" customFormat="1" ht="10" x14ac:dyDescent="0.2">
      <c r="B7" s="82" t="s">
        <v>5</v>
      </c>
      <c r="C7" s="79" t="str">
        <f ca="1">VLOOKUP($D$2,Results!$B$6:$E$73,3,0)</f>
        <v>PTC - Central</v>
      </c>
      <c r="G7" s="83"/>
      <c r="H7" s="79" t="str">
        <f ca="1">VLOOKUP(C7,Information!$B$78:$C$82,2,0)</f>
        <v>PtC - Central</v>
      </c>
      <c r="Q7" s="84"/>
      <c r="T7" s="81"/>
    </row>
    <row r="8" spans="1:21" s="79" customFormat="1" ht="10" x14ac:dyDescent="0.2">
      <c r="B8" s="82" t="s">
        <v>18</v>
      </c>
      <c r="C8" s="79" t="str">
        <f ca="1">VLOOKUP($D$2,Results!$B$6:$E$73,4,0)</f>
        <v>ACPC - 2025</v>
      </c>
      <c r="D8" s="85"/>
      <c r="G8" s="83"/>
      <c r="H8" s="79" t="str">
        <f ca="1">VLOOKUP(C8,Information!$B$70:$C$75,2,0)</f>
        <v>ACPC - 2025</v>
      </c>
      <c r="I8" s="84"/>
      <c r="T8" s="81"/>
    </row>
    <row r="9" spans="1:21" ht="5.5" customHeight="1" thickBot="1" x14ac:dyDescent="0.35">
      <c r="B9" s="12"/>
      <c r="C9" s="12"/>
      <c r="D9" s="13"/>
    </row>
    <row r="10" spans="1:21" ht="13.5" thickBot="1" x14ac:dyDescent="0.35">
      <c r="B10" s="39" t="s">
        <v>6</v>
      </c>
      <c r="C10" s="40"/>
      <c r="D10" s="40"/>
      <c r="E10" s="40"/>
      <c r="F10" s="41"/>
      <c r="G10" s="124"/>
      <c r="H10" s="41"/>
      <c r="I10" s="41"/>
      <c r="J10" s="41"/>
      <c r="K10" s="40"/>
      <c r="L10" s="40"/>
      <c r="M10" s="40"/>
      <c r="N10" s="40"/>
      <c r="O10" s="40"/>
      <c r="P10" s="40"/>
      <c r="Q10" s="40"/>
      <c r="R10" s="40"/>
      <c r="S10" s="40"/>
      <c r="T10" s="42"/>
    </row>
    <row r="11" spans="1:21" s="43" customFormat="1" ht="64.5" customHeight="1" thickBot="1" x14ac:dyDescent="0.35">
      <c r="B11" s="21" t="s">
        <v>7</v>
      </c>
      <c r="C11" s="22" t="s">
        <v>12</v>
      </c>
      <c r="D11" s="56" t="s">
        <v>13</v>
      </c>
      <c r="E11" s="21" t="s">
        <v>127</v>
      </c>
      <c r="F11" s="22" t="s">
        <v>50</v>
      </c>
      <c r="G11" s="125" t="s">
        <v>51</v>
      </c>
      <c r="H11" s="22" t="s">
        <v>15</v>
      </c>
      <c r="I11" s="22" t="s">
        <v>14</v>
      </c>
      <c r="J11" s="22" t="s">
        <v>75</v>
      </c>
      <c r="K11" s="23" t="s">
        <v>16</v>
      </c>
      <c r="L11" s="72" t="s">
        <v>26</v>
      </c>
      <c r="M11" s="31" t="s">
        <v>27</v>
      </c>
      <c r="N11" s="22" t="s">
        <v>8</v>
      </c>
      <c r="O11" s="22" t="s">
        <v>17</v>
      </c>
      <c r="P11" s="22"/>
      <c r="Q11" s="22" t="s">
        <v>9</v>
      </c>
      <c r="R11" s="22" t="s">
        <v>3</v>
      </c>
      <c r="S11" s="56" t="s">
        <v>32</v>
      </c>
      <c r="T11" s="38" t="s">
        <v>31</v>
      </c>
    </row>
    <row r="12" spans="1:21" s="44" customFormat="1" ht="13" x14ac:dyDescent="0.3">
      <c r="B12" s="14">
        <v>2005</v>
      </c>
      <c r="C12" s="53">
        <f t="shared" ref="C12:C43" ca="1" si="0">SUM(INDIRECT("'"&amp;$H$6&amp;"'!C"&amp;SUM(ROW(A12))&amp;":"&amp;$H$5&amp;ROW(B12)))</f>
        <v>1705.5139151336643</v>
      </c>
      <c r="D12" s="70">
        <f t="shared" ref="D12:D43" ca="1" si="1">SUMPRODUCT(INDIRECT("'"&amp;$H$6&amp;"'!C"&amp;SUM(ROW(A12))&amp;":"&amp;$H$5&amp;SUM(ROW(B12))),INDIRECT("'"&amp;$H$6&amp;"'!C11:"&amp;$H$5&amp;"11"))/C12</f>
        <v>71.17450691912174</v>
      </c>
      <c r="E12" s="75">
        <f ca="1">IFERROR(F12/C12,"")</f>
        <v>0.42048961422051623</v>
      </c>
      <c r="F12" s="53" cm="1">
        <f t="array" aca="1" ref="F12" ca="1">SUMPRODUCT(INDIRECT("'"&amp;$H$6&amp;"'!$C"&amp;SUM(ROW(A12))&amp;":"&amp;$H$5&amp;SUM(ROW(A12))),
INDIRECT("'"&amp;$H$7&amp;"'!$C"&amp;SUM(ROW(A12))&amp;":"&amp;$H$5&amp;SUM(ROW(A12)))*$L$6)</f>
        <v>717.15088822227676</v>
      </c>
      <c r="G12" s="163">
        <f ca="1">INDEX('Other Inputs'!$C$80:$AH$145,MATCH(B12,'Other Inputs'!$B$80:$B$145,0), MATCH($D$2,'Other Inputs'!$C$79:$AH$79,0))</f>
        <v>0</v>
      </c>
      <c r="H12" s="53">
        <f ca="1">F12*(1-G12)</f>
        <v>717.15088822227676</v>
      </c>
      <c r="I12" s="70" cm="1">
        <f t="array" aca="1" ref="I12" ca="1">IFERROR(SUMPRODUCT(INDIRECT("'"&amp;$H$6&amp;"'!$C"&amp;SUM(ROW(P12))&amp;":"&amp;$H$5&amp;SUM(ROW(P12))),
INDIRECT("'"&amp;$H$7&amp;"'!$C"&amp;SUM(ROW(P12))&amp;":"&amp;$H$5&amp;SUM(ROW(P12)))*$L$6,
INDIRECT("'"&amp;$H$7&amp;"'!$C10:"&amp;$H$5&amp;10)*$L$6)/
(SUMPRODUCT(INDIRECT("'"&amp;$H$6&amp;"'!$C"&amp;SUM(ROW(P12))&amp;":"&amp;$H$5&amp;SUM(ROW(P12))),
INDIRECT("'"&amp;$H$7&amp;"'!$C"&amp;SUM(ROW(P12))&amp;":"&amp;$H$5&amp;SUM(ROW(P12)))*$L$6)),"")</f>
        <v>67.396590993592767</v>
      </c>
      <c r="J12" s="345">
        <f ca="1">INDEX('Other Inputs'!$C$11:$AH$76,MATCH($B12,'Other Inputs'!$B$80:$B$145,0), MATCH($D$2,'Other Inputs'!$C$79:$AH$79,0))</f>
        <v>2</v>
      </c>
      <c r="K12" s="76">
        <f ca="1">H12*J12</f>
        <v>1434.3017764445535</v>
      </c>
      <c r="L12" s="163">
        <f ca="1">INDEX('Other Inputs'!$C$149:$AH$214,MATCH($B12,'Other Inputs'!$B$80:$B$145,0), MATCH($D$2,'Other Inputs'!$C$79:$AH$79,0))</f>
        <v>5.5E-2</v>
      </c>
      <c r="M12" s="163">
        <f ca="1">INDEX('Other Inputs'!$C$218:$AH$283,MATCH($B12,'Other Inputs'!$B$80:$B$145,0), MATCH($D$2,'Other Inputs'!$C$79:$AH$79,0))</f>
        <v>1.9521717911176184E-2</v>
      </c>
      <c r="N12" s="53">
        <f ca="1">(K12*(1+L12))*(1+M12)</f>
        <v>1542.7284107356122</v>
      </c>
      <c r="O12" s="53">
        <f ca="1">N12/J12</f>
        <v>771.36420536780611</v>
      </c>
      <c r="P12" s="46"/>
      <c r="Q12" s="53" cm="1">
        <f t="array" aca="1" ref="Q12" ca="1">IFERROR(SUMPRODUCT(INDIRECT("'"&amp;$H$6&amp;"'!$C"&amp;SUM(ROW(P12))&amp;":"&amp;$H$5&amp;SUM(ROW(P12))),
INDIRECT("'"&amp;$H$7&amp;"'!$C"&amp;SUM(ROW(P12))&amp;":"&amp;$H$5&amp;SUM(ROW(P12)))*$L$6,
INDIRECT("'"&amp;$H$8&amp;"'!$C"&amp;SUM(ROW(P12))&amp;":"&amp;$H$5&amp;SUM(ROW(P12)))*$L$5)/
(SUMPRODUCT(INDIRECT("'"&amp;$H$6&amp;"'!$C"&amp;SUM(ROW(P12))&amp;":"&amp;$H$5&amp;SUM(ROW(P12))),
INDIRECT("'"&amp;$H$7&amp;"'!$C"&amp;SUM(ROW(P12))&amp;":"&amp;$H$5&amp;SUM(ROW(P12)))*$L$6)),"")</f>
        <v>179874.05931354463</v>
      </c>
      <c r="R12" s="47"/>
      <c r="S12" s="57">
        <f ca="1">IFERROR(O12*Q12,0)</f>
        <v>138748410.82867396</v>
      </c>
      <c r="T12" s="59">
        <f t="shared" ref="T12:T67" si="2">IF(B12&gt;Endyear,0,IF(B12&gt;=Startyear,IF(B12=Startyear,0.5,T11+1),0))</f>
        <v>0</v>
      </c>
    </row>
    <row r="13" spans="1:21" s="44" customFormat="1" ht="13" x14ac:dyDescent="0.3">
      <c r="B13" s="14">
        <f>B12+1</f>
        <v>2006</v>
      </c>
      <c r="C13" s="53">
        <f t="shared" ca="1" si="0"/>
        <v>1762.293777730421</v>
      </c>
      <c r="D13" s="70">
        <f t="shared" ca="1" si="1"/>
        <v>71.679070929238847</v>
      </c>
      <c r="E13" s="75">
        <f t="shared" ref="E13:E67" ca="1" si="3">IFERROR(F13/C13,"")</f>
        <v>0.47314599499345389</v>
      </c>
      <c r="F13" s="53" cm="1">
        <f t="array" aca="1" ref="F13" ca="1">SUMPRODUCT(INDIRECT("'"&amp;$H$6&amp;"'!$C"&amp;SUM(ROW(A13))&amp;":"&amp;$H$5&amp;SUM(ROW(A13))),
INDIRECT("'"&amp;$H$7&amp;"'!$C"&amp;SUM(ROW(A13))&amp;":"&amp;$H$5&amp;SUM(ROW(A13)))*$L$6)</f>
        <v>833.8222429350327</v>
      </c>
      <c r="G13" s="163">
        <f ca="1">INDEX('Other Inputs'!$C$80:$AH$145,MATCH(B13,'Other Inputs'!$B$80:$B$145,0), MATCH($D$2,'Other Inputs'!$C$79:$AH$79,0))</f>
        <v>0</v>
      </c>
      <c r="H13" s="53">
        <f t="shared" ref="H13:H67" ca="1" si="4">F13*(1-G13)</f>
        <v>833.8222429350327</v>
      </c>
      <c r="I13" s="70" cm="1">
        <f t="array" aca="1" ref="I13" ca="1">IFERROR(SUMPRODUCT(INDIRECT("'"&amp;$H$6&amp;"'!$C"&amp;SUM(ROW(P13))&amp;":"&amp;$H$5&amp;SUM(ROW(P13))),
INDIRECT("'"&amp;$H$7&amp;"'!$C"&amp;SUM(ROW(P13))&amp;":"&amp;$H$5&amp;SUM(ROW(P13)))*$L$6,
INDIRECT("'"&amp;$H$7&amp;"'!$C10:"&amp;$H$5&amp;10)*$L$6)/
(SUMPRODUCT(INDIRECT("'"&amp;$H$6&amp;"'!$C"&amp;SUM(ROW(P13))&amp;":"&amp;$H$5&amp;SUM(ROW(P13))),
INDIRECT("'"&amp;$H$7&amp;"'!$C"&amp;SUM(ROW(P13))&amp;":"&amp;$H$5&amp;SUM(ROW(P13)))*$L$6)),"")</f>
        <v>68.629672540899378</v>
      </c>
      <c r="J13" s="345">
        <f ca="1">INDEX('Other Inputs'!$C$11:$AH$76,MATCH($B13,'Other Inputs'!$B$80:$B$145,0), MATCH($D$2,'Other Inputs'!$C$79:$AH$79,0))</f>
        <v>2</v>
      </c>
      <c r="K13" s="76">
        <f t="shared" ref="K13:K67" ca="1" si="5">H13*J13</f>
        <v>1667.6444858700654</v>
      </c>
      <c r="L13" s="163">
        <f ca="1">INDEX('Other Inputs'!$C$149:$AH$214,MATCH($B13,'Other Inputs'!$B$80:$B$145,0), MATCH($D$2,'Other Inputs'!$C$79:$AH$79,0))</f>
        <v>5.5E-2</v>
      </c>
      <c r="M13" s="45">
        <f ca="1">INDEX('Other Inputs'!$C$218:$AH$283,MATCH($B13,'Other Inputs'!$B$80:$B$145,0), MATCH($D$2,'Other Inputs'!$C$79:$AH$79,0))</f>
        <v>2.4271844660194174E-2</v>
      </c>
      <c r="N13" s="53">
        <f t="shared" ref="N13:N67" ca="1" si="6">(K13*(1+L13))*(1+M13)</f>
        <v>1802.0679649374072</v>
      </c>
      <c r="O13" s="53">
        <f t="shared" ref="O13:O67" ca="1" si="7">N13/J13</f>
        <v>901.03398246870358</v>
      </c>
      <c r="P13" s="46"/>
      <c r="Q13" s="53" cm="1">
        <f t="array" aca="1" ref="Q13" ca="1">IFERROR(SUMPRODUCT(INDIRECT("'"&amp;$H$6&amp;"'!$C"&amp;SUM(ROW(P13))&amp;":"&amp;$H$5&amp;SUM(ROW(P13))),
INDIRECT("'"&amp;$H$7&amp;"'!$C"&amp;SUM(ROW(P13))&amp;":"&amp;$H$5&amp;SUM(ROW(P13)))*$L$6,
INDIRECT("'"&amp;$H$8&amp;"'!$C"&amp;SUM(ROW(P13))&amp;":"&amp;$H$5&amp;SUM(ROW(P13)))*$L$5)/
(SUMPRODUCT(INDIRECT("'"&amp;$H$6&amp;"'!$C"&amp;SUM(ROW(P13))&amp;":"&amp;$H$5&amp;SUM(ROW(P13))),
INDIRECT("'"&amp;$H$7&amp;"'!$C"&amp;SUM(ROW(P13))&amp;":"&amp;$H$5&amp;SUM(ROW(P13)))*$L$6)),"")</f>
        <v>175268.88125108753</v>
      </c>
      <c r="R13" s="47">
        <f ca="1">IF(Q13=0,"",IFERROR(Q13/Q12-1,""))</f>
        <v>-2.5602235697753661E-2</v>
      </c>
      <c r="S13" s="57">
        <f t="shared" ref="S13:S67" ca="1" si="8">IFERROR(O13*Q13,0)</f>
        <v>157923218.0765017</v>
      </c>
      <c r="T13" s="59">
        <f t="shared" si="2"/>
        <v>0</v>
      </c>
      <c r="U13" s="48"/>
    </row>
    <row r="14" spans="1:21" s="44" customFormat="1" ht="13" x14ac:dyDescent="0.3">
      <c r="B14" s="14">
        <f t="shared" ref="B14:B67" si="9">B13+1</f>
        <v>2007</v>
      </c>
      <c r="C14" s="53">
        <f t="shared" ca="1" si="0"/>
        <v>1817.3193403428234</v>
      </c>
      <c r="D14" s="70">
        <f t="shared" ca="1" si="1"/>
        <v>72.195963725765111</v>
      </c>
      <c r="E14" s="75">
        <f t="shared" ca="1" si="3"/>
        <v>0.52633608923620179</v>
      </c>
      <c r="F14" s="53" cm="1">
        <f t="array" aca="1" ref="F14" ca="1">SUMPRODUCT(INDIRECT("'"&amp;$H$6&amp;"'!$C"&amp;SUM(ROW(A14))&amp;":"&amp;$H$5&amp;SUM(ROW(A14))),
INDIRECT("'"&amp;$H$7&amp;"'!$C"&amp;SUM(ROW(A14))&amp;":"&amp;$H$5&amp;SUM(ROW(A14)))*$L$6)</f>
        <v>956.52075448935568</v>
      </c>
      <c r="G14" s="163">
        <f ca="1">INDEX('Other Inputs'!$C$80:$AH$145,MATCH(B14,'Other Inputs'!$B$80:$B$145,0), MATCH($D$2,'Other Inputs'!$C$79:$AH$79,0))</f>
        <v>0</v>
      </c>
      <c r="H14" s="53">
        <f t="shared" ca="1" si="4"/>
        <v>956.52075448935568</v>
      </c>
      <c r="I14" s="70" cm="1">
        <f t="array" aca="1" ref="I14" ca="1">IFERROR(SUMPRODUCT(INDIRECT("'"&amp;$H$6&amp;"'!$C"&amp;SUM(ROW(P14))&amp;":"&amp;$H$5&amp;SUM(ROW(P14))),
INDIRECT("'"&amp;$H$7&amp;"'!$C"&amp;SUM(ROW(P14))&amp;":"&amp;$H$5&amp;SUM(ROW(P14)))*$L$6,
INDIRECT("'"&amp;$H$7&amp;"'!$C10:"&amp;$H$5&amp;10)*$L$6)/
(SUMPRODUCT(INDIRECT("'"&amp;$H$6&amp;"'!$C"&amp;SUM(ROW(P14))&amp;":"&amp;$H$5&amp;SUM(ROW(P14))),
INDIRECT("'"&amp;$H$7&amp;"'!$C"&amp;SUM(ROW(P14))&amp;":"&amp;$H$5&amp;SUM(ROW(P14)))*$L$6)),"")</f>
        <v>69.702770285472809</v>
      </c>
      <c r="J14" s="345">
        <f ca="1">INDEX('Other Inputs'!$C$11:$AH$76,MATCH($B14,'Other Inputs'!$B$80:$B$145,0), MATCH($D$2,'Other Inputs'!$C$79:$AH$79,0))</f>
        <v>2</v>
      </c>
      <c r="K14" s="76">
        <f t="shared" ca="1" si="5"/>
        <v>1913.0415089787114</v>
      </c>
      <c r="L14" s="163">
        <f ca="1">INDEX('Other Inputs'!$C$149:$AH$214,MATCH($B14,'Other Inputs'!$B$80:$B$145,0), MATCH($D$2,'Other Inputs'!$C$79:$AH$79,0))</f>
        <v>5.5E-2</v>
      </c>
      <c r="M14" s="45">
        <f ca="1">INDEX('Other Inputs'!$C$218:$AH$283,MATCH($B14,'Other Inputs'!$B$80:$B$145,0), MATCH($D$2,'Other Inputs'!$C$79:$AH$79,0))</f>
        <v>1.6544117647058824E-2</v>
      </c>
      <c r="N14" s="53">
        <f t="shared" ca="1" si="6"/>
        <v>2051.6491028691448</v>
      </c>
      <c r="O14" s="53">
        <f t="shared" ca="1" si="7"/>
        <v>1025.8245514345724</v>
      </c>
      <c r="P14" s="46"/>
      <c r="Q14" s="53" cm="1">
        <f t="array" aca="1" ref="Q14" ca="1">IFERROR(SUMPRODUCT(INDIRECT("'"&amp;$H$6&amp;"'!$C"&amp;SUM(ROW(P14))&amp;":"&amp;$H$5&amp;SUM(ROW(P14))),
INDIRECT("'"&amp;$H$7&amp;"'!$C"&amp;SUM(ROW(P14))&amp;":"&amp;$H$5&amp;SUM(ROW(P14)))*$L$6,
INDIRECT("'"&amp;$H$8&amp;"'!$C"&amp;SUM(ROW(P14))&amp;":"&amp;$H$5&amp;SUM(ROW(P14)))*$L$5)/
(SUMPRODUCT(INDIRECT("'"&amp;$H$6&amp;"'!$C"&amp;SUM(ROW(P14))&amp;":"&amp;$H$5&amp;SUM(ROW(P14))),
INDIRECT("'"&amp;$H$7&amp;"'!$C"&amp;SUM(ROW(P14))&amp;":"&amp;$H$5&amp;SUM(ROW(P14)))*$L$6)),"")</f>
        <v>171285.95741595596</v>
      </c>
      <c r="R14" s="47">
        <f t="shared" ref="R14:R67" ca="1" si="10">IF(Q14=0,"",IFERROR(Q14/Q13-1,""))</f>
        <v>-2.2724649160199117E-2</v>
      </c>
      <c r="S14" s="57">
        <f t="shared" ca="1" si="8"/>
        <v>175709340.43326429</v>
      </c>
      <c r="T14" s="59">
        <f t="shared" si="2"/>
        <v>0</v>
      </c>
      <c r="U14" s="49"/>
    </row>
    <row r="15" spans="1:21" s="44" customFormat="1" ht="13" x14ac:dyDescent="0.3">
      <c r="B15" s="14">
        <f t="shared" si="9"/>
        <v>2008</v>
      </c>
      <c r="C15" s="53">
        <f t="shared" ca="1" si="0"/>
        <v>1872.7278401048691</v>
      </c>
      <c r="D15" s="70">
        <f t="shared" ca="1" si="1"/>
        <v>72.71455430480998</v>
      </c>
      <c r="E15" s="75">
        <f t="shared" ca="1" si="3"/>
        <v>0.58150521218914342</v>
      </c>
      <c r="F15" s="53" cm="1">
        <f t="array" aca="1" ref="F15" ca="1">SUMPRODUCT(INDIRECT("'"&amp;$H$6&amp;"'!$C"&amp;SUM(ROW(A15))&amp;":"&amp;$H$5&amp;SUM(ROW(A15))),
INDIRECT("'"&amp;$H$7&amp;"'!$C"&amp;SUM(ROW(A15))&amp;":"&amp;$H$5&amp;SUM(ROW(A15)))*$L$6)</f>
        <v>1089.0010000326981</v>
      </c>
      <c r="G15" s="163">
        <f ca="1">INDEX('Other Inputs'!$C$80:$AH$145,MATCH(B15,'Other Inputs'!$B$80:$B$145,0), MATCH($D$2,'Other Inputs'!$C$79:$AH$79,0))</f>
        <v>0</v>
      </c>
      <c r="H15" s="53">
        <f t="shared" ca="1" si="4"/>
        <v>1089.0010000326981</v>
      </c>
      <c r="I15" s="70" cm="1">
        <f t="array" aca="1" ref="I15" ca="1">IFERROR(SUMPRODUCT(INDIRECT("'"&amp;$H$6&amp;"'!$C"&amp;SUM(ROW(P15))&amp;":"&amp;$H$5&amp;SUM(ROW(P15))),
INDIRECT("'"&amp;$H$7&amp;"'!$C"&amp;SUM(ROW(P15))&amp;":"&amp;$H$5&amp;SUM(ROW(P15)))*$L$6,
INDIRECT("'"&amp;$H$7&amp;"'!$C10:"&amp;$H$5&amp;10)*$L$6)/
(SUMPRODUCT(INDIRECT("'"&amp;$H$6&amp;"'!$C"&amp;SUM(ROW(P15))&amp;":"&amp;$H$5&amp;SUM(ROW(P15))),
INDIRECT("'"&amp;$H$7&amp;"'!$C"&amp;SUM(ROW(P15))&amp;":"&amp;$H$5&amp;SUM(ROW(P15)))*$L$6)),"")</f>
        <v>70.623742224232231</v>
      </c>
      <c r="J15" s="345">
        <f ca="1">INDEX('Other Inputs'!$C$11:$AH$76,MATCH($B15,'Other Inputs'!$B$80:$B$145,0), MATCH($D$2,'Other Inputs'!$C$79:$AH$79,0))</f>
        <v>2</v>
      </c>
      <c r="K15" s="76">
        <f t="shared" ca="1" si="5"/>
        <v>2178.0020000653963</v>
      </c>
      <c r="L15" s="163">
        <f ca="1">INDEX('Other Inputs'!$C$149:$AH$214,MATCH($B15,'Other Inputs'!$B$80:$B$145,0), MATCH($D$2,'Other Inputs'!$C$79:$AH$79,0))</f>
        <v>5.5E-2</v>
      </c>
      <c r="M15" s="45">
        <f ca="1">INDEX('Other Inputs'!$C$218:$AH$283,MATCH($B15,'Other Inputs'!$B$80:$B$145,0), MATCH($D$2,'Other Inputs'!$C$79:$AH$79,0))</f>
        <v>1.7660044150110375E-2</v>
      </c>
      <c r="N15" s="53">
        <f t="shared" ca="1" si="6"/>
        <v>2338.3712201805865</v>
      </c>
      <c r="O15" s="53">
        <f t="shared" ca="1" si="7"/>
        <v>1169.1856100902933</v>
      </c>
      <c r="P15" s="46"/>
      <c r="Q15" s="53" cm="1">
        <f t="array" aca="1" ref="Q15" ca="1">IFERROR(SUMPRODUCT(INDIRECT("'"&amp;$H$6&amp;"'!$C"&amp;SUM(ROW(P15))&amp;":"&amp;$H$5&amp;SUM(ROW(P15))),
INDIRECT("'"&amp;$H$7&amp;"'!$C"&amp;SUM(ROW(P15))&amp;":"&amp;$H$5&amp;SUM(ROW(P15)))*$L$6,
INDIRECT("'"&amp;$H$8&amp;"'!$C"&amp;SUM(ROW(P15))&amp;":"&amp;$H$5&amp;SUM(ROW(P15)))*$L$5)/
(SUMPRODUCT(INDIRECT("'"&amp;$H$6&amp;"'!$C"&amp;SUM(ROW(P15))&amp;":"&amp;$H$5&amp;SUM(ROW(P15))),
INDIRECT("'"&amp;$H$7&amp;"'!$C"&amp;SUM(ROW(P15))&amp;":"&amp;$H$5&amp;SUM(ROW(P15)))*$L$6)),"")</f>
        <v>175802.8373477814</v>
      </c>
      <c r="R15" s="47">
        <f t="shared" ca="1" si="10"/>
        <v>2.6370404205737108E-2</v>
      </c>
      <c r="S15" s="57">
        <f t="shared" ca="1" si="8"/>
        <v>205546147.64007038</v>
      </c>
      <c r="T15" s="59">
        <f t="shared" si="2"/>
        <v>0</v>
      </c>
      <c r="U15" s="49"/>
    </row>
    <row r="16" spans="1:21" s="44" customFormat="1" ht="13" x14ac:dyDescent="0.3">
      <c r="B16" s="14">
        <f t="shared" si="9"/>
        <v>2009</v>
      </c>
      <c r="C16" s="53">
        <f t="shared" ca="1" si="0"/>
        <v>1919.5920536281137</v>
      </c>
      <c r="D16" s="70">
        <f t="shared" ca="1" si="1"/>
        <v>73.190747076389258</v>
      </c>
      <c r="E16" s="75">
        <f t="shared" ca="1" si="3"/>
        <v>0.60654944032493074</v>
      </c>
      <c r="F16" s="53" cm="1">
        <f t="array" aca="1" ref="F16" ca="1">SUMPRODUCT(INDIRECT("'"&amp;$H$6&amp;"'!$C"&amp;SUM(ROW(A16))&amp;":"&amp;$H$5&amp;SUM(ROW(A16))),
INDIRECT("'"&amp;$H$7&amp;"'!$C"&amp;SUM(ROW(A16))&amp;":"&amp;$H$5&amp;SUM(ROW(A16)))*$L$6)</f>
        <v>1164.3274857803169</v>
      </c>
      <c r="G16" s="163">
        <f ca="1">INDEX('Other Inputs'!$C$80:$AH$145,MATCH(B16,'Other Inputs'!$B$80:$B$145,0), MATCH($D$2,'Other Inputs'!$C$79:$AH$79,0))</f>
        <v>0</v>
      </c>
      <c r="H16" s="53">
        <f t="shared" ca="1" si="4"/>
        <v>1164.3274857803169</v>
      </c>
      <c r="I16" s="70" cm="1">
        <f t="array" aca="1" ref="I16" ca="1">IFERROR(SUMPRODUCT(INDIRECT("'"&amp;$H$6&amp;"'!$C"&amp;SUM(ROW(P16))&amp;":"&amp;$H$5&amp;SUM(ROW(P16))),
INDIRECT("'"&amp;$H$7&amp;"'!$C"&amp;SUM(ROW(P16))&amp;":"&amp;$H$5&amp;SUM(ROW(P16)))*$L$6,
INDIRECT("'"&amp;$H$7&amp;"'!$C10:"&amp;$H$5&amp;10)*$L$6)/
(SUMPRODUCT(INDIRECT("'"&amp;$H$6&amp;"'!$C"&amp;SUM(ROW(P16))&amp;":"&amp;$H$5&amp;SUM(ROW(P16))),
INDIRECT("'"&amp;$H$7&amp;"'!$C"&amp;SUM(ROW(P16))&amp;":"&amp;$H$5&amp;SUM(ROW(P16)))*$L$6)),"")</f>
        <v>71.26664471332748</v>
      </c>
      <c r="J16" s="345">
        <f ca="1">INDEX('Other Inputs'!$C$11:$AH$76,MATCH($B16,'Other Inputs'!$B$80:$B$145,0), MATCH($D$2,'Other Inputs'!$C$79:$AH$79,0))</f>
        <v>2</v>
      </c>
      <c r="K16" s="76">
        <f t="shared" ca="1" si="5"/>
        <v>2328.6549715606338</v>
      </c>
      <c r="L16" s="163">
        <f ca="1">INDEX('Other Inputs'!$C$149:$AH$214,MATCH($B16,'Other Inputs'!$B$80:$B$145,0), MATCH($D$2,'Other Inputs'!$C$79:$AH$79,0))</f>
        <v>5.5E-2</v>
      </c>
      <c r="M16" s="45">
        <f ca="1">INDEX('Other Inputs'!$C$218:$AH$283,MATCH($B16,'Other Inputs'!$B$80:$B$145,0), MATCH($D$2,'Other Inputs'!$C$79:$AH$79,0))</f>
        <v>1.797945205479452E-2</v>
      </c>
      <c r="N16" s="53">
        <f t="shared" ca="1" si="6"/>
        <v>2500.9016721325352</v>
      </c>
      <c r="O16" s="53">
        <f t="shared" ca="1" si="7"/>
        <v>1250.4508360662676</v>
      </c>
      <c r="P16" s="46"/>
      <c r="Q16" s="53" cm="1">
        <f t="array" aca="1" ref="Q16" ca="1">IFERROR(SUMPRODUCT(INDIRECT("'"&amp;$H$6&amp;"'!$C"&amp;SUM(ROW(P16))&amp;":"&amp;$H$5&amp;SUM(ROW(P16))),
INDIRECT("'"&amp;$H$7&amp;"'!$C"&amp;SUM(ROW(P16))&amp;":"&amp;$H$5&amp;SUM(ROW(P16)))*$L$6,
INDIRECT("'"&amp;$H$8&amp;"'!$C"&amp;SUM(ROW(P16))&amp;":"&amp;$H$5&amp;SUM(ROW(P16)))*$L$5)/
(SUMPRODUCT(INDIRECT("'"&amp;$H$6&amp;"'!$C"&amp;SUM(ROW(P16))&amp;":"&amp;$H$5&amp;SUM(ROW(P16))),
INDIRECT("'"&amp;$H$7&amp;"'!$C"&amp;SUM(ROW(P16))&amp;":"&amp;$H$5&amp;SUM(ROW(P16)))*$L$6)),"")</f>
        <v>181927.97896963567</v>
      </c>
      <c r="R16" s="47">
        <f t="shared" ca="1" si="10"/>
        <v>3.484097136462716E-2</v>
      </c>
      <c r="S16" s="57">
        <f t="shared" ca="1" si="8"/>
        <v>227491993.40642726</v>
      </c>
      <c r="T16" s="59">
        <f t="shared" si="2"/>
        <v>0</v>
      </c>
    </row>
    <row r="17" spans="2:20" s="44" customFormat="1" ht="13" x14ac:dyDescent="0.3">
      <c r="B17" s="14">
        <f t="shared" si="9"/>
        <v>2010</v>
      </c>
      <c r="C17" s="53">
        <f t="shared" ca="1" si="0"/>
        <v>1964.1248694769401</v>
      </c>
      <c r="D17" s="70">
        <f t="shared" ca="1" si="1"/>
        <v>73.66440992041602</v>
      </c>
      <c r="E17" s="75">
        <f t="shared" ca="1" si="3"/>
        <v>0.61594671871120676</v>
      </c>
      <c r="F17" s="53" cm="1">
        <f t="array" aca="1" ref="F17" ca="1">SUMPRODUCT(INDIRECT("'"&amp;$H$6&amp;"'!$C"&amp;SUM(ROW(A17))&amp;":"&amp;$H$5&amp;SUM(ROW(A17))),
INDIRECT("'"&amp;$H$7&amp;"'!$C"&amp;SUM(ROW(A17))&amp;":"&amp;$H$5&amp;SUM(ROW(A17)))*$L$6)</f>
        <v>1209.7962684933987</v>
      </c>
      <c r="G17" s="163">
        <f ca="1">INDEX('Other Inputs'!$C$80:$AH$145,MATCH(B17,'Other Inputs'!$B$80:$B$145,0), MATCH($D$2,'Other Inputs'!$C$79:$AH$79,0))</f>
        <v>0</v>
      </c>
      <c r="H17" s="53">
        <f t="shared" ca="1" si="4"/>
        <v>1209.7962684933987</v>
      </c>
      <c r="I17" s="70" cm="1">
        <f t="array" aca="1" ref="I17" ca="1">IFERROR(SUMPRODUCT(INDIRECT("'"&amp;$H$6&amp;"'!$C"&amp;SUM(ROW(P17))&amp;":"&amp;$H$5&amp;SUM(ROW(P17))),
INDIRECT("'"&amp;$H$7&amp;"'!$C"&amp;SUM(ROW(P17))&amp;":"&amp;$H$5&amp;SUM(ROW(P17)))*$L$6,
INDIRECT("'"&amp;$H$7&amp;"'!$C10:"&amp;$H$5&amp;10)*$L$6)/
(SUMPRODUCT(INDIRECT("'"&amp;$H$6&amp;"'!$C"&amp;SUM(ROW(P17))&amp;":"&amp;$H$5&amp;SUM(ROW(P17))),
INDIRECT("'"&amp;$H$7&amp;"'!$C"&amp;SUM(ROW(P17))&amp;":"&amp;$H$5&amp;SUM(ROW(P17)))*$L$6)),"")</f>
        <v>71.817063385667751</v>
      </c>
      <c r="J17" s="345">
        <f ca="1">INDEX('Other Inputs'!$C$11:$AH$76,MATCH($B17,'Other Inputs'!$B$80:$B$145,0), MATCH($D$2,'Other Inputs'!$C$79:$AH$79,0))</f>
        <v>2</v>
      </c>
      <c r="K17" s="76">
        <f t="shared" ca="1" si="5"/>
        <v>2419.5925369867973</v>
      </c>
      <c r="L17" s="163">
        <f ca="1">INDEX('Other Inputs'!$C$149:$AH$214,MATCH($B17,'Other Inputs'!$B$80:$B$145,0), MATCH($D$2,'Other Inputs'!$C$79:$AH$79,0))</f>
        <v>5.5E-2</v>
      </c>
      <c r="M17" s="45">
        <f ca="1">INDEX('Other Inputs'!$C$218:$AH$283,MATCH($B17,'Other Inputs'!$B$80:$B$145,0), MATCH($D$2,'Other Inputs'!$C$79:$AH$79,0))</f>
        <v>1.4830508474576272E-2</v>
      </c>
      <c r="N17" s="53">
        <f t="shared" ca="1" si="6"/>
        <v>2590.5275224652396</v>
      </c>
      <c r="O17" s="53">
        <f t="shared" ca="1" si="7"/>
        <v>1295.2637612326198</v>
      </c>
      <c r="P17" s="46"/>
      <c r="Q17" s="53" cm="1">
        <f t="array" aca="1" ref="Q17" ca="1">IFERROR(SUMPRODUCT(INDIRECT("'"&amp;$H$6&amp;"'!$C"&amp;SUM(ROW(P17))&amp;":"&amp;$H$5&amp;SUM(ROW(P17))),
INDIRECT("'"&amp;$H$7&amp;"'!$C"&amp;SUM(ROW(P17))&amp;":"&amp;$H$5&amp;SUM(ROW(P17)))*$L$6,
INDIRECT("'"&amp;$H$8&amp;"'!$C"&amp;SUM(ROW(P17))&amp;":"&amp;$H$5&amp;SUM(ROW(P17)))*$L$5)/
(SUMPRODUCT(INDIRECT("'"&amp;$H$6&amp;"'!$C"&amp;SUM(ROW(P17))&amp;":"&amp;$H$5&amp;SUM(ROW(P17))),
INDIRECT("'"&amp;$H$7&amp;"'!$C"&amp;SUM(ROW(P17))&amp;":"&amp;$H$5&amp;SUM(ROW(P17)))*$L$6)),"")</f>
        <v>188938.38650333905</v>
      </c>
      <c r="R17" s="47">
        <f t="shared" ca="1" si="10"/>
        <v>3.8533971373767795E-2</v>
      </c>
      <c r="S17" s="57">
        <f t="shared" ca="1" si="8"/>
        <v>244725045.14353737</v>
      </c>
      <c r="T17" s="59">
        <f t="shared" si="2"/>
        <v>0</v>
      </c>
    </row>
    <row r="18" spans="2:20" s="44" customFormat="1" ht="13" x14ac:dyDescent="0.3">
      <c r="B18" s="14">
        <f t="shared" si="9"/>
        <v>2011</v>
      </c>
      <c r="C18" s="53">
        <f t="shared" ca="1" si="0"/>
        <v>2001.8732283815323</v>
      </c>
      <c r="D18" s="70">
        <f t="shared" ca="1" si="1"/>
        <v>74.136969759469935</v>
      </c>
      <c r="E18" s="75">
        <f t="shared" ca="1" si="3"/>
        <v>0.62553084424609151</v>
      </c>
      <c r="F18" s="53" cm="1">
        <f t="array" aca="1" ref="F18" ca="1">SUMPRODUCT(INDIRECT("'"&amp;$H$6&amp;"'!$C"&amp;SUM(ROW(A18))&amp;":"&amp;$H$5&amp;SUM(ROW(A18))),
INDIRECT("'"&amp;$H$7&amp;"'!$C"&amp;SUM(ROW(A18))&amp;":"&amp;$H$5&amp;SUM(ROW(A18)))*$L$6)</f>
        <v>1252.2334506231487</v>
      </c>
      <c r="G18" s="163">
        <f ca="1">INDEX('Other Inputs'!$C$80:$AH$145,MATCH(B18,'Other Inputs'!$B$80:$B$145,0), MATCH($D$2,'Other Inputs'!$C$79:$AH$79,0))</f>
        <v>0</v>
      </c>
      <c r="H18" s="53">
        <f t="shared" ca="1" si="4"/>
        <v>1252.2334506231487</v>
      </c>
      <c r="I18" s="70" cm="1">
        <f t="array" aca="1" ref="I18" ca="1">IFERROR(SUMPRODUCT(INDIRECT("'"&amp;$H$6&amp;"'!$C"&amp;SUM(ROW(P18))&amp;":"&amp;$H$5&amp;SUM(ROW(P18))),
INDIRECT("'"&amp;$H$7&amp;"'!$C"&amp;SUM(ROW(P18))&amp;":"&amp;$H$5&amp;SUM(ROW(P18)))*$L$6,
INDIRECT("'"&amp;$H$7&amp;"'!$C10:"&amp;$H$5&amp;10)*$L$6)/
(SUMPRODUCT(INDIRECT("'"&amp;$H$6&amp;"'!$C"&amp;SUM(ROW(P18))&amp;":"&amp;$H$5&amp;SUM(ROW(P18))),
INDIRECT("'"&amp;$H$7&amp;"'!$C"&amp;SUM(ROW(P18))&amp;":"&amp;$H$5&amp;SUM(ROW(P18)))*$L$6)),"")</f>
        <v>72.360712640537898</v>
      </c>
      <c r="J18" s="345">
        <f ca="1">INDEX('Other Inputs'!$C$11:$AH$76,MATCH($B18,'Other Inputs'!$B$80:$B$145,0), MATCH($D$2,'Other Inputs'!$C$79:$AH$79,0))</f>
        <v>2</v>
      </c>
      <c r="K18" s="76">
        <f t="shared" ca="1" si="5"/>
        <v>2504.4669012462973</v>
      </c>
      <c r="L18" s="163">
        <f ca="1">INDEX('Other Inputs'!$C$149:$AH$214,MATCH($B18,'Other Inputs'!$B$80:$B$145,0), MATCH($D$2,'Other Inputs'!$C$79:$AH$79,0))</f>
        <v>5.5E-2</v>
      </c>
      <c r="M18" s="45">
        <f ca="1">INDEX('Other Inputs'!$C$218:$AH$283,MATCH($B18,'Other Inputs'!$B$80:$B$145,0), MATCH($D$2,'Other Inputs'!$C$79:$AH$79,0))</f>
        <v>2.2491349480968859E-2</v>
      </c>
      <c r="N18" s="53">
        <f t="shared" ca="1" si="6"/>
        <v>2701.6395073729627</v>
      </c>
      <c r="O18" s="53">
        <f t="shared" ca="1" si="7"/>
        <v>1350.8197536864814</v>
      </c>
      <c r="P18" s="46"/>
      <c r="Q18" s="53" cm="1">
        <f t="array" aca="1" ref="Q18" ca="1">IFERROR(SUMPRODUCT(INDIRECT("'"&amp;$H$6&amp;"'!$C"&amp;SUM(ROW(P18))&amp;":"&amp;$H$5&amp;SUM(ROW(P18))),
INDIRECT("'"&amp;$H$7&amp;"'!$C"&amp;SUM(ROW(P18))&amp;":"&amp;$H$5&amp;SUM(ROW(P18)))*$L$6,
INDIRECT("'"&amp;$H$8&amp;"'!$C"&amp;SUM(ROW(P18))&amp;":"&amp;$H$5&amp;SUM(ROW(P18)))*$L$5)/
(SUMPRODUCT(INDIRECT("'"&amp;$H$6&amp;"'!$C"&amp;SUM(ROW(P18))&amp;":"&amp;$H$5&amp;SUM(ROW(P18))),
INDIRECT("'"&amp;$H$7&amp;"'!$C"&amp;SUM(ROW(P18))&amp;":"&amp;$H$5&amp;SUM(ROW(P18)))*$L$6)),"")</f>
        <v>194991.49390362031</v>
      </c>
      <c r="R18" s="47">
        <f t="shared" ca="1" si="10"/>
        <v>3.2037467410966247E-2</v>
      </c>
      <c r="S18" s="57">
        <f t="shared" ca="1" si="8"/>
        <v>263398361.76584741</v>
      </c>
      <c r="T18" s="59">
        <f t="shared" si="2"/>
        <v>0</v>
      </c>
    </row>
    <row r="19" spans="2:20" s="44" customFormat="1" ht="13" x14ac:dyDescent="0.3">
      <c r="B19" s="14">
        <f t="shared" si="9"/>
        <v>2012</v>
      </c>
      <c r="C19" s="53">
        <f t="shared" ca="1" si="0"/>
        <v>2031.9225355995734</v>
      </c>
      <c r="D19" s="70">
        <f t="shared" ca="1" si="1"/>
        <v>74.597725538583433</v>
      </c>
      <c r="E19" s="75">
        <f t="shared" ca="1" si="3"/>
        <v>0.60902982772049263</v>
      </c>
      <c r="F19" s="53" cm="1">
        <f t="array" aca="1" ref="F19" ca="1">SUMPRODUCT(INDIRECT("'"&amp;$H$6&amp;"'!$C"&amp;SUM(ROW(A19))&amp;":"&amp;$H$5&amp;SUM(ROW(A19))),
INDIRECT("'"&amp;$H$7&amp;"'!$C"&amp;SUM(ROW(A19))&amp;":"&amp;$H$5&amp;SUM(ROW(A19)))*$L$6)</f>
        <v>1237.5014317975947</v>
      </c>
      <c r="G19" s="163">
        <f ca="1">INDEX('Other Inputs'!$C$80:$AH$145,MATCH(B19,'Other Inputs'!$B$80:$B$145,0), MATCH($D$2,'Other Inputs'!$C$79:$AH$79,0))</f>
        <v>0</v>
      </c>
      <c r="H19" s="53">
        <f t="shared" ca="1" si="4"/>
        <v>1237.5014317975947</v>
      </c>
      <c r="I19" s="70" cm="1">
        <f t="array" aca="1" ref="I19" ca="1">IFERROR(SUMPRODUCT(INDIRECT("'"&amp;$H$6&amp;"'!$C"&amp;SUM(ROW(P19))&amp;":"&amp;$H$5&amp;SUM(ROW(P19))),
INDIRECT("'"&amp;$H$7&amp;"'!$C"&amp;SUM(ROW(P19))&amp;":"&amp;$H$5&amp;SUM(ROW(P19)))*$L$6,
INDIRECT("'"&amp;$H$7&amp;"'!$C10:"&amp;$H$5&amp;10)*$L$6)/
(SUMPRODUCT(INDIRECT("'"&amp;$H$6&amp;"'!$C"&amp;SUM(ROW(P19))&amp;":"&amp;$H$5&amp;SUM(ROW(P19))),
INDIRECT("'"&amp;$H$7&amp;"'!$C"&amp;SUM(ROW(P19))&amp;":"&amp;$H$5&amp;SUM(ROW(P19)))*$L$6)),"")</f>
        <v>72.80045755068916</v>
      </c>
      <c r="J19" s="345">
        <f ca="1">INDEX('Other Inputs'!$C$11:$AH$76,MATCH($B19,'Other Inputs'!$B$80:$B$145,0), MATCH($D$2,'Other Inputs'!$C$79:$AH$79,0))</f>
        <v>2</v>
      </c>
      <c r="K19" s="76">
        <f t="shared" ca="1" si="5"/>
        <v>2475.0028635951894</v>
      </c>
      <c r="L19" s="163">
        <f ca="1">INDEX('Other Inputs'!$C$149:$AH$214,MATCH($B19,'Other Inputs'!$B$80:$B$145,0), MATCH($D$2,'Other Inputs'!$C$79:$AH$79,0))</f>
        <v>5.5E-2</v>
      </c>
      <c r="M19" s="45">
        <f ca="1">INDEX('Other Inputs'!$C$218:$AH$283,MATCH($B19,'Other Inputs'!$B$80:$B$145,0), MATCH($D$2,'Other Inputs'!$C$79:$AH$79,0))</f>
        <v>1.9223224794036878E-2</v>
      </c>
      <c r="N19" s="53">
        <f t="shared" ca="1" si="6"/>
        <v>2661.3223220084028</v>
      </c>
      <c r="O19" s="53">
        <f t="shared" ca="1" si="7"/>
        <v>1330.6611610042014</v>
      </c>
      <c r="P19" s="46"/>
      <c r="Q19" s="53" cm="1">
        <f t="array" aca="1" ref="Q19" ca="1">IFERROR(SUMPRODUCT(INDIRECT("'"&amp;$H$6&amp;"'!$C"&amp;SUM(ROW(P19))&amp;":"&amp;$H$5&amp;SUM(ROW(P19))),
INDIRECT("'"&amp;$H$7&amp;"'!$C"&amp;SUM(ROW(P19))&amp;":"&amp;$H$5&amp;SUM(ROW(P19)))*$L$6,
INDIRECT("'"&amp;$H$8&amp;"'!$C"&amp;SUM(ROW(P19))&amp;":"&amp;$H$5&amp;SUM(ROW(P19)))*$L$5)/
(SUMPRODUCT(INDIRECT("'"&amp;$H$6&amp;"'!$C"&amp;SUM(ROW(P19))&amp;":"&amp;$H$5&amp;SUM(ROW(P19))),
INDIRECT("'"&amp;$H$7&amp;"'!$C"&amp;SUM(ROW(P19))&amp;":"&amp;$H$5&amp;SUM(ROW(P19)))*$L$6)),"")</f>
        <v>199323.74372996384</v>
      </c>
      <c r="R19" s="47">
        <f t="shared" ca="1" si="10"/>
        <v>2.2217634931731123E-2</v>
      </c>
      <c r="S19" s="57">
        <f t="shared" ca="1" si="8"/>
        <v>265232364.2474176</v>
      </c>
      <c r="T19" s="59">
        <f t="shared" si="2"/>
        <v>0</v>
      </c>
    </row>
    <row r="20" spans="2:20" s="44" customFormat="1" ht="13" x14ac:dyDescent="0.3">
      <c r="B20" s="14">
        <f t="shared" si="9"/>
        <v>2013</v>
      </c>
      <c r="C20" s="53">
        <f t="shared" ca="1" si="0"/>
        <v>2052.7379109248182</v>
      </c>
      <c r="D20" s="70">
        <f t="shared" ca="1" si="1"/>
        <v>75.048875331434445</v>
      </c>
      <c r="E20" s="75">
        <f t="shared" ca="1" si="3"/>
        <v>0.59262107077655679</v>
      </c>
      <c r="F20" s="53" cm="1">
        <f t="array" aca="1" ref="F20" ca="1">SUMPRODUCT(INDIRECT("'"&amp;$H$6&amp;"'!$C"&amp;SUM(ROW(A20))&amp;":"&amp;$H$5&amp;SUM(ROW(A20))),
INDIRECT("'"&amp;$H$7&amp;"'!$C"&amp;SUM(ROW(A20))&amp;":"&amp;$H$5&amp;SUM(ROW(A20)))*$L$6)</f>
        <v>1216.495738795898</v>
      </c>
      <c r="G20" s="163">
        <f ca="1">INDEX('Other Inputs'!$C$80:$AH$145,MATCH(B20,'Other Inputs'!$B$80:$B$145,0), MATCH($D$2,'Other Inputs'!$C$79:$AH$79,0))</f>
        <v>0</v>
      </c>
      <c r="H20" s="53">
        <f t="shared" ca="1" si="4"/>
        <v>1216.495738795898</v>
      </c>
      <c r="I20" s="70" cm="1">
        <f t="array" aca="1" ref="I20" ca="1">IFERROR(SUMPRODUCT(INDIRECT("'"&amp;$H$6&amp;"'!$C"&amp;SUM(ROW(P20))&amp;":"&amp;$H$5&amp;SUM(ROW(P20))),
INDIRECT("'"&amp;$H$7&amp;"'!$C"&amp;SUM(ROW(P20))&amp;":"&amp;$H$5&amp;SUM(ROW(P20)))*$L$6,
INDIRECT("'"&amp;$H$7&amp;"'!$C10:"&amp;$H$5&amp;10)*$L$6)/
(SUMPRODUCT(INDIRECT("'"&amp;$H$6&amp;"'!$C"&amp;SUM(ROW(P20))&amp;":"&amp;$H$5&amp;SUM(ROW(P20))),
INDIRECT("'"&amp;$H$7&amp;"'!$C"&amp;SUM(ROW(P20))&amp;":"&amp;$H$5&amp;SUM(ROW(P20)))*$L$6)),"")</f>
        <v>73.230640534242099</v>
      </c>
      <c r="J20" s="345">
        <f ca="1">INDEX('Other Inputs'!$C$11:$AH$76,MATCH($B20,'Other Inputs'!$B$80:$B$145,0), MATCH($D$2,'Other Inputs'!$C$79:$AH$79,0))</f>
        <v>2</v>
      </c>
      <c r="K20" s="76">
        <f t="shared" ca="1" si="5"/>
        <v>2432.991477591796</v>
      </c>
      <c r="L20" s="163">
        <f ca="1">INDEX('Other Inputs'!$C$149:$AH$214,MATCH($B20,'Other Inputs'!$B$80:$B$145,0), MATCH($D$2,'Other Inputs'!$C$79:$AH$79,0))</f>
        <v>5.5E-2</v>
      </c>
      <c r="M20" s="45">
        <f ca="1">INDEX('Other Inputs'!$C$218:$AH$283,MATCH($B20,'Other Inputs'!$B$80:$B$145,0), MATCH($D$2,'Other Inputs'!$C$79:$AH$79,0))</f>
        <v>1.6406250000000001E-2</v>
      </c>
      <c r="N20" s="53">
        <f t="shared" ca="1" si="6"/>
        <v>2608.9176699421932</v>
      </c>
      <c r="O20" s="53">
        <f t="shared" ca="1" si="7"/>
        <v>1304.4588349710966</v>
      </c>
      <c r="P20" s="46"/>
      <c r="Q20" s="53" cm="1">
        <f t="array" aca="1" ref="Q20" ca="1">IFERROR(SUMPRODUCT(INDIRECT("'"&amp;$H$6&amp;"'!$C"&amp;SUM(ROW(P20))&amp;":"&amp;$H$5&amp;SUM(ROW(P20))),
INDIRECT("'"&amp;$H$7&amp;"'!$C"&amp;SUM(ROW(P20))&amp;":"&amp;$H$5&amp;SUM(ROW(P20)))*$L$6,
INDIRECT("'"&amp;$H$8&amp;"'!$C"&amp;SUM(ROW(P20))&amp;":"&amp;$H$5&amp;SUM(ROW(P20)))*$L$5)/
(SUMPRODUCT(INDIRECT("'"&amp;$H$6&amp;"'!$C"&amp;SUM(ROW(P20))&amp;":"&amp;$H$5&amp;SUM(ROW(P20))),
INDIRECT("'"&amp;$H$7&amp;"'!$C"&amp;SUM(ROW(P20))&amp;":"&amp;$H$5&amp;SUM(ROW(P20)))*$L$6)),"")</f>
        <v>203858.33671787032</v>
      </c>
      <c r="R20" s="47">
        <f t="shared" ca="1" si="10"/>
        <v>2.2749888713959665E-2</v>
      </c>
      <c r="S20" s="57">
        <f t="shared" ca="1" si="8"/>
        <v>265924808.41413864</v>
      </c>
      <c r="T20" s="59">
        <f t="shared" si="2"/>
        <v>0</v>
      </c>
    </row>
    <row r="21" spans="2:20" s="44" customFormat="1" ht="13" x14ac:dyDescent="0.3">
      <c r="B21" s="14">
        <f t="shared" si="9"/>
        <v>2014</v>
      </c>
      <c r="C21" s="53">
        <f t="shared" ca="1" si="0"/>
        <v>2069.9084502831333</v>
      </c>
      <c r="D21" s="70">
        <f t="shared" ca="1" si="1"/>
        <v>75.508055734450764</v>
      </c>
      <c r="E21" s="75">
        <f t="shared" ca="1" si="3"/>
        <v>0.57605635056867344</v>
      </c>
      <c r="F21" s="53" cm="1">
        <f t="array" aca="1" ref="F21" ca="1">SUMPRODUCT(INDIRECT("'"&amp;$H$6&amp;"'!$C"&amp;SUM(ROW(A21))&amp;":"&amp;$H$5&amp;SUM(ROW(A21))),
INDIRECT("'"&amp;$H$7&amp;"'!$C"&amp;SUM(ROW(A21))&amp;":"&amp;$H$5&amp;SUM(ROW(A21)))*$L$6)</f>
        <v>1192.3839078813603</v>
      </c>
      <c r="G21" s="163">
        <f ca="1">INDEX('Other Inputs'!$C$80:$AH$145,MATCH(B21,'Other Inputs'!$B$80:$B$145,0), MATCH($D$2,'Other Inputs'!$C$79:$AH$79,0))</f>
        <v>0</v>
      </c>
      <c r="H21" s="53">
        <f t="shared" ca="1" si="4"/>
        <v>1192.3839078813603</v>
      </c>
      <c r="I21" s="70" cm="1">
        <f t="array" aca="1" ref="I21" ca="1">IFERROR(SUMPRODUCT(INDIRECT("'"&amp;$H$6&amp;"'!$C"&amp;SUM(ROW(P21))&amp;":"&amp;$H$5&amp;SUM(ROW(P21))),
INDIRECT("'"&amp;$H$7&amp;"'!$C"&amp;SUM(ROW(P21))&amp;":"&amp;$H$5&amp;SUM(ROW(P21)))*$L$6,
INDIRECT("'"&amp;$H$7&amp;"'!$C10:"&amp;$H$5&amp;10)*$L$6)/
(SUMPRODUCT(INDIRECT("'"&amp;$H$6&amp;"'!$C"&amp;SUM(ROW(P21))&amp;":"&amp;$H$5&amp;SUM(ROW(P21))),
INDIRECT("'"&amp;$H$7&amp;"'!$C"&amp;SUM(ROW(P21))&amp;":"&amp;$H$5&amp;SUM(ROW(P21)))*$L$6)),"")</f>
        <v>73.668247047077571</v>
      </c>
      <c r="J21" s="345">
        <f ca="1">INDEX('Other Inputs'!$C$11:$AH$76,MATCH($B21,'Other Inputs'!$B$80:$B$145,0), MATCH($D$2,'Other Inputs'!$C$79:$AH$79,0))</f>
        <v>2</v>
      </c>
      <c r="K21" s="76">
        <f t="shared" ca="1" si="5"/>
        <v>2384.7678157627206</v>
      </c>
      <c r="L21" s="163">
        <f ca="1">INDEX('Other Inputs'!$C$149:$AH$214,MATCH($B21,'Other Inputs'!$B$80:$B$145,0), MATCH($D$2,'Other Inputs'!$C$79:$AH$79,0))</f>
        <v>5.5E-2</v>
      </c>
      <c r="M21" s="45">
        <f ca="1">INDEX('Other Inputs'!$C$218:$AH$283,MATCH($B21,'Other Inputs'!$B$80:$B$145,0), MATCH($D$2,'Other Inputs'!$C$79:$AH$79,0))</f>
        <v>1.627630011909488E-2</v>
      </c>
      <c r="N21" s="53">
        <f t="shared" ca="1" si="6"/>
        <v>2556.8800781309865</v>
      </c>
      <c r="O21" s="53">
        <f t="shared" ca="1" si="7"/>
        <v>1278.4400390654932</v>
      </c>
      <c r="P21" s="46"/>
      <c r="Q21" s="53" cm="1">
        <f t="array" aca="1" ref="Q21" ca="1">IFERROR(SUMPRODUCT(INDIRECT("'"&amp;$H$6&amp;"'!$C"&amp;SUM(ROW(P21))&amp;":"&amp;$H$5&amp;SUM(ROW(P21))),
INDIRECT("'"&amp;$H$7&amp;"'!$C"&amp;SUM(ROW(P21))&amp;":"&amp;$H$5&amp;SUM(ROW(P21)))*$L$6,
INDIRECT("'"&amp;$H$8&amp;"'!$C"&amp;SUM(ROW(P21))&amp;":"&amp;$H$5&amp;SUM(ROW(P21)))*$L$5)/
(SUMPRODUCT(INDIRECT("'"&amp;$H$6&amp;"'!$C"&amp;SUM(ROW(P21))&amp;":"&amp;$H$5&amp;SUM(ROW(P21))),
INDIRECT("'"&amp;$H$7&amp;"'!$C"&amp;SUM(ROW(P21))&amp;":"&amp;$H$5&amp;SUM(ROW(P21)))*$L$6)),"")</f>
        <v>209761.14021377705</v>
      </c>
      <c r="R21" s="47">
        <f t="shared" ca="1" si="10"/>
        <v>2.8955418703704661E-2</v>
      </c>
      <c r="S21" s="57">
        <f t="shared" ca="1" si="8"/>
        <v>268167040.28932354</v>
      </c>
      <c r="T21" s="59">
        <f t="shared" si="2"/>
        <v>0</v>
      </c>
    </row>
    <row r="22" spans="2:20" s="44" customFormat="1" ht="13" x14ac:dyDescent="0.3">
      <c r="B22" s="14">
        <f t="shared" si="9"/>
        <v>2015</v>
      </c>
      <c r="C22" s="53">
        <f t="shared" ca="1" si="0"/>
        <v>2069.4960406364576</v>
      </c>
      <c r="D22" s="70">
        <f t="shared" ca="1" si="1"/>
        <v>75.929833180905618</v>
      </c>
      <c r="E22" s="75">
        <f t="shared" ca="1" si="3"/>
        <v>0.56001046646085884</v>
      </c>
      <c r="F22" s="53" cm="1">
        <f t="array" aca="1" ref="F22" ca="1">SUMPRODUCT(INDIRECT("'"&amp;$H$6&amp;"'!$C"&amp;SUM(ROW(A22))&amp;":"&amp;$H$5&amp;SUM(ROW(A22))),
INDIRECT("'"&amp;$H$7&amp;"'!$C"&amp;SUM(ROW(A22))&amp;":"&amp;$H$5&amp;SUM(ROW(A22)))*$L$6)</f>
        <v>1158.9394430557231</v>
      </c>
      <c r="G22" s="163">
        <f ca="1">INDEX('Other Inputs'!$C$80:$AH$145,MATCH(B22,'Other Inputs'!$B$80:$B$145,0), MATCH($D$2,'Other Inputs'!$C$79:$AH$79,0))</f>
        <v>0</v>
      </c>
      <c r="H22" s="53">
        <f t="shared" ca="1" si="4"/>
        <v>1158.9394430557231</v>
      </c>
      <c r="I22" s="70" cm="1">
        <f t="array" aca="1" ref="I22" ca="1">IFERROR(SUMPRODUCT(INDIRECT("'"&amp;$H$6&amp;"'!$C"&amp;SUM(ROW(P22))&amp;":"&amp;$H$5&amp;SUM(ROW(P22))),
INDIRECT("'"&amp;$H$7&amp;"'!$C"&amp;SUM(ROW(P22))&amp;":"&amp;$H$5&amp;SUM(ROW(P22)))*$L$6,
INDIRECT("'"&amp;$H$7&amp;"'!$C10:"&amp;$H$5&amp;10)*$L$6)/
(SUMPRODUCT(INDIRECT("'"&amp;$H$6&amp;"'!$C"&amp;SUM(ROW(P22))&amp;":"&amp;$H$5&amp;SUM(ROW(P22))),
INDIRECT("'"&amp;$H$7&amp;"'!$C"&amp;SUM(ROW(P22))&amp;":"&amp;$H$5&amp;SUM(ROW(P22)))*$L$6)),"")</f>
        <v>74.071429903994385</v>
      </c>
      <c r="J22" s="345">
        <f ca="1">INDEX('Other Inputs'!$C$11:$AH$76,MATCH($B22,'Other Inputs'!$B$80:$B$145,0), MATCH($D$2,'Other Inputs'!$C$79:$AH$79,0))</f>
        <v>2</v>
      </c>
      <c r="K22" s="76">
        <f t="shared" ca="1" si="5"/>
        <v>2317.8788861114463</v>
      </c>
      <c r="L22" s="163">
        <f ca="1">INDEX('Other Inputs'!$C$149:$AH$214,MATCH($B22,'Other Inputs'!$B$80:$B$145,0), MATCH($D$2,'Other Inputs'!$C$79:$AH$79,0))</f>
        <v>5.5E-2</v>
      </c>
      <c r="M22" s="45">
        <f ca="1">INDEX('Other Inputs'!$C$218:$AH$283,MATCH($B22,'Other Inputs'!$B$80:$B$145,0), MATCH($D$2,'Other Inputs'!$C$79:$AH$79,0))</f>
        <v>1.7309205350118019E-2</v>
      </c>
      <c r="N22" s="53">
        <f t="shared" ca="1" si="6"/>
        <v>2487.6895017528841</v>
      </c>
      <c r="O22" s="53">
        <f t="shared" ca="1" si="7"/>
        <v>1243.844750876442</v>
      </c>
      <c r="P22" s="46"/>
      <c r="Q22" s="53" cm="1">
        <f t="array" aca="1" ref="Q22" ca="1">IFERROR(SUMPRODUCT(INDIRECT("'"&amp;$H$6&amp;"'!$C"&amp;SUM(ROW(P22))&amp;":"&amp;$H$5&amp;SUM(ROW(P22))),
INDIRECT("'"&amp;$H$7&amp;"'!$C"&amp;SUM(ROW(P22))&amp;":"&amp;$H$5&amp;SUM(ROW(P22)))*$L$6,
INDIRECT("'"&amp;$H$8&amp;"'!$C"&amp;SUM(ROW(P22))&amp;":"&amp;$H$5&amp;SUM(ROW(P22)))*$L$5)/
(SUMPRODUCT(INDIRECT("'"&amp;$H$6&amp;"'!$C"&amp;SUM(ROW(P22))&amp;":"&amp;$H$5&amp;SUM(ROW(P22))),
INDIRECT("'"&amp;$H$7&amp;"'!$C"&amp;SUM(ROW(P22))&amp;":"&amp;$H$5&amp;SUM(ROW(P22)))*$L$6)),"")</f>
        <v>217867.32313660145</v>
      </c>
      <c r="R22" s="47">
        <f t="shared" ca="1" si="10"/>
        <v>3.8644826751814021E-2</v>
      </c>
      <c r="S22" s="57">
        <f t="shared" ca="1" si="8"/>
        <v>270993126.27096331</v>
      </c>
      <c r="T22" s="59">
        <f t="shared" si="2"/>
        <v>0</v>
      </c>
    </row>
    <row r="23" spans="2:20" s="44" customFormat="1" ht="13" x14ac:dyDescent="0.3">
      <c r="B23" s="14">
        <f t="shared" si="9"/>
        <v>2016</v>
      </c>
      <c r="C23" s="53">
        <f t="shared" ca="1" si="0"/>
        <v>2061.3354845025892</v>
      </c>
      <c r="D23" s="70">
        <f t="shared" ca="1" si="1"/>
        <v>76.352463282848007</v>
      </c>
      <c r="E23" s="75">
        <f t="shared" ca="1" si="3"/>
        <v>0.5539275728140125</v>
      </c>
      <c r="F23" s="53" cm="1">
        <f t="array" aca="1" ref="F23" ca="1">SUMPRODUCT(INDIRECT("'"&amp;$H$6&amp;"'!$C"&amp;SUM(ROW(A23))&amp;":"&amp;$H$5&amp;SUM(ROW(A23))),
INDIRECT("'"&amp;$H$7&amp;"'!$C"&amp;SUM(ROW(A23))&amp;":"&amp;$H$5&amp;SUM(ROW(A23)))*$L$6)</f>
        <v>1141.8305616859157</v>
      </c>
      <c r="G23" s="163">
        <f ca="1">INDEX('Other Inputs'!$C$80:$AH$145,MATCH(B23,'Other Inputs'!$B$80:$B$145,0), MATCH($D$2,'Other Inputs'!$C$79:$AH$79,0))</f>
        <v>0</v>
      </c>
      <c r="H23" s="53">
        <f t="shared" ca="1" si="4"/>
        <v>1141.8305616859157</v>
      </c>
      <c r="I23" s="70" cm="1">
        <f t="array" aca="1" ref="I23" ca="1">IFERROR(SUMPRODUCT(INDIRECT("'"&amp;$H$6&amp;"'!$C"&amp;SUM(ROW(P23))&amp;":"&amp;$H$5&amp;SUM(ROW(P23))),
INDIRECT("'"&amp;$H$7&amp;"'!$C"&amp;SUM(ROW(P23))&amp;":"&amp;$H$5&amp;SUM(ROW(P23)))*$L$6,
INDIRECT("'"&amp;$H$7&amp;"'!$C10:"&amp;$H$5&amp;10)*$L$6)/
(SUMPRODUCT(INDIRECT("'"&amp;$H$6&amp;"'!$C"&amp;SUM(ROW(P23))&amp;":"&amp;$H$5&amp;SUM(ROW(P23))),
INDIRECT("'"&amp;$H$7&amp;"'!$C"&amp;SUM(ROW(P23))&amp;":"&amp;$H$5&amp;SUM(ROW(P23)))*$L$6)),"")</f>
        <v>74.508376950784296</v>
      </c>
      <c r="J23" s="345">
        <f ca="1">INDEX('Other Inputs'!$C$11:$AH$76,MATCH($B23,'Other Inputs'!$B$80:$B$145,0), MATCH($D$2,'Other Inputs'!$C$79:$AH$79,0))</f>
        <v>2</v>
      </c>
      <c r="K23" s="76">
        <f t="shared" ca="1" si="5"/>
        <v>2283.6611233718313</v>
      </c>
      <c r="L23" s="163">
        <f ca="1">INDEX('Other Inputs'!$C$149:$AH$214,MATCH($B23,'Other Inputs'!$B$80:$B$145,0), MATCH($D$2,'Other Inputs'!$C$79:$AH$79,0))</f>
        <v>5.5E-2</v>
      </c>
      <c r="M23" s="45">
        <f ca="1">INDEX('Other Inputs'!$C$218:$AH$283,MATCH($B23,'Other Inputs'!$B$80:$B$145,0), MATCH($D$2,'Other Inputs'!$C$79:$AH$79,0))</f>
        <v>1.7500000000000002E-2</v>
      </c>
      <c r="N23" s="53">
        <f t="shared" ca="1" si="6"/>
        <v>2451.4245786475344</v>
      </c>
      <c r="O23" s="53">
        <f t="shared" ca="1" si="7"/>
        <v>1225.7122893237672</v>
      </c>
      <c r="P23" s="46"/>
      <c r="Q23" s="53" cm="1">
        <f t="array" aca="1" ref="Q23" ca="1">IFERROR(SUMPRODUCT(INDIRECT("'"&amp;$H$6&amp;"'!$C"&amp;SUM(ROW(P23))&amp;":"&amp;$H$5&amp;SUM(ROW(P23))),
INDIRECT("'"&amp;$H$7&amp;"'!$C"&amp;SUM(ROW(P23))&amp;":"&amp;$H$5&amp;SUM(ROW(P23)))*$L$6,
INDIRECT("'"&amp;$H$8&amp;"'!$C"&amp;SUM(ROW(P23))&amp;":"&amp;$H$5&amp;SUM(ROW(P23)))*$L$5)/
(SUMPRODUCT(INDIRECT("'"&amp;$H$6&amp;"'!$C"&amp;SUM(ROW(P23))&amp;":"&amp;$H$5&amp;SUM(ROW(P23))),
INDIRECT("'"&amp;$H$7&amp;"'!$C"&amp;SUM(ROW(P23))&amp;":"&amp;$H$5&amp;SUM(ROW(P23)))*$L$6)),"")</f>
        <v>226547.54777053153</v>
      </c>
      <c r="R23" s="47">
        <f t="shared" ca="1" si="10"/>
        <v>3.9841792284231792E-2</v>
      </c>
      <c r="S23" s="57">
        <f t="shared" ca="1" si="8"/>
        <v>277682113.4185037</v>
      </c>
      <c r="T23" s="59">
        <f t="shared" si="2"/>
        <v>0</v>
      </c>
    </row>
    <row r="24" spans="2:20" s="44" customFormat="1" ht="13" x14ac:dyDescent="0.3">
      <c r="B24" s="14">
        <f t="shared" si="9"/>
        <v>2017</v>
      </c>
      <c r="C24" s="53">
        <f t="shared" ca="1" si="0"/>
        <v>2041.4842557310997</v>
      </c>
      <c r="D24" s="70">
        <f t="shared" ca="1" si="1"/>
        <v>76.761586587873978</v>
      </c>
      <c r="E24" s="75">
        <f t="shared" ca="1" si="3"/>
        <v>0.54802326876646335</v>
      </c>
      <c r="F24" s="53" cm="1">
        <f t="array" aca="1" ref="F24" ca="1">SUMPRODUCT(INDIRECT("'"&amp;$H$6&amp;"'!$C"&amp;SUM(ROW(A24))&amp;":"&amp;$H$5&amp;SUM(ROW(A24))),
INDIRECT("'"&amp;$H$7&amp;"'!$C"&amp;SUM(ROW(A24))&amp;":"&amp;$H$5&amp;SUM(ROW(A24)))*$L$6)</f>
        <v>1118.7808749610278</v>
      </c>
      <c r="G24" s="163">
        <f ca="1">INDEX('Other Inputs'!$C$80:$AH$145,MATCH(B24,'Other Inputs'!$B$80:$B$145,0), MATCH($D$2,'Other Inputs'!$C$79:$AH$79,0))</f>
        <v>0</v>
      </c>
      <c r="H24" s="53">
        <f t="shared" ca="1" si="4"/>
        <v>1118.7808749610278</v>
      </c>
      <c r="I24" s="70" cm="1">
        <f t="array" aca="1" ref="I24" ca="1">IFERROR(SUMPRODUCT(INDIRECT("'"&amp;$H$6&amp;"'!$C"&amp;SUM(ROW(P24))&amp;":"&amp;$H$5&amp;SUM(ROW(P24))),
INDIRECT("'"&amp;$H$7&amp;"'!$C"&amp;SUM(ROW(P24))&amp;":"&amp;$H$5&amp;SUM(ROW(P24)))*$L$6,
INDIRECT("'"&amp;$H$7&amp;"'!$C10:"&amp;$H$5&amp;10)*$L$6)/
(SUMPRODUCT(INDIRECT("'"&amp;$H$6&amp;"'!$C"&amp;SUM(ROW(P24))&amp;":"&amp;$H$5&amp;SUM(ROW(P24))),
INDIRECT("'"&amp;$H$7&amp;"'!$C"&amp;SUM(ROW(P24))&amp;":"&amp;$H$5&amp;SUM(ROW(P24)))*$L$6)),"")</f>
        <v>74.932830618044079</v>
      </c>
      <c r="J24" s="345">
        <f ca="1">INDEX('Other Inputs'!$C$11:$AH$76,MATCH($B24,'Other Inputs'!$B$80:$B$145,0), MATCH($D$2,'Other Inputs'!$C$79:$AH$79,0))</f>
        <v>2</v>
      </c>
      <c r="K24" s="76">
        <f t="shared" ca="1" si="5"/>
        <v>2237.5617499220557</v>
      </c>
      <c r="L24" s="163">
        <f ca="1">INDEX('Other Inputs'!$C$149:$AH$214,MATCH($B24,'Other Inputs'!$B$80:$B$145,0), MATCH($D$2,'Other Inputs'!$C$79:$AH$79,0))</f>
        <v>5.5E-2</v>
      </c>
      <c r="M24" s="45">
        <f ca="1">INDEX('Other Inputs'!$C$218:$AH$283,MATCH($B24,'Other Inputs'!$B$80:$B$145,0), MATCH($D$2,'Other Inputs'!$C$79:$AH$79,0))</f>
        <v>1.7500000000000002E-2</v>
      </c>
      <c r="N24" s="53">
        <f t="shared" ca="1" si="6"/>
        <v>2401.9386299757048</v>
      </c>
      <c r="O24" s="53">
        <f t="shared" ca="1" si="7"/>
        <v>1200.9693149878524</v>
      </c>
      <c r="P24" s="46"/>
      <c r="Q24" s="53" cm="1">
        <f t="array" aca="1" ref="Q24" ca="1">IFERROR(SUMPRODUCT(INDIRECT("'"&amp;$H$6&amp;"'!$C"&amp;SUM(ROW(P24))&amp;":"&amp;$H$5&amp;SUM(ROW(P24))),
INDIRECT("'"&amp;$H$7&amp;"'!$C"&amp;SUM(ROW(P24))&amp;":"&amp;$H$5&amp;SUM(ROW(P24)))*$L$6,
INDIRECT("'"&amp;$H$8&amp;"'!$C"&amp;SUM(ROW(P24))&amp;":"&amp;$H$5&amp;SUM(ROW(P24)))*$L$5)/
(SUMPRODUCT(INDIRECT("'"&amp;$H$6&amp;"'!$C"&amp;SUM(ROW(P24))&amp;":"&amp;$H$5&amp;SUM(ROW(P24))),
INDIRECT("'"&amp;$H$7&amp;"'!$C"&amp;SUM(ROW(P24))&amp;":"&amp;$H$5&amp;SUM(ROW(P24)))*$L$6)),"")</f>
        <v>232501.65455235812</v>
      </c>
      <c r="R24" s="47">
        <f t="shared" ca="1" si="10"/>
        <v>2.6281929954313332E-2</v>
      </c>
      <c r="S24" s="57">
        <f t="shared" ca="1" si="8"/>
        <v>279227352.80128783</v>
      </c>
      <c r="T24" s="59">
        <f t="shared" si="2"/>
        <v>0</v>
      </c>
    </row>
    <row r="25" spans="2:20" s="44" customFormat="1" ht="13" x14ac:dyDescent="0.3">
      <c r="B25" s="14">
        <f t="shared" si="9"/>
        <v>2018</v>
      </c>
      <c r="C25" s="53">
        <f t="shared" ca="1" si="0"/>
        <v>2009.1150183931907</v>
      </c>
      <c r="D25" s="70">
        <f t="shared" ca="1" si="1"/>
        <v>76.992730257914928</v>
      </c>
      <c r="E25" s="75">
        <f t="shared" ca="1" si="3"/>
        <v>0.54404922254298205</v>
      </c>
      <c r="F25" s="53" cm="1">
        <f t="array" aca="1" ref="F25" ca="1">SUMPRODUCT(INDIRECT("'"&amp;$H$6&amp;"'!$C"&amp;SUM(ROW(A25))&amp;":"&amp;$H$5&amp;SUM(ROW(A25))),
INDIRECT("'"&amp;$H$7&amp;"'!$C"&amp;SUM(ROW(A25))&amp;":"&amp;$H$5&amp;SUM(ROW(A25)))*$L$6)</f>
        <v>1093.0574637562445</v>
      </c>
      <c r="G25" s="163">
        <f ca="1">INDEX('Other Inputs'!$C$80:$AH$145,MATCH(B25,'Other Inputs'!$B$80:$B$145,0), MATCH($D$2,'Other Inputs'!$C$79:$AH$79,0))</f>
        <v>0</v>
      </c>
      <c r="H25" s="53">
        <f t="shared" ca="1" si="4"/>
        <v>1093.0574637562445</v>
      </c>
      <c r="I25" s="70" cm="1">
        <f t="array" aca="1" ref="I25" ca="1">IFERROR(SUMPRODUCT(INDIRECT("'"&amp;$H$6&amp;"'!$C"&amp;SUM(ROW(P25))&amp;":"&amp;$H$5&amp;SUM(ROW(P25))),
INDIRECT("'"&amp;$H$7&amp;"'!$C"&amp;SUM(ROW(P25))&amp;":"&amp;$H$5&amp;SUM(ROW(P25)))*$L$6,
INDIRECT("'"&amp;$H$7&amp;"'!$C10:"&amp;$H$5&amp;10)*$L$6)/
(SUMPRODUCT(INDIRECT("'"&amp;$H$6&amp;"'!$C"&amp;SUM(ROW(P25))&amp;":"&amp;$H$5&amp;SUM(ROW(P25))),
INDIRECT("'"&amp;$H$7&amp;"'!$C"&amp;SUM(ROW(P25))&amp;":"&amp;$H$5&amp;SUM(ROW(P25)))*$L$6)),"")</f>
        <v>75.304953089368226</v>
      </c>
      <c r="J25" s="345">
        <f ca="1">INDEX('Other Inputs'!$C$11:$AH$76,MATCH($B25,'Other Inputs'!$B$80:$B$145,0), MATCH($D$2,'Other Inputs'!$C$79:$AH$79,0))</f>
        <v>2</v>
      </c>
      <c r="K25" s="76">
        <f t="shared" ca="1" si="5"/>
        <v>2186.114927512489</v>
      </c>
      <c r="L25" s="163">
        <f ca="1">INDEX('Other Inputs'!$C$149:$AH$214,MATCH($B25,'Other Inputs'!$B$80:$B$145,0), MATCH($D$2,'Other Inputs'!$C$79:$AH$79,0))</f>
        <v>5.5E-2</v>
      </c>
      <c r="M25" s="45">
        <f ca="1">INDEX('Other Inputs'!$C$218:$AH$283,MATCH($B25,'Other Inputs'!$B$80:$B$145,0), MATCH($D$2,'Other Inputs'!$C$79:$AH$79,0))</f>
        <v>1.7500000000000002E-2</v>
      </c>
      <c r="N25" s="53">
        <f t="shared" ca="1" si="6"/>
        <v>2346.7123953748751</v>
      </c>
      <c r="O25" s="53">
        <f t="shared" ca="1" si="7"/>
        <v>1173.3561976874375</v>
      </c>
      <c r="P25" s="46"/>
      <c r="Q25" s="53" cm="1">
        <f t="array" aca="1" ref="Q25" ca="1">IFERROR(SUMPRODUCT(INDIRECT("'"&amp;$H$6&amp;"'!$C"&amp;SUM(ROW(P25))&amp;":"&amp;$H$5&amp;SUM(ROW(P25))),
INDIRECT("'"&amp;$H$7&amp;"'!$C"&amp;SUM(ROW(P25))&amp;":"&amp;$H$5&amp;SUM(ROW(P25)))*$L$6,
INDIRECT("'"&amp;$H$8&amp;"'!$C"&amp;SUM(ROW(P25))&amp;":"&amp;$H$5&amp;SUM(ROW(P25)))*$L$5)/
(SUMPRODUCT(INDIRECT("'"&amp;$H$6&amp;"'!$C"&amp;SUM(ROW(P25))&amp;":"&amp;$H$5&amp;SUM(ROW(P25))),
INDIRECT("'"&amp;$H$7&amp;"'!$C"&amp;SUM(ROW(P25))&amp;":"&amp;$H$5&amp;SUM(ROW(P25)))*$L$6)),"")</f>
        <v>236176.45396949642</v>
      </c>
      <c r="R25" s="47">
        <f t="shared" ca="1" si="10"/>
        <v>1.5805476413548458E-2</v>
      </c>
      <c r="S25" s="57">
        <f t="shared" ca="1" si="8"/>
        <v>277119106.01295042</v>
      </c>
      <c r="T25" s="59">
        <f t="shared" si="2"/>
        <v>0</v>
      </c>
    </row>
    <row r="26" spans="2:20" s="44" customFormat="1" ht="13" x14ac:dyDescent="0.3">
      <c r="B26" s="14">
        <f t="shared" si="9"/>
        <v>2019</v>
      </c>
      <c r="C26" s="53">
        <f t="shared" ca="1" si="0"/>
        <v>1972.6999873849093</v>
      </c>
      <c r="D26" s="70">
        <f t="shared" ca="1" si="1"/>
        <v>77.384685764548777</v>
      </c>
      <c r="E26" s="75">
        <f t="shared" ca="1" si="3"/>
        <v>0.53832598527474373</v>
      </c>
      <c r="F26" s="53" cm="1">
        <f t="array" aca="1" ref="F26" ca="1">SUMPRODUCT(INDIRECT("'"&amp;$H$6&amp;"'!$C"&amp;SUM(ROW(A26))&amp;":"&amp;$H$5&amp;SUM(ROW(A26))),
INDIRECT("'"&amp;$H$7&amp;"'!$C"&amp;SUM(ROW(A26))&amp;":"&amp;$H$5&amp;SUM(ROW(A26)))*$L$6)</f>
        <v>1061.9556643604558</v>
      </c>
      <c r="G26" s="163">
        <f ca="1">INDEX('Other Inputs'!$C$80:$AH$145,MATCH(B26,'Other Inputs'!$B$80:$B$145,0), MATCH($D$2,'Other Inputs'!$C$79:$AH$79,0))</f>
        <v>0</v>
      </c>
      <c r="H26" s="53">
        <f t="shared" ca="1" si="4"/>
        <v>1061.9556643604558</v>
      </c>
      <c r="I26" s="70" cm="1">
        <f t="array" aca="1" ref="I26" ca="1">IFERROR(SUMPRODUCT(INDIRECT("'"&amp;$H$6&amp;"'!$C"&amp;SUM(ROW(P26))&amp;":"&amp;$H$5&amp;SUM(ROW(P26))),
INDIRECT("'"&amp;$H$7&amp;"'!$C"&amp;SUM(ROW(P26))&amp;":"&amp;$H$5&amp;SUM(ROW(P26)))*$L$6,
INDIRECT("'"&amp;$H$7&amp;"'!$C10:"&amp;$H$5&amp;10)*$L$6)/
(SUMPRODUCT(INDIRECT("'"&amp;$H$6&amp;"'!$C"&amp;SUM(ROW(P26))&amp;":"&amp;$H$5&amp;SUM(ROW(P26))),
INDIRECT("'"&amp;$H$7&amp;"'!$C"&amp;SUM(ROW(P26))&amp;":"&amp;$H$5&amp;SUM(ROW(P26)))*$L$6)),"")</f>
        <v>75.718434590544319</v>
      </c>
      <c r="J26" s="345">
        <f ca="1">INDEX('Other Inputs'!$C$11:$AH$76,MATCH($B26,'Other Inputs'!$B$80:$B$145,0), MATCH($D$2,'Other Inputs'!$C$79:$AH$79,0))</f>
        <v>2</v>
      </c>
      <c r="K26" s="76">
        <f t="shared" ca="1" si="5"/>
        <v>2123.9113287209116</v>
      </c>
      <c r="L26" s="163">
        <f ca="1">INDEX('Other Inputs'!$C$149:$AH$214,MATCH($B26,'Other Inputs'!$B$80:$B$145,0), MATCH($D$2,'Other Inputs'!$C$79:$AH$79,0))</f>
        <v>5.5E-2</v>
      </c>
      <c r="M26" s="45">
        <f ca="1">INDEX('Other Inputs'!$C$218:$AH$283,MATCH($B26,'Other Inputs'!$B$80:$B$145,0), MATCH($D$2,'Other Inputs'!$C$79:$AH$79,0))</f>
        <v>1.7500000000000002E-2</v>
      </c>
      <c r="N26" s="53">
        <f t="shared" ca="1" si="6"/>
        <v>2279.939164707072</v>
      </c>
      <c r="O26" s="53">
        <f t="shared" ca="1" si="7"/>
        <v>1139.969582353536</v>
      </c>
      <c r="P26" s="46"/>
      <c r="Q26" s="53" cm="1">
        <f t="array" aca="1" ref="Q26" ca="1">IFERROR(SUMPRODUCT(INDIRECT("'"&amp;$H$6&amp;"'!$C"&amp;SUM(ROW(P26))&amp;":"&amp;$H$5&amp;SUM(ROW(P26))),
INDIRECT("'"&amp;$H$7&amp;"'!$C"&amp;SUM(ROW(P26))&amp;":"&amp;$H$5&amp;SUM(ROW(P26)))*$L$6,
INDIRECT("'"&amp;$H$8&amp;"'!$C"&amp;SUM(ROW(P26))&amp;":"&amp;$H$5&amp;SUM(ROW(P26)))*$L$5)/
(SUMPRODUCT(INDIRECT("'"&amp;$H$6&amp;"'!$C"&amp;SUM(ROW(P26))&amp;":"&amp;$H$5&amp;SUM(ROW(P26))),
INDIRECT("'"&amp;$H$7&amp;"'!$C"&amp;SUM(ROW(P26))&amp;":"&amp;$H$5&amp;SUM(ROW(P26)))*$L$6)),"")</f>
        <v>242072.99739670448</v>
      </c>
      <c r="R26" s="47">
        <f t="shared" ca="1" si="10"/>
        <v>2.4966686255563975E-2</v>
      </c>
      <c r="S26" s="57">
        <f t="shared" ca="1" si="8"/>
        <v>275955853.74138981</v>
      </c>
      <c r="T26" s="59">
        <f t="shared" si="2"/>
        <v>0</v>
      </c>
    </row>
    <row r="27" spans="2:20" s="44" customFormat="1" ht="13" x14ac:dyDescent="0.3">
      <c r="B27" s="14">
        <f t="shared" si="9"/>
        <v>2020</v>
      </c>
      <c r="C27" s="53">
        <f t="shared" ca="1" si="0"/>
        <v>1912.4329694013463</v>
      </c>
      <c r="D27" s="70">
        <f t="shared" ca="1" si="1"/>
        <v>77.728012635452799</v>
      </c>
      <c r="E27" s="75">
        <f t="shared" ca="1" si="3"/>
        <v>0.53330946012639757</v>
      </c>
      <c r="F27" s="53" cm="1">
        <f t="array" aca="1" ref="F27" ca="1">SUMPRODUCT(INDIRECT("'"&amp;$H$6&amp;"'!$C"&amp;SUM(ROW(A27))&amp;":"&amp;$H$5&amp;SUM(ROW(A27))),
INDIRECT("'"&amp;$H$7&amp;"'!$C"&amp;SUM(ROW(A27))&amp;":"&amp;$H$5&amp;SUM(ROW(A27)))*$L$6)</f>
        <v>1019.9185944393554</v>
      </c>
      <c r="G27" s="163">
        <f ca="1">INDEX('Other Inputs'!$C$80:$AH$145,MATCH(B27,'Other Inputs'!$B$80:$B$145,0), MATCH($D$2,'Other Inputs'!$C$79:$AH$79,0))</f>
        <v>0</v>
      </c>
      <c r="H27" s="53">
        <f t="shared" ca="1" si="4"/>
        <v>1019.9185944393554</v>
      </c>
      <c r="I27" s="70" cm="1">
        <f t="array" aca="1" ref="I27" ca="1">IFERROR(SUMPRODUCT(INDIRECT("'"&amp;$H$6&amp;"'!$C"&amp;SUM(ROW(P27))&amp;":"&amp;$H$5&amp;SUM(ROW(P27))),
INDIRECT("'"&amp;$H$7&amp;"'!$C"&amp;SUM(ROW(P27))&amp;":"&amp;$H$5&amp;SUM(ROW(P27)))*$L$6,
INDIRECT("'"&amp;$H$7&amp;"'!$C10:"&amp;$H$5&amp;10)*$L$6)/
(SUMPRODUCT(INDIRECT("'"&amp;$H$6&amp;"'!$C"&amp;SUM(ROW(P27))&amp;":"&amp;$H$5&amp;SUM(ROW(P27))),
INDIRECT("'"&amp;$H$7&amp;"'!$C"&amp;SUM(ROW(P27))&amp;":"&amp;$H$5&amp;SUM(ROW(P27)))*$L$6)),"")</f>
        <v>76.08517871850367</v>
      </c>
      <c r="J27" s="345">
        <f ca="1">INDEX('Other Inputs'!$C$11:$AH$76,MATCH($B27,'Other Inputs'!$B$80:$B$145,0), MATCH($D$2,'Other Inputs'!$C$79:$AH$79,0))</f>
        <v>2</v>
      </c>
      <c r="K27" s="76">
        <f t="shared" ca="1" si="5"/>
        <v>2039.8371888787108</v>
      </c>
      <c r="L27" s="163">
        <f ca="1">INDEX('Other Inputs'!$C$149:$AH$214,MATCH($B27,'Other Inputs'!$B$80:$B$145,0), MATCH($D$2,'Other Inputs'!$C$79:$AH$79,0))</f>
        <v>5.5E-2</v>
      </c>
      <c r="M27" s="45">
        <f ca="1">INDEX('Other Inputs'!$C$218:$AH$283,MATCH($B27,'Other Inputs'!$B$80:$B$145,0), MATCH($D$2,'Other Inputs'!$C$79:$AH$79,0))</f>
        <v>1.7500000000000002E-2</v>
      </c>
      <c r="N27" s="53">
        <f t="shared" ca="1" si="6"/>
        <v>2189.6887283667133</v>
      </c>
      <c r="O27" s="53">
        <f t="shared" ca="1" si="7"/>
        <v>1094.8443641833567</v>
      </c>
      <c r="P27" s="46"/>
      <c r="Q27" s="53" cm="1">
        <f t="array" aca="1" ref="Q27" ca="1">IFERROR(SUMPRODUCT(INDIRECT("'"&amp;$H$6&amp;"'!$C"&amp;SUM(ROW(P27))&amp;":"&amp;$H$5&amp;SUM(ROW(P27))),
INDIRECT("'"&amp;$H$7&amp;"'!$C"&amp;SUM(ROW(P27))&amp;":"&amp;$H$5&amp;SUM(ROW(P27)))*$L$6,
INDIRECT("'"&amp;$H$8&amp;"'!$C"&amp;SUM(ROW(P27))&amp;":"&amp;$H$5&amp;SUM(ROW(P27)))*$L$5)/
(SUMPRODUCT(INDIRECT("'"&amp;$H$6&amp;"'!$C"&amp;SUM(ROW(P27))&amp;":"&amp;$H$5&amp;SUM(ROW(P27))),
INDIRECT("'"&amp;$H$7&amp;"'!$C"&amp;SUM(ROW(P27))&amp;":"&amp;$H$5&amp;SUM(ROW(P27)))*$L$6)),"")</f>
        <v>252184.88764070283</v>
      </c>
      <c r="R27" s="47">
        <f t="shared" ca="1" si="10"/>
        <v>4.1772070213296875E-2</v>
      </c>
      <c r="S27" s="57">
        <f t="shared" ca="1" si="8"/>
        <v>276103202.96563655</v>
      </c>
      <c r="T27" s="59">
        <f t="shared" si="2"/>
        <v>0</v>
      </c>
    </row>
    <row r="28" spans="2:20" s="44" customFormat="1" ht="13" x14ac:dyDescent="0.3">
      <c r="B28" s="14">
        <f t="shared" si="9"/>
        <v>2021</v>
      </c>
      <c r="C28" s="53">
        <f t="shared" ca="1" si="0"/>
        <v>1849.9533018426941</v>
      </c>
      <c r="D28" s="70">
        <f t="shared" ca="1" si="1"/>
        <v>78.079865252063414</v>
      </c>
      <c r="E28" s="75">
        <f t="shared" ca="1" si="3"/>
        <v>0.52815755496611994</v>
      </c>
      <c r="F28" s="53" cm="1">
        <f t="array" aca="1" ref="F28" ca="1">SUMPRODUCT(INDIRECT("'"&amp;$H$6&amp;"'!$C"&amp;SUM(ROW(A28))&amp;":"&amp;$H$5&amp;SUM(ROW(A28))),
INDIRECT("'"&amp;$H$7&amp;"'!$C"&amp;SUM(ROW(A28))&amp;":"&amp;$H$5&amp;SUM(ROW(A28)))*$L$6)</f>
        <v>977.06681270273782</v>
      </c>
      <c r="G28" s="163">
        <f ca="1">INDEX('Other Inputs'!$C$80:$AH$145,MATCH(B28,'Other Inputs'!$B$80:$B$145,0), MATCH($D$2,'Other Inputs'!$C$79:$AH$79,0))</f>
        <v>0</v>
      </c>
      <c r="H28" s="53">
        <f t="shared" ca="1" si="4"/>
        <v>977.06681270273782</v>
      </c>
      <c r="I28" s="70" cm="1">
        <f t="array" aca="1" ref="I28" ca="1">IFERROR(SUMPRODUCT(INDIRECT("'"&amp;$H$6&amp;"'!$C"&amp;SUM(ROW(P28))&amp;":"&amp;$H$5&amp;SUM(ROW(P28))),
INDIRECT("'"&amp;$H$7&amp;"'!$C"&amp;SUM(ROW(P28))&amp;":"&amp;$H$5&amp;SUM(ROW(P28)))*$L$6,
INDIRECT("'"&amp;$H$7&amp;"'!$C10:"&amp;$H$5&amp;10)*$L$6)/
(SUMPRODUCT(INDIRECT("'"&amp;$H$6&amp;"'!$C"&amp;SUM(ROW(P28))&amp;":"&amp;$H$5&amp;SUM(ROW(P28))),
INDIRECT("'"&amp;$H$7&amp;"'!$C"&amp;SUM(ROW(P28))&amp;":"&amp;$H$5&amp;SUM(ROW(P28)))*$L$6)),"")</f>
        <v>76.457373853237655</v>
      </c>
      <c r="J28" s="345">
        <f ca="1">INDEX('Other Inputs'!$C$11:$AH$76,MATCH($B28,'Other Inputs'!$B$80:$B$145,0), MATCH($D$2,'Other Inputs'!$C$79:$AH$79,0))</f>
        <v>2</v>
      </c>
      <c r="K28" s="76">
        <f t="shared" ca="1" si="5"/>
        <v>1954.1336254054756</v>
      </c>
      <c r="L28" s="163">
        <f ca="1">INDEX('Other Inputs'!$C$149:$AH$214,MATCH($B28,'Other Inputs'!$B$80:$B$145,0), MATCH($D$2,'Other Inputs'!$C$79:$AH$79,0))</f>
        <v>5.5E-2</v>
      </c>
      <c r="M28" s="45">
        <f ca="1">INDEX('Other Inputs'!$C$218:$AH$283,MATCH($B28,'Other Inputs'!$B$80:$B$145,0), MATCH($D$2,'Other Inputs'!$C$79:$AH$79,0))</f>
        <v>1.7500000000000002E-2</v>
      </c>
      <c r="N28" s="53">
        <f t="shared" ca="1" si="6"/>
        <v>2097.6891668618255</v>
      </c>
      <c r="O28" s="53">
        <f t="shared" ca="1" si="7"/>
        <v>1048.8445834309127</v>
      </c>
      <c r="P28" s="46"/>
      <c r="Q28" s="53" cm="1">
        <f t="array" aca="1" ref="Q28" ca="1">IFERROR(SUMPRODUCT(INDIRECT("'"&amp;$H$6&amp;"'!$C"&amp;SUM(ROW(P28))&amp;":"&amp;$H$5&amp;SUM(ROW(P28))),
INDIRECT("'"&amp;$H$7&amp;"'!$C"&amp;SUM(ROW(P28))&amp;":"&amp;$H$5&amp;SUM(ROW(P28)))*$L$6,
INDIRECT("'"&amp;$H$8&amp;"'!$C"&amp;SUM(ROW(P28))&amp;":"&amp;$H$5&amp;SUM(ROW(P28)))*$L$5)/
(SUMPRODUCT(INDIRECT("'"&amp;$H$6&amp;"'!$C"&amp;SUM(ROW(P28))&amp;":"&amp;$H$5&amp;SUM(ROW(P28))),
INDIRECT("'"&amp;$H$7&amp;"'!$C"&amp;SUM(ROW(P28))&amp;":"&amp;$H$5&amp;SUM(ROW(P28)))*$L$6)),"")</f>
        <v>265147.31344852177</v>
      </c>
      <c r="R28" s="47">
        <f t="shared" ca="1" si="10"/>
        <v>5.14004860841899E-2</v>
      </c>
      <c r="S28" s="57">
        <f t="shared" ca="1" si="8"/>
        <v>278098323.52174044</v>
      </c>
      <c r="T28" s="59">
        <f t="shared" si="2"/>
        <v>0</v>
      </c>
    </row>
    <row r="29" spans="2:20" s="44" customFormat="1" ht="13" x14ac:dyDescent="0.3">
      <c r="B29" s="14">
        <f t="shared" si="9"/>
        <v>2022</v>
      </c>
      <c r="C29" s="53">
        <f t="shared" ca="1" si="0"/>
        <v>1782.4040192913646</v>
      </c>
      <c r="D29" s="70">
        <f t="shared" ca="1" si="1"/>
        <v>78.424558343219132</v>
      </c>
      <c r="E29" s="75">
        <f t="shared" ca="1" si="3"/>
        <v>0.52310497411833135</v>
      </c>
      <c r="F29" s="53" cm="1">
        <f t="array" aca="1" ref="F29" ca="1">SUMPRODUCT(INDIRECT("'"&amp;$H$6&amp;"'!$C"&amp;SUM(ROW(A29))&amp;":"&amp;$H$5&amp;SUM(ROW(A29))),
INDIRECT("'"&amp;$H$7&amp;"'!$C"&amp;SUM(ROW(A29))&amp;":"&amp;$H$5&amp;SUM(ROW(A29)))*$L$6)</f>
        <v>932.38440837981898</v>
      </c>
      <c r="G29" s="163">
        <f ca="1">INDEX('Other Inputs'!$C$80:$AH$145,MATCH(B29,'Other Inputs'!$B$80:$B$145,0), MATCH($D$2,'Other Inputs'!$C$79:$AH$79,0))</f>
        <v>0</v>
      </c>
      <c r="H29" s="53">
        <f t="shared" ca="1" si="4"/>
        <v>932.38440837981898</v>
      </c>
      <c r="I29" s="70" cm="1">
        <f t="array" aca="1" ref="I29" ca="1">IFERROR(SUMPRODUCT(INDIRECT("'"&amp;$H$6&amp;"'!$C"&amp;SUM(ROW(P29))&amp;":"&amp;$H$5&amp;SUM(ROW(P29))),
INDIRECT("'"&amp;$H$7&amp;"'!$C"&amp;SUM(ROW(P29))&amp;":"&amp;$H$5&amp;SUM(ROW(P29)))*$L$6,
INDIRECT("'"&amp;$H$7&amp;"'!$C10:"&amp;$H$5&amp;10)*$L$6)/
(SUMPRODUCT(INDIRECT("'"&amp;$H$6&amp;"'!$C"&amp;SUM(ROW(P29))&amp;":"&amp;$H$5&amp;SUM(ROW(P29))),
INDIRECT("'"&amp;$H$7&amp;"'!$C"&amp;SUM(ROW(P29))&amp;":"&amp;$H$5&amp;SUM(ROW(P29)))*$L$6)),"")</f>
        <v>76.822410598947613</v>
      </c>
      <c r="J29" s="345">
        <f ca="1">INDEX('Other Inputs'!$C$11:$AH$76,MATCH($B29,'Other Inputs'!$B$80:$B$145,0), MATCH($D$2,'Other Inputs'!$C$79:$AH$79,0))</f>
        <v>2</v>
      </c>
      <c r="K29" s="76">
        <f t="shared" ca="1" si="5"/>
        <v>1864.768816759638</v>
      </c>
      <c r="L29" s="163">
        <f ca="1">INDEX('Other Inputs'!$C$149:$AH$214,MATCH($B29,'Other Inputs'!$B$80:$B$145,0), MATCH($D$2,'Other Inputs'!$C$79:$AH$79,0))</f>
        <v>5.5E-2</v>
      </c>
      <c r="M29" s="45">
        <f ca="1">INDEX('Other Inputs'!$C$218:$AH$283,MATCH($B29,'Other Inputs'!$B$80:$B$145,0), MATCH($D$2,'Other Inputs'!$C$79:$AH$79,0))</f>
        <v>1.7500000000000002E-2</v>
      </c>
      <c r="N29" s="53">
        <f t="shared" ca="1" si="6"/>
        <v>2001.759395960843</v>
      </c>
      <c r="O29" s="53">
        <f t="shared" ca="1" si="7"/>
        <v>1000.8796979804215</v>
      </c>
      <c r="P29" s="46"/>
      <c r="Q29" s="53" cm="1">
        <f t="array" aca="1" ref="Q29" ca="1">IFERROR(SUMPRODUCT(INDIRECT("'"&amp;$H$6&amp;"'!$C"&amp;SUM(ROW(P29))&amp;":"&amp;$H$5&amp;SUM(ROW(P29))),
INDIRECT("'"&amp;$H$7&amp;"'!$C"&amp;SUM(ROW(P29))&amp;":"&amp;$H$5&amp;SUM(ROW(P29)))*$L$6,
INDIRECT("'"&amp;$H$8&amp;"'!$C"&amp;SUM(ROW(P29))&amp;":"&amp;$H$5&amp;SUM(ROW(P29)))*$L$5)/
(SUMPRODUCT(INDIRECT("'"&amp;$H$6&amp;"'!$C"&amp;SUM(ROW(P29))&amp;":"&amp;$H$5&amp;SUM(ROW(P29))),
INDIRECT("'"&amp;$H$7&amp;"'!$C"&amp;SUM(ROW(P29))&amp;":"&amp;$H$5&amp;SUM(ROW(P29)))*$L$6)),"")</f>
        <v>277250.32322047144</v>
      </c>
      <c r="R29" s="47">
        <f t="shared" ca="1" si="10"/>
        <v>4.5646360185729318E-2</v>
      </c>
      <c r="S29" s="57">
        <f t="shared" ca="1" si="8"/>
        <v>277494219.7698797</v>
      </c>
      <c r="T29" s="59">
        <f t="shared" si="2"/>
        <v>0</v>
      </c>
    </row>
    <row r="30" spans="2:20" s="44" customFormat="1" ht="13" x14ac:dyDescent="0.3">
      <c r="B30" s="14">
        <f t="shared" si="9"/>
        <v>2023</v>
      </c>
      <c r="C30" s="53">
        <f t="shared" ca="1" si="0"/>
        <v>1707.7130086367899</v>
      </c>
      <c r="D30" s="70">
        <f t="shared" ca="1" si="1"/>
        <v>78.763434433003212</v>
      </c>
      <c r="E30" s="75">
        <f t="shared" ca="1" si="3"/>
        <v>0.5181287994155499</v>
      </c>
      <c r="F30" s="53" cm="1">
        <f t="array" aca="1" ref="F30" ca="1">SUMPRODUCT(INDIRECT("'"&amp;$H$6&amp;"'!$C"&amp;SUM(ROW(A30))&amp;":"&amp;$H$5&amp;SUM(ROW(A30))),
INDIRECT("'"&amp;$H$7&amp;"'!$C"&amp;SUM(ROW(A30))&amp;":"&amp;$H$5&amp;SUM(ROW(A30)))*$L$6)</f>
        <v>884.81529091129664</v>
      </c>
      <c r="G30" s="163">
        <f ca="1">INDEX('Other Inputs'!$C$80:$AH$145,MATCH(B30,'Other Inputs'!$B$80:$B$145,0), MATCH($D$2,'Other Inputs'!$C$79:$AH$79,0))</f>
        <v>0</v>
      </c>
      <c r="H30" s="53">
        <f t="shared" ca="1" si="4"/>
        <v>884.81529091129664</v>
      </c>
      <c r="I30" s="70" cm="1">
        <f t="array" aca="1" ref="I30" ca="1">IFERROR(SUMPRODUCT(INDIRECT("'"&amp;$H$6&amp;"'!$C"&amp;SUM(ROW(P30))&amp;":"&amp;$H$5&amp;SUM(ROW(P30))),
INDIRECT("'"&amp;$H$7&amp;"'!$C"&amp;SUM(ROW(P30))&amp;":"&amp;$H$5&amp;SUM(ROW(P30)))*$L$6,
INDIRECT("'"&amp;$H$7&amp;"'!$C10:"&amp;$H$5&amp;10)*$L$6)/
(SUMPRODUCT(INDIRECT("'"&amp;$H$6&amp;"'!$C"&amp;SUM(ROW(P30))&amp;":"&amp;$H$5&amp;SUM(ROW(P30))),
INDIRECT("'"&amp;$H$7&amp;"'!$C"&amp;SUM(ROW(P30))&amp;":"&amp;$H$5&amp;SUM(ROW(P30)))*$L$6)),"")</f>
        <v>77.177017568825192</v>
      </c>
      <c r="J30" s="345">
        <f ca="1">INDEX('Other Inputs'!$C$11:$AH$76,MATCH($B30,'Other Inputs'!$B$80:$B$145,0), MATCH($D$2,'Other Inputs'!$C$79:$AH$79,0))</f>
        <v>2</v>
      </c>
      <c r="K30" s="76">
        <f t="shared" ca="1" si="5"/>
        <v>1769.6305818225933</v>
      </c>
      <c r="L30" s="163">
        <f ca="1">INDEX('Other Inputs'!$C$149:$AH$214,MATCH($B30,'Other Inputs'!$B$80:$B$145,0), MATCH($D$2,'Other Inputs'!$C$79:$AH$79,0))</f>
        <v>5.5E-2</v>
      </c>
      <c r="M30" s="45">
        <f ca="1">INDEX('Other Inputs'!$C$218:$AH$283,MATCH($B30,'Other Inputs'!$B$80:$B$145,0), MATCH($D$2,'Other Inputs'!$C$79:$AH$79,0))</f>
        <v>1.7500000000000002E-2</v>
      </c>
      <c r="N30" s="53">
        <f t="shared" ca="1" si="6"/>
        <v>1899.6320684397356</v>
      </c>
      <c r="O30" s="53">
        <f t="shared" ca="1" si="7"/>
        <v>949.81603421986779</v>
      </c>
      <c r="P30" s="46"/>
      <c r="Q30" s="53" cm="1">
        <f t="array" aca="1" ref="Q30" ca="1">IFERROR(SUMPRODUCT(INDIRECT("'"&amp;$H$6&amp;"'!$C"&amp;SUM(ROW(P30))&amp;":"&amp;$H$5&amp;SUM(ROW(P30))),
INDIRECT("'"&amp;$H$7&amp;"'!$C"&amp;SUM(ROW(P30))&amp;":"&amp;$H$5&amp;SUM(ROW(P30)))*$L$6,
INDIRECT("'"&amp;$H$8&amp;"'!$C"&amp;SUM(ROW(P30))&amp;":"&amp;$H$5&amp;SUM(ROW(P30)))*$L$5)/
(SUMPRODUCT(INDIRECT("'"&amp;$H$6&amp;"'!$C"&amp;SUM(ROW(P30))&amp;":"&amp;$H$5&amp;SUM(ROW(P30))),
INDIRECT("'"&amp;$H$7&amp;"'!$C"&amp;SUM(ROW(P30))&amp;":"&amp;$H$5&amp;SUM(ROW(P30)))*$L$6)),"")</f>
        <v>285591.3994912068</v>
      </c>
      <c r="R30" s="47">
        <f t="shared" ca="1" si="10"/>
        <v>3.008500106996248E-2</v>
      </c>
      <c r="S30" s="57">
        <f t="shared" ca="1" si="8"/>
        <v>271259290.47204</v>
      </c>
      <c r="T30" s="59">
        <f t="shared" si="2"/>
        <v>0</v>
      </c>
    </row>
    <row r="31" spans="2:20" s="44" customFormat="1" ht="13" x14ac:dyDescent="0.3">
      <c r="B31" s="14">
        <f t="shared" si="9"/>
        <v>2024</v>
      </c>
      <c r="C31" s="53">
        <f t="shared" ca="1" si="0"/>
        <v>1631.2751420081854</v>
      </c>
      <c r="D31" s="70">
        <f t="shared" ca="1" si="1"/>
        <v>79.105064207577868</v>
      </c>
      <c r="E31" s="75">
        <f t="shared" ca="1" si="3"/>
        <v>0.51310666509535074</v>
      </c>
      <c r="F31" s="53" cm="1">
        <f t="array" aca="1" ref="F31" ca="1">SUMPRODUCT(INDIRECT("'"&amp;$H$6&amp;"'!$C"&amp;SUM(ROW(A31))&amp;":"&amp;$H$5&amp;SUM(ROW(A31))),
INDIRECT("'"&amp;$H$7&amp;"'!$C"&amp;SUM(ROW(A31))&amp;":"&amp;$H$5&amp;SUM(ROW(A31)))*$L$6)</f>
        <v>837.01814796876465</v>
      </c>
      <c r="G31" s="163">
        <f ca="1">INDEX('Other Inputs'!$C$80:$AH$145,MATCH(B31,'Other Inputs'!$B$80:$B$145,0), MATCH($D$2,'Other Inputs'!$C$79:$AH$79,0))</f>
        <v>0</v>
      </c>
      <c r="H31" s="53">
        <f t="shared" ca="1" si="4"/>
        <v>837.01814796876465</v>
      </c>
      <c r="I31" s="70" cm="1">
        <f t="array" aca="1" ref="I31" ca="1">IFERROR(SUMPRODUCT(INDIRECT("'"&amp;$H$6&amp;"'!$C"&amp;SUM(ROW(P31))&amp;":"&amp;$H$5&amp;SUM(ROW(P31))),
INDIRECT("'"&amp;$H$7&amp;"'!$C"&amp;SUM(ROW(P31))&amp;":"&amp;$H$5&amp;SUM(ROW(P31)))*$L$6,
INDIRECT("'"&amp;$H$7&amp;"'!$C10:"&amp;$H$5&amp;10)*$L$6)/
(SUMPRODUCT(INDIRECT("'"&amp;$H$6&amp;"'!$C"&amp;SUM(ROW(P31))&amp;":"&amp;$H$5&amp;SUM(ROW(P31))),
INDIRECT("'"&amp;$H$7&amp;"'!$C"&amp;SUM(ROW(P31))&amp;":"&amp;$H$5&amp;SUM(ROW(P31)))*$L$6)),"")</f>
        <v>77.532580884106764</v>
      </c>
      <c r="J31" s="345">
        <f ca="1">INDEX('Other Inputs'!$C$11:$AH$76,MATCH($B31,'Other Inputs'!$B$80:$B$145,0), MATCH($D$2,'Other Inputs'!$C$79:$AH$79,0))</f>
        <v>2</v>
      </c>
      <c r="K31" s="76">
        <f t="shared" ca="1" si="5"/>
        <v>1674.0362959375293</v>
      </c>
      <c r="L31" s="163">
        <f ca="1">INDEX('Other Inputs'!$C$149:$AH$214,MATCH($B31,'Other Inputs'!$B$80:$B$145,0), MATCH($D$2,'Other Inputs'!$C$79:$AH$79,0))</f>
        <v>5.5E-2</v>
      </c>
      <c r="M31" s="45">
        <f ca="1">INDEX('Other Inputs'!$C$218:$AH$283,MATCH($B31,'Other Inputs'!$B$80:$B$145,0), MATCH($D$2,'Other Inputs'!$C$79:$AH$79,0))</f>
        <v>1.7500000000000002E-2</v>
      </c>
      <c r="N31" s="53">
        <f t="shared" ca="1" si="6"/>
        <v>1797.0151873278401</v>
      </c>
      <c r="O31" s="53">
        <f t="shared" ca="1" si="7"/>
        <v>898.50759366392003</v>
      </c>
      <c r="P31" s="46"/>
      <c r="Q31" s="53" cm="1">
        <f t="array" aca="1" ref="Q31" ca="1">IFERROR(SUMPRODUCT(INDIRECT("'"&amp;$H$6&amp;"'!$C"&amp;SUM(ROW(P31))&amp;":"&amp;$H$5&amp;SUM(ROW(P31))),
INDIRECT("'"&amp;$H$7&amp;"'!$C"&amp;SUM(ROW(P31))&amp;":"&amp;$H$5&amp;SUM(ROW(P31)))*$L$6,
INDIRECT("'"&amp;$H$8&amp;"'!$C"&amp;SUM(ROW(P31))&amp;":"&amp;$H$5&amp;SUM(ROW(P31)))*$L$5)/
(SUMPRODUCT(INDIRECT("'"&amp;$H$6&amp;"'!$C"&amp;SUM(ROW(P31))&amp;":"&amp;$H$5&amp;SUM(ROW(P31))),
INDIRECT("'"&amp;$H$7&amp;"'!$C"&amp;SUM(ROW(P31))&amp;":"&amp;$H$5&amp;SUM(ROW(P31)))*$L$6)),"")</f>
        <v>291103.51047819032</v>
      </c>
      <c r="R31" s="47">
        <f t="shared" ca="1" si="10"/>
        <v>1.9300689715459063E-2</v>
      </c>
      <c r="S31" s="57">
        <f t="shared" ca="1" si="8"/>
        <v>261558714.70687851</v>
      </c>
      <c r="T31" s="59">
        <f t="shared" si="2"/>
        <v>0</v>
      </c>
    </row>
    <row r="32" spans="2:20" s="44" customFormat="1" ht="13" x14ac:dyDescent="0.3">
      <c r="B32" s="14">
        <f t="shared" si="9"/>
        <v>2025</v>
      </c>
      <c r="C32" s="53">
        <f t="shared" ca="1" si="0"/>
        <v>1549.3860149127008</v>
      </c>
      <c r="D32" s="70">
        <f t="shared" ca="1" si="1"/>
        <v>79.428360981988533</v>
      </c>
      <c r="E32" s="75">
        <f t="shared" ca="1" si="3"/>
        <v>0.50835068497712432</v>
      </c>
      <c r="F32" s="53" cm="1">
        <f t="array" aca="1" ref="F32" ca="1">SUMPRODUCT(INDIRECT("'"&amp;$H$6&amp;"'!$C"&amp;SUM(ROW(A32))&amp;":"&amp;$H$5&amp;SUM(ROW(A32))),
INDIRECT("'"&amp;$H$7&amp;"'!$C"&amp;SUM(ROW(A32))&amp;":"&amp;$H$5&amp;SUM(ROW(A32)))*$L$6)</f>
        <v>787.63144197484849</v>
      </c>
      <c r="G32" s="163">
        <f ca="1">INDEX('Other Inputs'!$C$80:$AH$145,MATCH(B32,'Other Inputs'!$B$80:$B$145,0), MATCH($D$2,'Other Inputs'!$C$79:$AH$79,0))</f>
        <v>0</v>
      </c>
      <c r="H32" s="53">
        <f t="shared" ca="1" si="4"/>
        <v>787.63144197484849</v>
      </c>
      <c r="I32" s="70" cm="1">
        <f t="array" aca="1" ref="I32" ca="1">IFERROR(SUMPRODUCT(INDIRECT("'"&amp;$H$6&amp;"'!$C"&amp;SUM(ROW(P32))&amp;":"&amp;$H$5&amp;SUM(ROW(P32))),
INDIRECT("'"&amp;$H$7&amp;"'!$C"&amp;SUM(ROW(P32))&amp;":"&amp;$H$5&amp;SUM(ROW(P32)))*$L$6,
INDIRECT("'"&amp;$H$7&amp;"'!$C10:"&amp;$H$5&amp;10)*$L$6)/
(SUMPRODUCT(INDIRECT("'"&amp;$H$6&amp;"'!$C"&amp;SUM(ROW(P32))&amp;":"&amp;$H$5&amp;SUM(ROW(P32))),
INDIRECT("'"&amp;$H$7&amp;"'!$C"&amp;SUM(ROW(P32))&amp;":"&amp;$H$5&amp;SUM(ROW(P32)))*$L$6)),"")</f>
        <v>77.87099249247693</v>
      </c>
      <c r="J32" s="345">
        <f ca="1">INDEX('Other Inputs'!$C$11:$AH$76,MATCH($B32,'Other Inputs'!$B$80:$B$145,0), MATCH($D$2,'Other Inputs'!$C$79:$AH$79,0))</f>
        <v>2</v>
      </c>
      <c r="K32" s="76">
        <f t="shared" ca="1" si="5"/>
        <v>1575.262883949697</v>
      </c>
      <c r="L32" s="163">
        <f ca="1">INDEX('Other Inputs'!$C$149:$AH$214,MATCH($B32,'Other Inputs'!$B$80:$B$145,0), MATCH($D$2,'Other Inputs'!$C$79:$AH$79,0))</f>
        <v>5.5E-2</v>
      </c>
      <c r="M32" s="45">
        <f ca="1">INDEX('Other Inputs'!$C$218:$AH$283,MATCH($B32,'Other Inputs'!$B$80:$B$145,0), MATCH($D$2,'Other Inputs'!$C$79:$AH$79,0))</f>
        <v>1.7500000000000002E-2</v>
      </c>
      <c r="N32" s="53">
        <f t="shared" ca="1" si="6"/>
        <v>1690.9856335618515</v>
      </c>
      <c r="O32" s="53">
        <f t="shared" ca="1" si="7"/>
        <v>845.49281678092575</v>
      </c>
      <c r="P32" s="46"/>
      <c r="Q32" s="53" cm="1">
        <f t="array" aca="1" ref="Q32" ca="1">IFERROR(SUMPRODUCT(INDIRECT("'"&amp;$H$6&amp;"'!$C"&amp;SUM(ROW(P32))&amp;":"&amp;$H$5&amp;SUM(ROW(P32))),
INDIRECT("'"&amp;$H$7&amp;"'!$C"&amp;SUM(ROW(P32))&amp;":"&amp;$H$5&amp;SUM(ROW(P32)))*$L$6,
INDIRECT("'"&amp;$H$8&amp;"'!$C"&amp;SUM(ROW(P32))&amp;":"&amp;$H$5&amp;SUM(ROW(P32)))*$L$5)/
(SUMPRODUCT(INDIRECT("'"&amp;$H$6&amp;"'!$C"&amp;SUM(ROW(P32))&amp;":"&amp;$H$5&amp;SUM(ROW(P32))),
INDIRECT("'"&amp;$H$7&amp;"'!$C"&amp;SUM(ROW(P32))&amp;":"&amp;$H$5&amp;SUM(ROW(P32)))*$L$6)),"")</f>
        <v>296669.07896405476</v>
      </c>
      <c r="R32" s="47">
        <f t="shared" ca="1" si="10"/>
        <v>1.9118864203052643E-2</v>
      </c>
      <c r="S32" s="57">
        <f t="shared" ca="1" si="8"/>
        <v>250831575.22512156</v>
      </c>
      <c r="T32" s="59">
        <f t="shared" si="2"/>
        <v>0.5</v>
      </c>
    </row>
    <row r="33" spans="2:21" s="44" customFormat="1" ht="13" x14ac:dyDescent="0.3">
      <c r="B33" s="14">
        <f t="shared" si="9"/>
        <v>2026</v>
      </c>
      <c r="C33" s="53">
        <f t="shared" ca="1" si="0"/>
        <v>1464.4715972486922</v>
      </c>
      <c r="D33" s="70">
        <f t="shared" ca="1" si="1"/>
        <v>79.742707906324483</v>
      </c>
      <c r="E33" s="75">
        <f t="shared" ca="1" si="3"/>
        <v>0.50372224521782372</v>
      </c>
      <c r="F33" s="53" cm="1">
        <f t="array" aca="1" ref="F33" ca="1">SUMPRODUCT(INDIRECT("'"&amp;$H$6&amp;"'!$C"&amp;SUM(ROW(A33))&amp;":"&amp;$H$5&amp;SUM(ROW(A33))),
INDIRECT("'"&amp;$H$7&amp;"'!$C"&amp;SUM(ROW(A33))&amp;":"&amp;$H$5&amp;SUM(ROW(A33)))*$L$6)</f>
        <v>737.68692102384364</v>
      </c>
      <c r="G33" s="163">
        <f ca="1">INDEX('Other Inputs'!$C$80:$AH$145,MATCH(B33,'Other Inputs'!$B$80:$B$145,0), MATCH($D$2,'Other Inputs'!$C$79:$AH$79,0))</f>
        <v>0</v>
      </c>
      <c r="H33" s="53">
        <f t="shared" ca="1" si="4"/>
        <v>737.68692102384364</v>
      </c>
      <c r="I33" s="70" cm="1">
        <f t="array" aca="1" ref="I33" ca="1">IFERROR(SUMPRODUCT(INDIRECT("'"&amp;$H$6&amp;"'!$C"&amp;SUM(ROW(P33))&amp;":"&amp;$H$5&amp;SUM(ROW(P33))),
INDIRECT("'"&amp;$H$7&amp;"'!$C"&amp;SUM(ROW(P33))&amp;":"&amp;$H$5&amp;SUM(ROW(P33)))*$L$6,
INDIRECT("'"&amp;$H$7&amp;"'!$C10:"&amp;$H$5&amp;10)*$L$6)/
(SUMPRODUCT(INDIRECT("'"&amp;$H$6&amp;"'!$C"&amp;SUM(ROW(P33))&amp;":"&amp;$H$5&amp;SUM(ROW(P33))),
INDIRECT("'"&amp;$H$7&amp;"'!$C"&amp;SUM(ROW(P33))&amp;":"&amp;$H$5&amp;SUM(ROW(P33)))*$L$6)),"")</f>
        <v>78.198648653215372</v>
      </c>
      <c r="J33" s="345">
        <f ca="1">INDEX('Other Inputs'!$C$11:$AH$76,MATCH($B33,'Other Inputs'!$B$80:$B$145,0), MATCH($D$2,'Other Inputs'!$C$79:$AH$79,0))</f>
        <v>2</v>
      </c>
      <c r="K33" s="76">
        <f t="shared" ca="1" si="5"/>
        <v>1475.3738420476873</v>
      </c>
      <c r="L33" s="163">
        <f ca="1">INDEX('Other Inputs'!$C$149:$AH$214,MATCH($B33,'Other Inputs'!$B$80:$B$145,0), MATCH($D$2,'Other Inputs'!$C$79:$AH$79,0))</f>
        <v>5.5E-2</v>
      </c>
      <c r="M33" s="45">
        <f ca="1">INDEX('Other Inputs'!$C$218:$AH$283,MATCH($B33,'Other Inputs'!$B$80:$B$145,0), MATCH($D$2,'Other Inputs'!$C$79:$AH$79,0))</f>
        <v>1.7500000000000002E-2</v>
      </c>
      <c r="N33" s="53">
        <f t="shared" ca="1" si="6"/>
        <v>1583.7584929191155</v>
      </c>
      <c r="O33" s="53">
        <f t="shared" ca="1" si="7"/>
        <v>791.87924645955775</v>
      </c>
      <c r="P33" s="46"/>
      <c r="Q33" s="53" cm="1">
        <f t="array" aca="1" ref="Q33" ca="1">IFERROR(SUMPRODUCT(INDIRECT("'"&amp;$H$6&amp;"'!$C"&amp;SUM(ROW(P33))&amp;":"&amp;$H$5&amp;SUM(ROW(P33))),
INDIRECT("'"&amp;$H$7&amp;"'!$C"&amp;SUM(ROW(P33))&amp;":"&amp;$H$5&amp;SUM(ROW(P33)))*$L$6,
INDIRECT("'"&amp;$H$8&amp;"'!$C"&amp;SUM(ROW(P33))&amp;":"&amp;$H$5&amp;SUM(ROW(P33)))*$L$5)/
(SUMPRODUCT(INDIRECT("'"&amp;$H$6&amp;"'!$C"&amp;SUM(ROW(P33))&amp;":"&amp;$H$5&amp;SUM(ROW(P33))),
INDIRECT("'"&amp;$H$7&amp;"'!$C"&amp;SUM(ROW(P33))&amp;":"&amp;$H$5&amp;SUM(ROW(P33)))*$L$6)),"")</f>
        <v>302994.93858727673</v>
      </c>
      <c r="R33" s="47">
        <f t="shared" ca="1" si="10"/>
        <v>2.1322948941330022E-2</v>
      </c>
      <c r="S33" s="57">
        <f t="shared" ca="1" si="8"/>
        <v>239935403.64955267</v>
      </c>
      <c r="T33" s="59">
        <f t="shared" si="2"/>
        <v>1.5</v>
      </c>
      <c r="U33" s="319"/>
    </row>
    <row r="34" spans="2:21" s="44" customFormat="1" ht="13" x14ac:dyDescent="0.3">
      <c r="B34" s="14">
        <f t="shared" si="9"/>
        <v>2027</v>
      </c>
      <c r="C34" s="53">
        <f t="shared" ca="1" si="0"/>
        <v>1376.9949474965347</v>
      </c>
      <c r="D34" s="70">
        <f t="shared" ca="1" si="1"/>
        <v>80.043523423460414</v>
      </c>
      <c r="E34" s="75">
        <f t="shared" ca="1" si="3"/>
        <v>0.49928918067143863</v>
      </c>
      <c r="F34" s="53" cm="1">
        <f t="array" aca="1" ref="F34" ca="1">SUMPRODUCT(INDIRECT("'"&amp;$H$6&amp;"'!$C"&amp;SUM(ROW(A34))&amp;":"&amp;$H$5&amp;SUM(ROW(A34))),
INDIRECT("'"&amp;$H$7&amp;"'!$C"&amp;SUM(ROW(A34))&amp;":"&amp;$H$5&amp;SUM(ROW(A34)))*$L$6)</f>
        <v>687.51867912425541</v>
      </c>
      <c r="G34" s="163">
        <f ca="1">INDEX('Other Inputs'!$C$80:$AH$145,MATCH(B34,'Other Inputs'!$B$80:$B$145,0), MATCH($D$2,'Other Inputs'!$C$79:$AH$79,0))</f>
        <v>0</v>
      </c>
      <c r="H34" s="53">
        <f t="shared" ca="1" si="4"/>
        <v>687.51867912425541</v>
      </c>
      <c r="I34" s="70" cm="1">
        <f t="array" aca="1" ref="I34" ca="1">IFERROR(SUMPRODUCT(INDIRECT("'"&amp;$H$6&amp;"'!$C"&amp;SUM(ROW(P34))&amp;":"&amp;$H$5&amp;SUM(ROW(P34))),
INDIRECT("'"&amp;$H$7&amp;"'!$C"&amp;SUM(ROW(P34))&amp;":"&amp;$H$5&amp;SUM(ROW(P34)))*$L$6,
INDIRECT("'"&amp;$H$7&amp;"'!$C10:"&amp;$H$5&amp;10)*$L$6)/
(SUMPRODUCT(INDIRECT("'"&amp;$H$6&amp;"'!$C"&amp;SUM(ROW(P34))&amp;":"&amp;$H$5&amp;SUM(ROW(P34))),
INDIRECT("'"&amp;$H$7&amp;"'!$C"&amp;SUM(ROW(P34))&amp;":"&amp;$H$5&amp;SUM(ROW(P34)))*$L$6)),"")</f>
        <v>78.511345543277287</v>
      </c>
      <c r="J34" s="345">
        <f ca="1">INDEX('Other Inputs'!$C$11:$AH$76,MATCH($B34,'Other Inputs'!$B$80:$B$145,0), MATCH($D$2,'Other Inputs'!$C$79:$AH$79,0))</f>
        <v>2</v>
      </c>
      <c r="K34" s="76">
        <f t="shared" ca="1" si="5"/>
        <v>1375.0373582485108</v>
      </c>
      <c r="L34" s="163">
        <f ca="1">INDEX('Other Inputs'!$C$149:$AH$214,MATCH($B34,'Other Inputs'!$B$80:$B$145,0), MATCH($D$2,'Other Inputs'!$C$79:$AH$79,0))</f>
        <v>5.5E-2</v>
      </c>
      <c r="M34" s="45">
        <f ca="1">INDEX('Other Inputs'!$C$218:$AH$283,MATCH($B34,'Other Inputs'!$B$80:$B$145,0), MATCH($D$2,'Other Inputs'!$C$79:$AH$79,0))</f>
        <v>1.7500000000000002E-2</v>
      </c>
      <c r="N34" s="53">
        <f t="shared" ca="1" si="6"/>
        <v>1476.051040178842</v>
      </c>
      <c r="O34" s="53">
        <f t="shared" ca="1" si="7"/>
        <v>738.02552008942098</v>
      </c>
      <c r="P34" s="46"/>
      <c r="Q34" s="53" cm="1">
        <f t="array" aca="1" ref="Q34" ca="1">IFERROR(SUMPRODUCT(INDIRECT("'"&amp;$H$6&amp;"'!$C"&amp;SUM(ROW(P34))&amp;":"&amp;$H$5&amp;SUM(ROW(P34))),
INDIRECT("'"&amp;$H$7&amp;"'!$C"&amp;SUM(ROW(P34))&amp;":"&amp;$H$5&amp;SUM(ROW(P34)))*$L$6,
INDIRECT("'"&amp;$H$8&amp;"'!$C"&amp;SUM(ROW(P34))&amp;":"&amp;$H$5&amp;SUM(ROW(P34)))*$L$5)/
(SUMPRODUCT(INDIRECT("'"&amp;$H$6&amp;"'!$C"&amp;SUM(ROW(P34))&amp;":"&amp;$H$5&amp;SUM(ROW(P34))),
INDIRECT("'"&amp;$H$7&amp;"'!$C"&amp;SUM(ROW(P34))&amp;":"&amp;$H$5&amp;SUM(ROW(P34)))*$L$6)),"")</f>
        <v>309726.93416459701</v>
      </c>
      <c r="R34" s="47">
        <f t="shared" ca="1" si="10"/>
        <v>2.2218178325712046E-2</v>
      </c>
      <c r="S34" s="57">
        <f t="shared" ca="1" si="8"/>
        <v>228586381.67252856</v>
      </c>
      <c r="T34" s="59">
        <f t="shared" si="2"/>
        <v>2.5</v>
      </c>
      <c r="U34" s="319"/>
    </row>
    <row r="35" spans="2:21" s="44" customFormat="1" ht="13" x14ac:dyDescent="0.3">
      <c r="B35" s="14">
        <f t="shared" si="9"/>
        <v>2028</v>
      </c>
      <c r="C35" s="53">
        <f t="shared" ca="1" si="0"/>
        <v>1288.0932801232416</v>
      </c>
      <c r="D35" s="70">
        <f t="shared" ca="1" si="1"/>
        <v>80.331087579282354</v>
      </c>
      <c r="E35" s="75">
        <f t="shared" ca="1" si="3"/>
        <v>0.49504767397495358</v>
      </c>
      <c r="F35" s="53" cm="1">
        <f t="array" aca="1" ref="F35" ca="1">SUMPRODUCT(INDIRECT("'"&amp;$H$6&amp;"'!$C"&amp;SUM(ROW(A35))&amp;":"&amp;$H$5&amp;SUM(ROW(A35))),
INDIRECT("'"&amp;$H$7&amp;"'!$C"&amp;SUM(ROW(A35))&amp;":"&amp;$H$5&amp;SUM(ROW(A35)))*$L$6)</f>
        <v>637.66758218777909</v>
      </c>
      <c r="G35" s="163">
        <f ca="1">INDEX('Other Inputs'!$C$80:$AH$145,MATCH(B35,'Other Inputs'!$B$80:$B$145,0), MATCH($D$2,'Other Inputs'!$C$79:$AH$79,0))</f>
        <v>0</v>
      </c>
      <c r="H35" s="53">
        <f t="shared" ca="1" si="4"/>
        <v>637.66758218777909</v>
      </c>
      <c r="I35" s="70" cm="1">
        <f t="array" aca="1" ref="I35" ca="1">IFERROR(SUMPRODUCT(INDIRECT("'"&amp;$H$6&amp;"'!$C"&amp;SUM(ROW(P35))&amp;":"&amp;$H$5&amp;SUM(ROW(P35))),
INDIRECT("'"&amp;$H$7&amp;"'!$C"&amp;SUM(ROW(P35))&amp;":"&amp;$H$5&amp;SUM(ROW(P35)))*$L$6,
INDIRECT("'"&amp;$H$7&amp;"'!$C10:"&amp;$H$5&amp;10)*$L$6)/
(SUMPRODUCT(INDIRECT("'"&amp;$H$6&amp;"'!$C"&amp;SUM(ROW(P35))&amp;":"&amp;$H$5&amp;SUM(ROW(P35))),
INDIRECT("'"&amp;$H$7&amp;"'!$C"&amp;SUM(ROW(P35))&amp;":"&amp;$H$5&amp;SUM(ROW(P35)))*$L$6)),"")</f>
        <v>78.808589355724635</v>
      </c>
      <c r="J35" s="345">
        <f ca="1">INDEX('Other Inputs'!$C$11:$AH$76,MATCH($B35,'Other Inputs'!$B$80:$B$145,0), MATCH($D$2,'Other Inputs'!$C$79:$AH$79,0))</f>
        <v>2</v>
      </c>
      <c r="K35" s="76">
        <f t="shared" ca="1" si="5"/>
        <v>1275.3351643755582</v>
      </c>
      <c r="L35" s="163">
        <f ca="1">INDEX('Other Inputs'!$C$149:$AH$214,MATCH($B35,'Other Inputs'!$B$80:$B$145,0), MATCH($D$2,'Other Inputs'!$C$79:$AH$79,0))</f>
        <v>5.5E-2</v>
      </c>
      <c r="M35" s="45">
        <f ca="1">INDEX('Other Inputs'!$C$218:$AH$283,MATCH($B35,'Other Inputs'!$B$80:$B$145,0), MATCH($D$2,'Other Inputs'!$C$79:$AH$79,0))</f>
        <v>1.7500000000000002E-2</v>
      </c>
      <c r="N35" s="53">
        <f t="shared" ca="1" si="6"/>
        <v>1369.0244738884976</v>
      </c>
      <c r="O35" s="53">
        <f t="shared" ca="1" si="7"/>
        <v>684.5122369442488</v>
      </c>
      <c r="P35" s="46"/>
      <c r="Q35" s="53" cm="1">
        <f t="array" aca="1" ref="Q35" ca="1">IFERROR(SUMPRODUCT(INDIRECT("'"&amp;$H$6&amp;"'!$C"&amp;SUM(ROW(P35))&amp;":"&amp;$H$5&amp;SUM(ROW(P35))),
INDIRECT("'"&amp;$H$7&amp;"'!$C"&amp;SUM(ROW(P35))&amp;":"&amp;$H$5&amp;SUM(ROW(P35)))*$L$6,
INDIRECT("'"&amp;$H$8&amp;"'!$C"&amp;SUM(ROW(P35))&amp;":"&amp;$H$5&amp;SUM(ROW(P35)))*$L$5)/
(SUMPRODUCT(INDIRECT("'"&amp;$H$6&amp;"'!$C"&amp;SUM(ROW(P35))&amp;":"&amp;$H$5&amp;SUM(ROW(P35))),
INDIRECT("'"&amp;$H$7&amp;"'!$C"&amp;SUM(ROW(P35))&amp;":"&amp;$H$5&amp;SUM(ROW(P35)))*$L$6)),"")</f>
        <v>316932.24281106918</v>
      </c>
      <c r="R35" s="47">
        <f t="shared" ca="1" si="10"/>
        <v>2.3263422878951445E-2</v>
      </c>
      <c r="S35" s="57">
        <f t="shared" ca="1" si="8"/>
        <v>216943998.48636279</v>
      </c>
      <c r="T35" s="59">
        <f t="shared" si="2"/>
        <v>3.5</v>
      </c>
      <c r="U35" s="319"/>
    </row>
    <row r="36" spans="2:21" s="44" customFormat="1" ht="13" x14ac:dyDescent="0.3">
      <c r="B36" s="14">
        <f t="shared" si="9"/>
        <v>2029</v>
      </c>
      <c r="C36" s="53">
        <f t="shared" ca="1" si="0"/>
        <v>1199.8668815461913</v>
      </c>
      <c r="D36" s="70">
        <f t="shared" ca="1" si="1"/>
        <v>80.612577080316456</v>
      </c>
      <c r="E36" s="75">
        <f t="shared" ca="1" si="3"/>
        <v>0.49089080967185106</v>
      </c>
      <c r="F36" s="53" cm="1">
        <f t="array" aca="1" ref="F36" ca="1">SUMPRODUCT(INDIRECT("'"&amp;$H$6&amp;"'!$C"&amp;SUM(ROW(A36))&amp;":"&amp;$H$5&amp;SUM(ROW(A36))),
INDIRECT("'"&amp;$H$7&amp;"'!$C"&amp;SUM(ROW(A36))&amp;":"&amp;$H$5&amp;SUM(ROW(A36)))*$L$6)</f>
        <v>589.00362498064885</v>
      </c>
      <c r="G36" s="163">
        <f ca="1">INDEX('Other Inputs'!$C$80:$AH$145,MATCH(B36,'Other Inputs'!$B$80:$B$145,0), MATCH($D$2,'Other Inputs'!$C$79:$AH$79,0))</f>
        <v>0</v>
      </c>
      <c r="H36" s="53">
        <f t="shared" ca="1" si="4"/>
        <v>589.00362498064885</v>
      </c>
      <c r="I36" s="70" cm="1">
        <f t="array" aca="1" ref="I36" ca="1">IFERROR(SUMPRODUCT(INDIRECT("'"&amp;$H$6&amp;"'!$C"&amp;SUM(ROW(P36))&amp;":"&amp;$H$5&amp;SUM(ROW(P36))),
INDIRECT("'"&amp;$H$7&amp;"'!$C"&amp;SUM(ROW(P36))&amp;":"&amp;$H$5&amp;SUM(ROW(P36)))*$L$6,
INDIRECT("'"&amp;$H$7&amp;"'!$C10:"&amp;$H$5&amp;10)*$L$6)/
(SUMPRODUCT(INDIRECT("'"&amp;$H$6&amp;"'!$C"&amp;SUM(ROW(P36))&amp;":"&amp;$H$5&amp;SUM(ROW(P36))),
INDIRECT("'"&amp;$H$7&amp;"'!$C"&amp;SUM(ROW(P36))&amp;":"&amp;$H$5&amp;SUM(ROW(P36)))*$L$6)),"")</f>
        <v>79.095538525626722</v>
      </c>
      <c r="J36" s="345">
        <f ca="1">INDEX('Other Inputs'!$C$11:$AH$76,MATCH($B36,'Other Inputs'!$B$80:$B$145,0), MATCH($D$2,'Other Inputs'!$C$79:$AH$79,0))</f>
        <v>2</v>
      </c>
      <c r="K36" s="76">
        <f t="shared" ca="1" si="5"/>
        <v>1178.0072499612977</v>
      </c>
      <c r="L36" s="163">
        <f ca="1">INDEX('Other Inputs'!$C$149:$AH$214,MATCH($B36,'Other Inputs'!$B$80:$B$145,0), MATCH($D$2,'Other Inputs'!$C$79:$AH$79,0))</f>
        <v>5.5E-2</v>
      </c>
      <c r="M36" s="45">
        <f ca="1">INDEX('Other Inputs'!$C$218:$AH$283,MATCH($B36,'Other Inputs'!$B$80:$B$145,0), MATCH($D$2,'Other Inputs'!$C$79:$AH$79,0))</f>
        <v>1.7500000000000002E-2</v>
      </c>
      <c r="N36" s="53">
        <f t="shared" ca="1" si="6"/>
        <v>1264.5466075615795</v>
      </c>
      <c r="O36" s="53">
        <f t="shared" ca="1" si="7"/>
        <v>632.27330378078977</v>
      </c>
      <c r="P36" s="46"/>
      <c r="Q36" s="53" cm="1">
        <f t="array" aca="1" ref="Q36" ca="1">IFERROR(SUMPRODUCT(INDIRECT("'"&amp;$H$6&amp;"'!$C"&amp;SUM(ROW(P36))&amp;":"&amp;$H$5&amp;SUM(ROW(P36))),
INDIRECT("'"&amp;$H$7&amp;"'!$C"&amp;SUM(ROW(P36))&amp;":"&amp;$H$5&amp;SUM(ROW(P36)))*$L$6,
INDIRECT("'"&amp;$H$8&amp;"'!$C"&amp;SUM(ROW(P36))&amp;":"&amp;$H$5&amp;SUM(ROW(P36)))*$L$5)/
(SUMPRODUCT(INDIRECT("'"&amp;$H$6&amp;"'!$C"&amp;SUM(ROW(P36))&amp;":"&amp;$H$5&amp;SUM(ROW(P36))),
INDIRECT("'"&amp;$H$7&amp;"'!$C"&amp;SUM(ROW(P36))&amp;":"&amp;$H$5&amp;SUM(ROW(P36)))*$L$6)),"")</f>
        <v>324616.74444966367</v>
      </c>
      <c r="R36" s="47">
        <f t="shared" ca="1" si="10"/>
        <v>2.4246512662883024E-2</v>
      </c>
      <c r="S36" s="57">
        <f t="shared" ca="1" si="8"/>
        <v>205246501.47575322</v>
      </c>
      <c r="T36" s="59">
        <f t="shared" si="2"/>
        <v>4.5</v>
      </c>
      <c r="U36" s="319"/>
    </row>
    <row r="37" spans="2:21" s="44" customFormat="1" ht="13" x14ac:dyDescent="0.3">
      <c r="B37" s="14">
        <f t="shared" si="9"/>
        <v>2030</v>
      </c>
      <c r="C37" s="53">
        <f t="shared" ca="1" si="0"/>
        <v>1113.9123474894293</v>
      </c>
      <c r="D37" s="70">
        <f t="shared" ca="1" si="1"/>
        <v>80.893514997950746</v>
      </c>
      <c r="E37" s="75">
        <f t="shared" ca="1" si="3"/>
        <v>0.48673751157547884</v>
      </c>
      <c r="F37" s="53" cm="1">
        <f t="array" aca="1" ref="F37" ca="1">SUMPRODUCT(INDIRECT("'"&amp;$H$6&amp;"'!$C"&amp;SUM(ROW(A37))&amp;":"&amp;$H$5&amp;SUM(ROW(A37))),
INDIRECT("'"&amp;$H$7&amp;"'!$C"&amp;SUM(ROW(A37))&amp;":"&amp;$H$5&amp;SUM(ROW(A37)))*$L$6)</f>
        <v>542.18292413020492</v>
      </c>
      <c r="G37" s="163">
        <f ca="1">INDEX('Other Inputs'!$C$80:$AH$145,MATCH(B37,'Other Inputs'!$B$80:$B$145,0), MATCH($D$2,'Other Inputs'!$C$79:$AH$79,0))</f>
        <v>0</v>
      </c>
      <c r="H37" s="53">
        <f t="shared" ca="1" si="4"/>
        <v>542.18292413020492</v>
      </c>
      <c r="I37" s="70" cm="1">
        <f t="array" aca="1" ref="I37" ca="1">IFERROR(SUMPRODUCT(INDIRECT("'"&amp;$H$6&amp;"'!$C"&amp;SUM(ROW(P37))&amp;":"&amp;$H$5&amp;SUM(ROW(P37))),
INDIRECT("'"&amp;$H$7&amp;"'!$C"&amp;SUM(ROW(P37))&amp;":"&amp;$H$5&amp;SUM(ROW(P37)))*$L$6,
INDIRECT("'"&amp;$H$7&amp;"'!$C10:"&amp;$H$5&amp;10)*$L$6)/
(SUMPRODUCT(INDIRECT("'"&amp;$H$6&amp;"'!$C"&amp;SUM(ROW(P37))&amp;":"&amp;$H$5&amp;SUM(ROW(P37))),
INDIRECT("'"&amp;$H$7&amp;"'!$C"&amp;SUM(ROW(P37))&amp;":"&amp;$H$5&amp;SUM(ROW(P37)))*$L$6)),"")</f>
        <v>79.376723516731687</v>
      </c>
      <c r="J37" s="345">
        <f ca="1">INDEX('Other Inputs'!$C$11:$AH$76,MATCH($B37,'Other Inputs'!$B$80:$B$145,0), MATCH($D$2,'Other Inputs'!$C$79:$AH$79,0))</f>
        <v>2</v>
      </c>
      <c r="K37" s="76">
        <f t="shared" ca="1" si="5"/>
        <v>1084.3658482604098</v>
      </c>
      <c r="L37" s="163">
        <f ca="1">INDEX('Other Inputs'!$C$149:$AH$214,MATCH($B37,'Other Inputs'!$B$80:$B$145,0), MATCH($D$2,'Other Inputs'!$C$79:$AH$79,0))</f>
        <v>5.5E-2</v>
      </c>
      <c r="M37" s="45">
        <f ca="1">INDEX('Other Inputs'!$C$218:$AH$283,MATCH($B37,'Other Inputs'!$B$80:$B$145,0), MATCH($D$2,'Other Inputs'!$C$79:$AH$79,0))</f>
        <v>1.7500000000000002E-2</v>
      </c>
      <c r="N37" s="53">
        <f t="shared" ca="1" si="6"/>
        <v>1164.0260743882402</v>
      </c>
      <c r="O37" s="53">
        <f t="shared" ca="1" si="7"/>
        <v>582.0130371941201</v>
      </c>
      <c r="P37" s="46"/>
      <c r="Q37" s="53" cm="1">
        <f t="array" aca="1" ref="Q37" ca="1">IFERROR(SUMPRODUCT(INDIRECT("'"&amp;$H$6&amp;"'!$C"&amp;SUM(ROW(P37))&amp;":"&amp;$H$5&amp;SUM(ROW(P37))),
INDIRECT("'"&amp;$H$7&amp;"'!$C"&amp;SUM(ROW(P37))&amp;":"&amp;$H$5&amp;SUM(ROW(P37)))*$L$6,
INDIRECT("'"&amp;$H$8&amp;"'!$C"&amp;SUM(ROW(P37))&amp;":"&amp;$H$5&amp;SUM(ROW(P37)))*$L$5)/
(SUMPRODUCT(INDIRECT("'"&amp;$H$6&amp;"'!$C"&amp;SUM(ROW(P37))&amp;":"&amp;$H$5&amp;SUM(ROW(P37))),
INDIRECT("'"&amp;$H$7&amp;"'!$C"&amp;SUM(ROW(P37))&amp;":"&amp;$H$5&amp;SUM(ROW(P37)))*$L$6)),"")</f>
        <v>332658.33795014943</v>
      </c>
      <c r="R37" s="47">
        <f t="shared" ca="1" si="10"/>
        <v>2.4772577625713721E-2</v>
      </c>
      <c r="S37" s="57">
        <f t="shared" ca="1" si="8"/>
        <v>193611489.6183145</v>
      </c>
      <c r="T37" s="59">
        <f t="shared" si="2"/>
        <v>5.5</v>
      </c>
      <c r="U37" s="319"/>
    </row>
    <row r="38" spans="2:21" s="44" customFormat="1" ht="13" x14ac:dyDescent="0.3">
      <c r="B38" s="14">
        <f t="shared" si="9"/>
        <v>2031</v>
      </c>
      <c r="C38" s="53">
        <f t="shared" ca="1" si="0"/>
        <v>1032.5690053212343</v>
      </c>
      <c r="D38" s="70">
        <f t="shared" ca="1" si="1"/>
        <v>81.190568074993337</v>
      </c>
      <c r="E38" s="75">
        <f t="shared" ca="1" si="3"/>
        <v>0.48233933737769419</v>
      </c>
      <c r="F38" s="53" cm="1">
        <f t="array" aca="1" ref="F38" ca="1">SUMPRODUCT(INDIRECT("'"&amp;$H$6&amp;"'!$C"&amp;SUM(ROW(A38))&amp;":"&amp;$H$5&amp;SUM(ROW(A38))),
INDIRECT("'"&amp;$H$7&amp;"'!$C"&amp;SUM(ROW(A38))&amp;":"&amp;$H$5&amp;SUM(ROW(A38)))*$L$6)</f>
        <v>498.04864982338893</v>
      </c>
      <c r="G38" s="163">
        <f ca="1">INDEX('Other Inputs'!$C$80:$AH$145,MATCH(B38,'Other Inputs'!$B$80:$B$145,0), MATCH($D$2,'Other Inputs'!$C$79:$AH$79,0))</f>
        <v>0</v>
      </c>
      <c r="H38" s="53">
        <f t="shared" ca="1" si="4"/>
        <v>498.04864982338893</v>
      </c>
      <c r="I38" s="70" cm="1">
        <f t="array" aca="1" ref="I38" ca="1">IFERROR(SUMPRODUCT(INDIRECT("'"&amp;$H$6&amp;"'!$C"&amp;SUM(ROW(P38))&amp;":"&amp;$H$5&amp;SUM(ROW(P38))),
INDIRECT("'"&amp;$H$7&amp;"'!$C"&amp;SUM(ROW(P38))&amp;":"&amp;$H$5&amp;SUM(ROW(P38)))*$L$6,
INDIRECT("'"&amp;$H$7&amp;"'!$C10:"&amp;$H$5&amp;10)*$L$6)/
(SUMPRODUCT(INDIRECT("'"&amp;$H$6&amp;"'!$C"&amp;SUM(ROW(P38))&amp;":"&amp;$H$5&amp;SUM(ROW(P38))),
INDIRECT("'"&amp;$H$7&amp;"'!$C"&amp;SUM(ROW(P38))&amp;":"&amp;$H$5&amp;SUM(ROW(P38)))*$L$6)),"")</f>
        <v>79.664891039546305</v>
      </c>
      <c r="J38" s="345">
        <f ca="1">INDEX('Other Inputs'!$C$11:$AH$76,MATCH($B38,'Other Inputs'!$B$80:$B$145,0), MATCH($D$2,'Other Inputs'!$C$79:$AH$79,0))</f>
        <v>2</v>
      </c>
      <c r="K38" s="76">
        <f t="shared" ca="1" si="5"/>
        <v>996.09729964677786</v>
      </c>
      <c r="L38" s="163">
        <f ca="1">INDEX('Other Inputs'!$C$149:$AH$214,MATCH($B38,'Other Inputs'!$B$80:$B$145,0), MATCH($D$2,'Other Inputs'!$C$79:$AH$79,0))</f>
        <v>5.5E-2</v>
      </c>
      <c r="M38" s="45">
        <f ca="1">INDEX('Other Inputs'!$C$218:$AH$283,MATCH($B38,'Other Inputs'!$B$80:$B$145,0), MATCH($D$2,'Other Inputs'!$C$79:$AH$79,0))</f>
        <v>1.7500000000000002E-2</v>
      </c>
      <c r="N38" s="53">
        <f t="shared" ca="1" si="6"/>
        <v>1069.2730975220793</v>
      </c>
      <c r="O38" s="53">
        <f t="shared" ca="1" si="7"/>
        <v>534.63654876103965</v>
      </c>
      <c r="P38" s="46"/>
      <c r="Q38" s="53" cm="1">
        <f t="array" aca="1" ref="Q38" ca="1">IFERROR(SUMPRODUCT(INDIRECT("'"&amp;$H$6&amp;"'!$C"&amp;SUM(ROW(P38))&amp;":"&amp;$H$5&amp;SUM(ROW(P38))),
INDIRECT("'"&amp;$H$7&amp;"'!$C"&amp;SUM(ROW(P38))&amp;":"&amp;$H$5&amp;SUM(ROW(P38)))*$L$6,
INDIRECT("'"&amp;$H$8&amp;"'!$C"&amp;SUM(ROW(P38))&amp;":"&amp;$H$5&amp;SUM(ROW(P38)))*$L$5)/
(SUMPRODUCT(INDIRECT("'"&amp;$H$6&amp;"'!$C"&amp;SUM(ROW(P38))&amp;":"&amp;$H$5&amp;SUM(ROW(P38))),
INDIRECT("'"&amp;$H$7&amp;"'!$C"&amp;SUM(ROW(P38))&amp;":"&amp;$H$5&amp;SUM(ROW(P38)))*$L$6)),"")</f>
        <v>340567.67726398824</v>
      </c>
      <c r="R38" s="47">
        <f t="shared" ca="1" si="10"/>
        <v>2.3776164345004513E-2</v>
      </c>
      <c r="S38" s="57">
        <f t="shared" ca="1" si="8"/>
        <v>182079927.59198228</v>
      </c>
      <c r="T38" s="59">
        <f t="shared" si="2"/>
        <v>6.5</v>
      </c>
      <c r="U38" s="319"/>
    </row>
    <row r="39" spans="2:21" s="44" customFormat="1" ht="13" x14ac:dyDescent="0.3">
      <c r="B39" s="14">
        <f t="shared" si="9"/>
        <v>2032</v>
      </c>
      <c r="C39" s="53">
        <f t="shared" ca="1" si="0"/>
        <v>949.67528420631527</v>
      </c>
      <c r="D39" s="70">
        <f t="shared" ca="1" si="1"/>
        <v>81.439012179470211</v>
      </c>
      <c r="E39" s="75">
        <f t="shared" ca="1" si="3"/>
        <v>0.47865933593878707</v>
      </c>
      <c r="F39" s="53" cm="1">
        <f t="array" aca="1" ref="F39" ca="1">SUMPRODUCT(INDIRECT("'"&amp;$H$6&amp;"'!$C"&amp;SUM(ROW(A39))&amp;":"&amp;$H$5&amp;SUM(ROW(A39))),
INDIRECT("'"&amp;$H$7&amp;"'!$C"&amp;SUM(ROW(A39))&amp;":"&amp;$H$5&amp;SUM(ROW(A39)))*$L$6)</f>
        <v>454.57094089567374</v>
      </c>
      <c r="G39" s="163">
        <f ca="1">INDEX('Other Inputs'!$C$80:$AH$145,MATCH(B39,'Other Inputs'!$B$80:$B$145,0), MATCH($D$2,'Other Inputs'!$C$79:$AH$79,0))</f>
        <v>0</v>
      </c>
      <c r="H39" s="53">
        <f t="shared" ca="1" si="4"/>
        <v>454.57094089567374</v>
      </c>
      <c r="I39" s="70" cm="1">
        <f t="array" aca="1" ref="I39" ca="1">IFERROR(SUMPRODUCT(INDIRECT("'"&amp;$H$6&amp;"'!$C"&amp;SUM(ROW(P39))&amp;":"&amp;$H$5&amp;SUM(ROW(P39))),
INDIRECT("'"&amp;$H$7&amp;"'!$C"&amp;SUM(ROW(P39))&amp;":"&amp;$H$5&amp;SUM(ROW(P39)))*$L$6,
INDIRECT("'"&amp;$H$7&amp;"'!$C10:"&amp;$H$5&amp;10)*$L$6)/
(SUMPRODUCT(INDIRECT("'"&amp;$H$6&amp;"'!$C"&amp;SUM(ROW(P39))&amp;":"&amp;$H$5&amp;SUM(ROW(P39))),
INDIRECT("'"&amp;$H$7&amp;"'!$C"&amp;SUM(ROW(P39))&amp;":"&amp;$H$5&amp;SUM(ROW(P39)))*$L$6)),"")</f>
        <v>79.907836161618448</v>
      </c>
      <c r="J39" s="345">
        <f ca="1">INDEX('Other Inputs'!$C$11:$AH$76,MATCH($B39,'Other Inputs'!$B$80:$B$145,0), MATCH($D$2,'Other Inputs'!$C$79:$AH$79,0))</f>
        <v>2</v>
      </c>
      <c r="K39" s="76">
        <f t="shared" ca="1" si="5"/>
        <v>909.14188179134749</v>
      </c>
      <c r="L39" s="163">
        <f ca="1">INDEX('Other Inputs'!$C$149:$AH$214,MATCH($B39,'Other Inputs'!$B$80:$B$145,0), MATCH($D$2,'Other Inputs'!$C$79:$AH$79,0))</f>
        <v>5.5E-2</v>
      </c>
      <c r="M39" s="45">
        <f ca="1">INDEX('Other Inputs'!$C$218:$AH$283,MATCH($B39,'Other Inputs'!$B$80:$B$145,0), MATCH($D$2,'Other Inputs'!$C$79:$AH$79,0))</f>
        <v>1.7500000000000002E-2</v>
      </c>
      <c r="N39" s="53">
        <f t="shared" ca="1" si="6"/>
        <v>975.92971728244436</v>
      </c>
      <c r="O39" s="53">
        <f t="shared" ca="1" si="7"/>
        <v>487.96485864122218</v>
      </c>
      <c r="P39" s="46"/>
      <c r="Q39" s="53" cm="1">
        <f t="array" aca="1" ref="Q39" ca="1">IFERROR(SUMPRODUCT(INDIRECT("'"&amp;$H$6&amp;"'!$C"&amp;SUM(ROW(P39))&amp;":"&amp;$H$5&amp;SUM(ROW(P39))),
INDIRECT("'"&amp;$H$7&amp;"'!$C"&amp;SUM(ROW(P39))&amp;":"&amp;$H$5&amp;SUM(ROW(P39)))*$L$6,
INDIRECT("'"&amp;$H$8&amp;"'!$C"&amp;SUM(ROW(P39))&amp;":"&amp;$H$5&amp;SUM(ROW(P39)))*$L$5)/
(SUMPRODUCT(INDIRECT("'"&amp;$H$6&amp;"'!$C"&amp;SUM(ROW(P39))&amp;":"&amp;$H$5&amp;SUM(ROW(P39))),
INDIRECT("'"&amp;$H$7&amp;"'!$C"&amp;SUM(ROW(P39))&amp;":"&amp;$H$5&amp;SUM(ROW(P39)))*$L$6)),"")</f>
        <v>348837.38265826716</v>
      </c>
      <c r="R39" s="47">
        <f t="shared" ca="1" si="10"/>
        <v>2.4282120548594355E-2</v>
      </c>
      <c r="S39" s="57">
        <f t="shared" ca="1" si="8"/>
        <v>170220384.11761525</v>
      </c>
      <c r="T39" s="59">
        <f t="shared" si="2"/>
        <v>7.5</v>
      </c>
      <c r="U39" s="319"/>
    </row>
    <row r="40" spans="2:21" s="44" customFormat="1" ht="13" x14ac:dyDescent="0.3">
      <c r="B40" s="14">
        <f t="shared" si="9"/>
        <v>2033</v>
      </c>
      <c r="C40" s="53">
        <f t="shared" ca="1" si="0"/>
        <v>866.35954219842279</v>
      </c>
      <c r="D40" s="70">
        <f t="shared" ca="1" si="1"/>
        <v>81.634719912971036</v>
      </c>
      <c r="E40" s="75">
        <f t="shared" ca="1" si="3"/>
        <v>0.47576001189344919</v>
      </c>
      <c r="F40" s="53" cm="1">
        <f t="array" aca="1" ref="F40" ca="1">SUMPRODUCT(INDIRECT("'"&amp;$H$6&amp;"'!$C"&amp;SUM(ROW(A40))&amp;":"&amp;$H$5&amp;SUM(ROW(A40))),
INDIRECT("'"&amp;$H$7&amp;"'!$C"&amp;SUM(ROW(A40))&amp;":"&amp;$H$5&amp;SUM(ROW(A40)))*$L$6)</f>
        <v>412.1792261003248</v>
      </c>
      <c r="G40" s="163">
        <f ca="1">INDEX('Other Inputs'!$C$80:$AH$145,MATCH(B40,'Other Inputs'!$B$80:$B$145,0), MATCH($D$2,'Other Inputs'!$C$79:$AH$79,0))</f>
        <v>0</v>
      </c>
      <c r="H40" s="53">
        <f t="shared" ca="1" si="4"/>
        <v>412.1792261003248</v>
      </c>
      <c r="I40" s="70" cm="1">
        <f t="array" aca="1" ref="I40" ca="1">IFERROR(SUMPRODUCT(INDIRECT("'"&amp;$H$6&amp;"'!$C"&amp;SUM(ROW(P40))&amp;":"&amp;$H$5&amp;SUM(ROW(P40))),
INDIRECT("'"&amp;$H$7&amp;"'!$C"&amp;SUM(ROW(P40))&amp;":"&amp;$H$5&amp;SUM(ROW(P40)))*$L$6,
INDIRECT("'"&amp;$H$7&amp;"'!$C10:"&amp;$H$5&amp;10)*$L$6)/
(SUMPRODUCT(INDIRECT("'"&amp;$H$6&amp;"'!$C"&amp;SUM(ROW(P40))&amp;":"&amp;$H$5&amp;SUM(ROW(P40))),
INDIRECT("'"&amp;$H$7&amp;"'!$C"&amp;SUM(ROW(P40))&amp;":"&amp;$H$5&amp;SUM(ROW(P40)))*$L$6)),"")</f>
        <v>80.101851686025626</v>
      </c>
      <c r="J40" s="345">
        <f ca="1">INDEX('Other Inputs'!$C$11:$AH$76,MATCH($B40,'Other Inputs'!$B$80:$B$145,0), MATCH($D$2,'Other Inputs'!$C$79:$AH$79,0))</f>
        <v>2</v>
      </c>
      <c r="K40" s="76">
        <f t="shared" ca="1" si="5"/>
        <v>824.35845220064959</v>
      </c>
      <c r="L40" s="163">
        <f ca="1">INDEX('Other Inputs'!$C$149:$AH$214,MATCH($B40,'Other Inputs'!$B$80:$B$145,0), MATCH($D$2,'Other Inputs'!$C$79:$AH$79,0))</f>
        <v>5.5E-2</v>
      </c>
      <c r="M40" s="45">
        <f ca="1">INDEX('Other Inputs'!$C$218:$AH$283,MATCH($B40,'Other Inputs'!$B$80:$B$145,0), MATCH($D$2,'Other Inputs'!$C$79:$AH$79,0))</f>
        <v>1.7500000000000002E-2</v>
      </c>
      <c r="N40" s="53">
        <f t="shared" ca="1" si="6"/>
        <v>884.91788499543975</v>
      </c>
      <c r="O40" s="53">
        <f t="shared" ca="1" si="7"/>
        <v>442.45894249771987</v>
      </c>
      <c r="P40" s="46"/>
      <c r="Q40" s="53" cm="1">
        <f t="array" aca="1" ref="Q40" ca="1">IFERROR(SUMPRODUCT(INDIRECT("'"&amp;$H$6&amp;"'!$C"&amp;SUM(ROW(P40))&amp;":"&amp;$H$5&amp;SUM(ROW(P40))),
INDIRECT("'"&amp;$H$7&amp;"'!$C"&amp;SUM(ROW(P40))&amp;":"&amp;$H$5&amp;SUM(ROW(P40)))*$L$6,
INDIRECT("'"&amp;$H$8&amp;"'!$C"&amp;SUM(ROW(P40))&amp;":"&amp;$H$5&amp;SUM(ROW(P40)))*$L$5)/
(SUMPRODUCT(INDIRECT("'"&amp;$H$6&amp;"'!$C"&amp;SUM(ROW(P40))&amp;":"&amp;$H$5&amp;SUM(ROW(P40))),
INDIRECT("'"&amp;$H$7&amp;"'!$C"&amp;SUM(ROW(P40))&amp;":"&amp;$H$5&amp;SUM(ROW(P40)))*$L$6)),"")</f>
        <v>357931.06844812707</v>
      </c>
      <c r="R40" s="47">
        <f t="shared" ca="1" si="10"/>
        <v>2.6068552976067805E-2</v>
      </c>
      <c r="S40" s="57">
        <f t="shared" ca="1" si="8"/>
        <v>158369802.0326373</v>
      </c>
      <c r="T40" s="59">
        <f t="shared" si="2"/>
        <v>8.5</v>
      </c>
      <c r="U40" s="319"/>
    </row>
    <row r="41" spans="2:21" s="44" customFormat="1" ht="13" x14ac:dyDescent="0.3">
      <c r="B41" s="14">
        <f t="shared" si="9"/>
        <v>2034</v>
      </c>
      <c r="C41" s="53">
        <f t="shared" ca="1" si="0"/>
        <v>784.9310416664606</v>
      </c>
      <c r="D41" s="70">
        <f t="shared" ca="1" si="1"/>
        <v>81.788974727633203</v>
      </c>
      <c r="E41" s="75">
        <f t="shared" ca="1" si="3"/>
        <v>0.47347479296925354</v>
      </c>
      <c r="F41" s="53" cm="1">
        <f t="array" aca="1" ref="F41" ca="1">SUMPRODUCT(INDIRECT("'"&amp;$H$6&amp;"'!$C"&amp;SUM(ROW(A41))&amp;":"&amp;$H$5&amp;SUM(ROW(A41))),
INDIRECT("'"&amp;$H$7&amp;"'!$C"&amp;SUM(ROW(A41))&amp;":"&amp;$H$5&amp;SUM(ROW(A41)))*$L$6)</f>
        <v>371.64506244816795</v>
      </c>
      <c r="G41" s="163">
        <f ca="1">INDEX('Other Inputs'!$C$80:$AH$145,MATCH(B41,'Other Inputs'!$B$80:$B$145,0), MATCH($D$2,'Other Inputs'!$C$79:$AH$79,0))</f>
        <v>0</v>
      </c>
      <c r="H41" s="53">
        <f t="shared" ca="1" si="4"/>
        <v>371.64506244816795</v>
      </c>
      <c r="I41" s="70" cm="1">
        <f t="array" aca="1" ref="I41" ca="1">IFERROR(SUMPRODUCT(INDIRECT("'"&amp;$H$6&amp;"'!$C"&amp;SUM(ROW(P41))&amp;":"&amp;$H$5&amp;SUM(ROW(P41))),
INDIRECT("'"&amp;$H$7&amp;"'!$C"&amp;SUM(ROW(P41))&amp;":"&amp;$H$5&amp;SUM(ROW(P41)))*$L$6,
INDIRECT("'"&amp;$H$7&amp;"'!$C10:"&amp;$H$5&amp;10)*$L$6)/
(SUMPRODUCT(INDIRECT("'"&amp;$H$6&amp;"'!$C"&amp;SUM(ROW(P41))&amp;":"&amp;$H$5&amp;SUM(ROW(P41))),
INDIRECT("'"&amp;$H$7&amp;"'!$C"&amp;SUM(ROW(P41))&amp;":"&amp;$H$5&amp;SUM(ROW(P41)))*$L$6)),"")</f>
        <v>80.255402137067975</v>
      </c>
      <c r="J41" s="345">
        <f ca="1">INDEX('Other Inputs'!$C$11:$AH$76,MATCH($B41,'Other Inputs'!$B$80:$B$145,0), MATCH($D$2,'Other Inputs'!$C$79:$AH$79,0))</f>
        <v>2</v>
      </c>
      <c r="K41" s="76">
        <f t="shared" ca="1" si="5"/>
        <v>743.2901248963359</v>
      </c>
      <c r="L41" s="163">
        <f ca="1">INDEX('Other Inputs'!$C$149:$AH$214,MATCH($B41,'Other Inputs'!$B$80:$B$145,0), MATCH($D$2,'Other Inputs'!$C$79:$AH$79,0))</f>
        <v>5.5E-2</v>
      </c>
      <c r="M41" s="45">
        <f ca="1">INDEX('Other Inputs'!$C$218:$AH$283,MATCH($B41,'Other Inputs'!$B$80:$B$145,0), MATCH($D$2,'Other Inputs'!$C$79:$AH$79,0))</f>
        <v>1.7500000000000002E-2</v>
      </c>
      <c r="N41" s="53">
        <f t="shared" ca="1" si="6"/>
        <v>797.89407569653292</v>
      </c>
      <c r="O41" s="53">
        <f t="shared" ca="1" si="7"/>
        <v>398.94703784826646</v>
      </c>
      <c r="P41" s="46"/>
      <c r="Q41" s="53" cm="1">
        <f t="array" aca="1" ref="Q41" ca="1">IFERROR(SUMPRODUCT(INDIRECT("'"&amp;$H$6&amp;"'!$C"&amp;SUM(ROW(P41))&amp;":"&amp;$H$5&amp;SUM(ROW(P41))),
INDIRECT("'"&amp;$H$7&amp;"'!$C"&amp;SUM(ROW(P41))&amp;":"&amp;$H$5&amp;SUM(ROW(P41)))*$L$6,
INDIRECT("'"&amp;$H$8&amp;"'!$C"&amp;SUM(ROW(P41))&amp;":"&amp;$H$5&amp;SUM(ROW(P41)))*$L$5)/
(SUMPRODUCT(INDIRECT("'"&amp;$H$6&amp;"'!$C"&amp;SUM(ROW(P41))&amp;":"&amp;$H$5&amp;SUM(ROW(P41))),
INDIRECT("'"&amp;$H$7&amp;"'!$C"&amp;SUM(ROW(P41))&amp;":"&amp;$H$5&amp;SUM(ROW(P41)))*$L$6)),"")</f>
        <v>367853.45108278765</v>
      </c>
      <c r="R41" s="47">
        <f t="shared" ca="1" si="10"/>
        <v>2.7721490279345673E-2</v>
      </c>
      <c r="S41" s="57">
        <f t="shared" ca="1" si="8"/>
        <v>146754044.67174032</v>
      </c>
      <c r="T41" s="59">
        <f t="shared" si="2"/>
        <v>9.5</v>
      </c>
      <c r="U41" s="319"/>
    </row>
    <row r="42" spans="2:21" s="44" customFormat="1" ht="13" x14ac:dyDescent="0.3">
      <c r="B42" s="14">
        <f t="shared" si="9"/>
        <v>2035</v>
      </c>
      <c r="C42" s="53">
        <f t="shared" ca="1" si="0"/>
        <v>709.63472307899895</v>
      </c>
      <c r="D42" s="70">
        <f t="shared" ca="1" si="1"/>
        <v>81.941835334532328</v>
      </c>
      <c r="E42" s="75">
        <f t="shared" ca="1" si="3"/>
        <v>0.47120863640117289</v>
      </c>
      <c r="F42" s="53" cm="1">
        <f t="array" aca="1" ref="F42" ca="1">SUMPRODUCT(INDIRECT("'"&amp;$H$6&amp;"'!$C"&amp;SUM(ROW(A42))&amp;":"&amp;$H$5&amp;SUM(ROW(A42))),
INDIRECT("'"&amp;$H$7&amp;"'!$C"&amp;SUM(ROW(A42))&amp;":"&amp;$H$5&amp;SUM(ROW(A42)))*$L$6)</f>
        <v>334.38601020497902</v>
      </c>
      <c r="G42" s="163">
        <f ca="1">INDEX('Other Inputs'!$C$80:$AH$145,MATCH(B42,'Other Inputs'!$B$80:$B$145,0), MATCH($D$2,'Other Inputs'!$C$79:$AH$79,0))</f>
        <v>0</v>
      </c>
      <c r="H42" s="53">
        <f t="shared" ca="1" si="4"/>
        <v>334.38601020497902</v>
      </c>
      <c r="I42" s="70" cm="1">
        <f t="array" aca="1" ref="I42" ca="1">IFERROR(SUMPRODUCT(INDIRECT("'"&amp;$H$6&amp;"'!$C"&amp;SUM(ROW(P42))&amp;":"&amp;$H$5&amp;SUM(ROW(P42))),
INDIRECT("'"&amp;$H$7&amp;"'!$C"&amp;SUM(ROW(P42))&amp;":"&amp;$H$5&amp;SUM(ROW(P42)))*$L$6,
INDIRECT("'"&amp;$H$7&amp;"'!$C10:"&amp;$H$5&amp;10)*$L$6)/
(SUMPRODUCT(INDIRECT("'"&amp;$H$6&amp;"'!$C"&amp;SUM(ROW(P42))&amp;":"&amp;$H$5&amp;SUM(ROW(P42))),
INDIRECT("'"&amp;$H$7&amp;"'!$C"&amp;SUM(ROW(P42))&amp;":"&amp;$H$5&amp;SUM(ROW(P42)))*$L$6)),"")</f>
        <v>80.402421784772002</v>
      </c>
      <c r="J42" s="345">
        <f ca="1">INDEX('Other Inputs'!$C$11:$AH$76,MATCH($B42,'Other Inputs'!$B$80:$B$145,0), MATCH($D$2,'Other Inputs'!$C$79:$AH$79,0))</f>
        <v>2</v>
      </c>
      <c r="K42" s="76">
        <f t="shared" ca="1" si="5"/>
        <v>668.77202040995803</v>
      </c>
      <c r="L42" s="163">
        <f ca="1">INDEX('Other Inputs'!$C$149:$AH$214,MATCH($B42,'Other Inputs'!$B$80:$B$145,0), MATCH($D$2,'Other Inputs'!$C$79:$AH$79,0))</f>
        <v>5.5E-2</v>
      </c>
      <c r="M42" s="45">
        <f ca="1">INDEX('Other Inputs'!$C$218:$AH$283,MATCH($B42,'Other Inputs'!$B$80:$B$145,0), MATCH($D$2,'Other Inputs'!$C$79:$AH$79,0))</f>
        <v>1.7500000000000002E-2</v>
      </c>
      <c r="N42" s="53">
        <f t="shared" ca="1" si="6"/>
        <v>717.90168495932448</v>
      </c>
      <c r="O42" s="53">
        <f t="shared" ca="1" si="7"/>
        <v>358.95084247966224</v>
      </c>
      <c r="P42" s="46"/>
      <c r="Q42" s="53" cm="1">
        <f t="array" aca="1" ref="Q42" ca="1">IFERROR(SUMPRODUCT(INDIRECT("'"&amp;$H$6&amp;"'!$C"&amp;SUM(ROW(P42))&amp;":"&amp;$H$5&amp;SUM(ROW(P42))),
INDIRECT("'"&amp;$H$7&amp;"'!$C"&amp;SUM(ROW(P42))&amp;":"&amp;$H$5&amp;SUM(ROW(P42)))*$L$6,
INDIRECT("'"&amp;$H$8&amp;"'!$C"&amp;SUM(ROW(P42))&amp;":"&amp;$H$5&amp;SUM(ROW(P42)))*$L$5)/
(SUMPRODUCT(INDIRECT("'"&amp;$H$6&amp;"'!$C"&amp;SUM(ROW(P42))&amp;":"&amp;$H$5&amp;SUM(ROW(P42))),
INDIRECT("'"&amp;$H$7&amp;"'!$C"&amp;SUM(ROW(P42))&amp;":"&amp;$H$5&amp;SUM(ROW(P42)))*$L$6)),"")</f>
        <v>378244.24267797009</v>
      </c>
      <c r="R42" s="47">
        <f t="shared" ca="1" si="10"/>
        <v>2.8247095588193716E-2</v>
      </c>
      <c r="S42" s="57">
        <f t="shared" ca="1" si="8"/>
        <v>135771089.57233918</v>
      </c>
      <c r="T42" s="59">
        <f t="shared" si="2"/>
        <v>10.5</v>
      </c>
      <c r="U42" s="319"/>
    </row>
    <row r="43" spans="2:21" s="44" customFormat="1" ht="13" x14ac:dyDescent="0.3">
      <c r="B43" s="14">
        <f t="shared" si="9"/>
        <v>2036</v>
      </c>
      <c r="C43" s="53">
        <f t="shared" ca="1" si="0"/>
        <v>638.98244137453298</v>
      </c>
      <c r="D43" s="70">
        <f t="shared" ca="1" si="1"/>
        <v>82.075605257359697</v>
      </c>
      <c r="E43" s="75">
        <f t="shared" ca="1" si="3"/>
        <v>0.46922535608187854</v>
      </c>
      <c r="F43" s="53" cm="1">
        <f t="array" aca="1" ref="F43" ca="1">SUMPRODUCT(INDIRECT("'"&amp;$H$6&amp;"'!$C"&amp;SUM(ROW(A43))&amp;":"&amp;$H$5&amp;SUM(ROW(A43))),
INDIRECT("'"&amp;$H$7&amp;"'!$C"&amp;SUM(ROW(A43))&amp;":"&amp;$H$5&amp;SUM(ROW(A43)))*$L$6)</f>
        <v>299.8267635840333</v>
      </c>
      <c r="G43" s="163">
        <f ca="1">INDEX('Other Inputs'!$C$80:$AH$145,MATCH(B43,'Other Inputs'!$B$80:$B$145,0), MATCH($D$2,'Other Inputs'!$C$79:$AH$79,0))</f>
        <v>0</v>
      </c>
      <c r="H43" s="53">
        <f t="shared" ca="1" si="4"/>
        <v>299.8267635840333</v>
      </c>
      <c r="I43" s="70" cm="1">
        <f t="array" aca="1" ref="I43" ca="1">IFERROR(SUMPRODUCT(INDIRECT("'"&amp;$H$6&amp;"'!$C"&amp;SUM(ROW(P43))&amp;":"&amp;$H$5&amp;SUM(ROW(P43))),
INDIRECT("'"&amp;$H$7&amp;"'!$C"&amp;SUM(ROW(P43))&amp;":"&amp;$H$5&amp;SUM(ROW(P43)))*$L$6,
INDIRECT("'"&amp;$H$7&amp;"'!$C10:"&amp;$H$5&amp;10)*$L$6)/
(SUMPRODUCT(INDIRECT("'"&amp;$H$6&amp;"'!$C"&amp;SUM(ROW(P43))&amp;":"&amp;$H$5&amp;SUM(ROW(P43))),
INDIRECT("'"&amp;$H$7&amp;"'!$C"&amp;SUM(ROW(P43))&amp;":"&amp;$H$5&amp;SUM(ROW(P43)))*$L$6)),"")</f>
        <v>80.528079667819227</v>
      </c>
      <c r="J43" s="345">
        <f ca="1">INDEX('Other Inputs'!$C$11:$AH$76,MATCH($B43,'Other Inputs'!$B$80:$B$145,0), MATCH($D$2,'Other Inputs'!$C$79:$AH$79,0))</f>
        <v>2</v>
      </c>
      <c r="K43" s="76">
        <f t="shared" ca="1" si="5"/>
        <v>599.6535271680666</v>
      </c>
      <c r="L43" s="163">
        <f ca="1">INDEX('Other Inputs'!$C$149:$AH$214,MATCH($B43,'Other Inputs'!$B$80:$B$145,0), MATCH($D$2,'Other Inputs'!$C$79:$AH$79,0))</f>
        <v>5.5E-2</v>
      </c>
      <c r="M43" s="45">
        <f ca="1">INDEX('Other Inputs'!$C$218:$AH$283,MATCH($B43,'Other Inputs'!$B$80:$B$145,0), MATCH($D$2,'Other Inputs'!$C$79:$AH$79,0))</f>
        <v>1.7500000000000002E-2</v>
      </c>
      <c r="N43" s="53">
        <f t="shared" ca="1" si="6"/>
        <v>643.70557440765072</v>
      </c>
      <c r="O43" s="53">
        <f t="shared" ca="1" si="7"/>
        <v>321.85278720382536</v>
      </c>
      <c r="P43" s="46"/>
      <c r="Q43" s="53" cm="1">
        <f t="array" aca="1" ref="Q43" ca="1">IFERROR(SUMPRODUCT(INDIRECT("'"&amp;$H$6&amp;"'!$C"&amp;SUM(ROW(P43))&amp;":"&amp;$H$5&amp;SUM(ROW(P43))),
INDIRECT("'"&amp;$H$7&amp;"'!$C"&amp;SUM(ROW(P43))&amp;":"&amp;$H$5&amp;SUM(ROW(P43)))*$L$6,
INDIRECT("'"&amp;$H$8&amp;"'!$C"&amp;SUM(ROW(P43))&amp;":"&amp;$H$5&amp;SUM(ROW(P43)))*$L$5)/
(SUMPRODUCT(INDIRECT("'"&amp;$H$6&amp;"'!$C"&amp;SUM(ROW(P43))&amp;":"&amp;$H$5&amp;SUM(ROW(P43))),
INDIRECT("'"&amp;$H$7&amp;"'!$C"&amp;SUM(ROW(P43))&amp;":"&amp;$H$5&amp;SUM(ROW(P43)))*$L$6)),"")</f>
        <v>388824.09868638741</v>
      </c>
      <c r="R43" s="47">
        <f t="shared" ca="1" si="10"/>
        <v>2.7970963770689306E-2</v>
      </c>
      <c r="S43" s="57">
        <f t="shared" ca="1" si="8"/>
        <v>125144119.89422904</v>
      </c>
      <c r="T43" s="59">
        <f t="shared" si="2"/>
        <v>11.5</v>
      </c>
      <c r="U43" s="319"/>
    </row>
    <row r="44" spans="2:21" s="44" customFormat="1" ht="13" x14ac:dyDescent="0.3">
      <c r="B44" s="14">
        <f t="shared" si="9"/>
        <v>2037</v>
      </c>
      <c r="C44" s="53">
        <f t="shared" ref="C44:C67" ca="1" si="11">SUM(INDIRECT("'"&amp;$H$6&amp;"'!C"&amp;SUM(ROW(A44))&amp;":"&amp;$H$5&amp;ROW(B44)))</f>
        <v>563.30864973890175</v>
      </c>
      <c r="D44" s="70">
        <f t="shared" ref="D44:D67" ca="1" si="12">SUMPRODUCT(INDIRECT("'"&amp;$H$6&amp;"'!C"&amp;SUM(ROW(A44))&amp;":"&amp;$H$5&amp;SUM(ROW(B44))),INDIRECT("'"&amp;$H$6&amp;"'!C11:"&amp;$H$5&amp;"11"))/C44</f>
        <v>82.034529725550385</v>
      </c>
      <c r="E44" s="75">
        <f t="shared" ca="1" si="3"/>
        <v>0.46984240734542354</v>
      </c>
      <c r="F44" s="53" cm="1">
        <f t="array" aca="1" ref="F44" ca="1">SUMPRODUCT(INDIRECT("'"&amp;$H$6&amp;"'!$C"&amp;SUM(ROW(A44))&amp;":"&amp;$H$5&amp;SUM(ROW(A44))),
INDIRECT("'"&amp;$H$7&amp;"'!$C"&amp;SUM(ROW(A44))&amp;":"&amp;$H$5&amp;SUM(ROW(A44)))*$L$6)</f>
        <v>264.66629207182558</v>
      </c>
      <c r="G44" s="163">
        <f ca="1">INDEX('Other Inputs'!$C$80:$AH$145,MATCH(B44,'Other Inputs'!$B$80:$B$145,0), MATCH($D$2,'Other Inputs'!$C$79:$AH$79,0))</f>
        <v>0</v>
      </c>
      <c r="H44" s="53">
        <f t="shared" ca="1" si="4"/>
        <v>264.66629207182558</v>
      </c>
      <c r="I44" s="70" cm="1">
        <f t="array" aca="1" ref="I44" ca="1">IFERROR(SUMPRODUCT(INDIRECT("'"&amp;$H$6&amp;"'!$C"&amp;SUM(ROW(P44))&amp;":"&amp;$H$5&amp;SUM(ROW(P44))),
INDIRECT("'"&amp;$H$7&amp;"'!$C"&amp;SUM(ROW(P44))&amp;":"&amp;$H$5&amp;SUM(ROW(P44)))*$L$6,
INDIRECT("'"&amp;$H$7&amp;"'!$C10:"&amp;$H$5&amp;10)*$L$6)/
(SUMPRODUCT(INDIRECT("'"&amp;$H$6&amp;"'!$C"&amp;SUM(ROW(P44))&amp;":"&amp;$H$5&amp;SUM(ROW(P44))),
INDIRECT("'"&amp;$H$7&amp;"'!$C"&amp;SUM(ROW(P44))&amp;":"&amp;$H$5&amp;SUM(ROW(P44)))*$L$6)),"")</f>
        <v>80.504280037260543</v>
      </c>
      <c r="J44" s="345">
        <f ca="1">INDEX('Other Inputs'!$C$11:$AH$76,MATCH($B44,'Other Inputs'!$B$80:$B$145,0), MATCH($D$2,'Other Inputs'!$C$79:$AH$79,0))</f>
        <v>2</v>
      </c>
      <c r="K44" s="76">
        <f t="shared" ca="1" si="5"/>
        <v>529.33258414365116</v>
      </c>
      <c r="L44" s="163">
        <f ca="1">INDEX('Other Inputs'!$C$149:$AH$214,MATCH($B44,'Other Inputs'!$B$80:$B$145,0), MATCH($D$2,'Other Inputs'!$C$79:$AH$79,0))</f>
        <v>5.5E-2</v>
      </c>
      <c r="M44" s="45">
        <f ca="1">INDEX('Other Inputs'!$C$218:$AH$283,MATCH($B44,'Other Inputs'!$B$80:$B$145,0), MATCH($D$2,'Other Inputs'!$C$79:$AH$79,0))</f>
        <v>1.7500000000000002E-2</v>
      </c>
      <c r="N44" s="53">
        <f t="shared" ca="1" si="6"/>
        <v>568.21867910630408</v>
      </c>
      <c r="O44" s="53">
        <f t="shared" ca="1" si="7"/>
        <v>284.10933955315204</v>
      </c>
      <c r="P44" s="46"/>
      <c r="Q44" s="53" cm="1">
        <f t="array" aca="1" ref="Q44" ca="1">IFERROR(SUMPRODUCT(INDIRECT("'"&amp;$H$6&amp;"'!$C"&amp;SUM(ROW(P44))&amp;":"&amp;$H$5&amp;SUM(ROW(P44))),
INDIRECT("'"&amp;$H$7&amp;"'!$C"&amp;SUM(ROW(P44))&amp;":"&amp;$H$5&amp;SUM(ROW(P44)))*$L$6,
INDIRECT("'"&amp;$H$8&amp;"'!$C"&amp;SUM(ROW(P44))&amp;":"&amp;$H$5&amp;SUM(ROW(P44)))*$L$5)/
(SUMPRODUCT(INDIRECT("'"&amp;$H$6&amp;"'!$C"&amp;SUM(ROW(P44))&amp;":"&amp;$H$5&amp;SUM(ROW(P44))),
INDIRECT("'"&amp;$H$7&amp;"'!$C"&amp;SUM(ROW(P44))&amp;":"&amp;$H$5&amp;SUM(ROW(P44)))*$L$6)),"")</f>
        <v>400880.29093569319</v>
      </c>
      <c r="R44" s="47">
        <f t="shared" ca="1" si="10"/>
        <v>3.100680305062542E-2</v>
      </c>
      <c r="S44" s="57">
        <f t="shared" ca="1" si="8"/>
        <v>113893834.69761524</v>
      </c>
      <c r="T44" s="59">
        <f t="shared" si="2"/>
        <v>12.5</v>
      </c>
      <c r="U44" s="319"/>
    </row>
    <row r="45" spans="2:21" s="44" customFormat="1" ht="13" x14ac:dyDescent="0.3">
      <c r="B45" s="14">
        <f t="shared" si="9"/>
        <v>2038</v>
      </c>
      <c r="C45" s="53">
        <f t="shared" ca="1" si="11"/>
        <v>499.7306980679154</v>
      </c>
      <c r="D45" s="70">
        <f t="shared" ca="1" si="12"/>
        <v>82.04487830947258</v>
      </c>
      <c r="E45" s="75">
        <f t="shared" ca="1" si="3"/>
        <v>0.4696955432157795</v>
      </c>
      <c r="F45" s="53" cm="1">
        <f t="array" aca="1" ref="F45" ca="1">SUMPRODUCT(INDIRECT("'"&amp;$H$6&amp;"'!$C"&amp;SUM(ROW(A45))&amp;":"&amp;$H$5&amp;SUM(ROW(A45))),
INDIRECT("'"&amp;$H$7&amp;"'!$C"&amp;SUM(ROW(A45))&amp;":"&amp;$H$5&amp;SUM(ROW(A45)))*$L$6)</f>
        <v>234.72128169061023</v>
      </c>
      <c r="G45" s="163">
        <f ca="1">INDEX('Other Inputs'!$C$80:$AH$145,MATCH(B45,'Other Inputs'!$B$80:$B$145,0), MATCH($D$2,'Other Inputs'!$C$79:$AH$79,0))</f>
        <v>0</v>
      </c>
      <c r="H45" s="53">
        <f t="shared" ca="1" si="4"/>
        <v>234.72128169061023</v>
      </c>
      <c r="I45" s="70" cm="1">
        <f t="array" aca="1" ref="I45" ca="1">IFERROR(SUMPRODUCT(INDIRECT("'"&amp;$H$6&amp;"'!$C"&amp;SUM(ROW(P45))&amp;":"&amp;$H$5&amp;SUM(ROW(P45))),
INDIRECT("'"&amp;$H$7&amp;"'!$C"&amp;SUM(ROW(P45))&amp;":"&amp;$H$5&amp;SUM(ROW(P45)))*$L$6,
INDIRECT("'"&amp;$H$7&amp;"'!$C10:"&amp;$H$5&amp;10)*$L$6)/
(SUMPRODUCT(INDIRECT("'"&amp;$H$6&amp;"'!$C"&amp;SUM(ROW(P45))&amp;":"&amp;$H$5&amp;SUM(ROW(P45))),
INDIRECT("'"&amp;$H$7&amp;"'!$C"&amp;SUM(ROW(P45))&amp;":"&amp;$H$5&amp;SUM(ROW(P45)))*$L$6)),"")</f>
        <v>80.529105551274299</v>
      </c>
      <c r="J45" s="345">
        <f ca="1">INDEX('Other Inputs'!$C$11:$AH$76,MATCH($B45,'Other Inputs'!$B$80:$B$145,0), MATCH($D$2,'Other Inputs'!$C$79:$AH$79,0))</f>
        <v>2</v>
      </c>
      <c r="K45" s="76">
        <f t="shared" ca="1" si="5"/>
        <v>469.44256338122045</v>
      </c>
      <c r="L45" s="163">
        <f ca="1">INDEX('Other Inputs'!$C$149:$AH$214,MATCH($B45,'Other Inputs'!$B$80:$B$145,0), MATCH($D$2,'Other Inputs'!$C$79:$AH$79,0))</f>
        <v>5.5E-2</v>
      </c>
      <c r="M45" s="45">
        <f ca="1">INDEX('Other Inputs'!$C$218:$AH$283,MATCH($B45,'Other Inputs'!$B$80:$B$145,0), MATCH($D$2,'Other Inputs'!$C$79:$AH$79,0))</f>
        <v>1.7500000000000002E-2</v>
      </c>
      <c r="N45" s="53">
        <f t="shared" ca="1" si="6"/>
        <v>503.92898769361335</v>
      </c>
      <c r="O45" s="53">
        <f t="shared" ca="1" si="7"/>
        <v>251.96449384680668</v>
      </c>
      <c r="P45" s="46"/>
      <c r="Q45" s="53" cm="1">
        <f t="array" aca="1" ref="Q45" ca="1">IFERROR(SUMPRODUCT(INDIRECT("'"&amp;$H$6&amp;"'!$C"&amp;SUM(ROW(P45))&amp;":"&amp;$H$5&amp;SUM(ROW(P45))),
INDIRECT("'"&amp;$H$7&amp;"'!$C"&amp;SUM(ROW(P45))&amp;":"&amp;$H$5&amp;SUM(ROW(P45)))*$L$6,
INDIRECT("'"&amp;$H$8&amp;"'!$C"&amp;SUM(ROW(P45))&amp;":"&amp;$H$5&amp;SUM(ROW(P45)))*$L$5)/
(SUMPRODUCT(INDIRECT("'"&amp;$H$6&amp;"'!$C"&amp;SUM(ROW(P45))&amp;":"&amp;$H$5&amp;SUM(ROW(P45))),
INDIRECT("'"&amp;$H$7&amp;"'!$C"&amp;SUM(ROW(P45))&amp;":"&amp;$H$5&amp;SUM(ROW(P45)))*$L$6)),"")</f>
        <v>413022.85455757455</v>
      </c>
      <c r="R45" s="47">
        <f t="shared" ca="1" si="10"/>
        <v>3.0289749574715863E-2</v>
      </c>
      <c r="S45" s="57">
        <f t="shared" ca="1" si="8"/>
        <v>104067094.49576253</v>
      </c>
      <c r="T45" s="59">
        <f t="shared" si="2"/>
        <v>13.5</v>
      </c>
      <c r="U45" s="319"/>
    </row>
    <row r="46" spans="2:21" s="44" customFormat="1" ht="13" x14ac:dyDescent="0.3">
      <c r="B46" s="14">
        <f t="shared" si="9"/>
        <v>2039</v>
      </c>
      <c r="C46" s="53">
        <f t="shared" ca="1" si="11"/>
        <v>445.21171882305237</v>
      </c>
      <c r="D46" s="70">
        <f t="shared" ca="1" si="12"/>
        <v>82.092295748570862</v>
      </c>
      <c r="E46" s="75">
        <f t="shared" ca="1" si="3"/>
        <v>0.46899730769729903</v>
      </c>
      <c r="F46" s="53" cm="1">
        <f t="array" aca="1" ref="F46" ca="1">SUMPRODUCT(INDIRECT("'"&amp;$H$6&amp;"'!$C"&amp;SUM(ROW(A46))&amp;":"&amp;$H$5&amp;SUM(ROW(A46))),
INDIRECT("'"&amp;$H$7&amp;"'!$C"&amp;SUM(ROW(A46))&amp;":"&amp;$H$5&amp;SUM(ROW(A46)))*$L$6)</f>
        <v>208.80309748329847</v>
      </c>
      <c r="G46" s="163">
        <f ca="1">INDEX('Other Inputs'!$C$80:$AH$145,MATCH(B46,'Other Inputs'!$B$80:$B$145,0), MATCH($D$2,'Other Inputs'!$C$79:$AH$79,0))</f>
        <v>0</v>
      </c>
      <c r="H46" s="53">
        <f t="shared" ca="1" si="4"/>
        <v>208.80309748329847</v>
      </c>
      <c r="I46" s="70" cm="1">
        <f t="array" aca="1" ref="I46" ca="1">IFERROR(SUMPRODUCT(INDIRECT("'"&amp;$H$6&amp;"'!$C"&amp;SUM(ROW(P46))&amp;":"&amp;$H$5&amp;SUM(ROW(P46))),
INDIRECT("'"&amp;$H$7&amp;"'!$C"&amp;SUM(ROW(P46))&amp;":"&amp;$H$5&amp;SUM(ROW(P46)))*$L$6,
INDIRECT("'"&amp;$H$7&amp;"'!$C10:"&amp;$H$5&amp;10)*$L$6)/
(SUMPRODUCT(INDIRECT("'"&amp;$H$6&amp;"'!$C"&amp;SUM(ROW(P46))&amp;":"&amp;$H$5&amp;SUM(ROW(P46))),
INDIRECT("'"&amp;$H$7&amp;"'!$C"&amp;SUM(ROW(P46))&amp;":"&amp;$H$5&amp;SUM(ROW(P46)))*$L$6)),"")</f>
        <v>80.590466625432612</v>
      </c>
      <c r="J46" s="345">
        <f ca="1">INDEX('Other Inputs'!$C$11:$AH$76,MATCH($B46,'Other Inputs'!$B$80:$B$145,0), MATCH($D$2,'Other Inputs'!$C$79:$AH$79,0))</f>
        <v>2</v>
      </c>
      <c r="K46" s="76">
        <f t="shared" ca="1" si="5"/>
        <v>417.60619496659695</v>
      </c>
      <c r="L46" s="163">
        <f ca="1">INDEX('Other Inputs'!$C$149:$AH$214,MATCH($B46,'Other Inputs'!$B$80:$B$145,0), MATCH($D$2,'Other Inputs'!$C$79:$AH$79,0))</f>
        <v>5.5E-2</v>
      </c>
      <c r="M46" s="45">
        <f ca="1">INDEX('Other Inputs'!$C$218:$AH$283,MATCH($B46,'Other Inputs'!$B$80:$B$145,0), MATCH($D$2,'Other Inputs'!$C$79:$AH$79,0))</f>
        <v>1.7500000000000002E-2</v>
      </c>
      <c r="N46" s="53">
        <f t="shared" ca="1" si="6"/>
        <v>448.28459006433053</v>
      </c>
      <c r="O46" s="53">
        <f t="shared" ca="1" si="7"/>
        <v>224.14229503216526</v>
      </c>
      <c r="P46" s="46"/>
      <c r="Q46" s="53" cm="1">
        <f t="array" aca="1" ref="Q46" ca="1">IFERROR(SUMPRODUCT(INDIRECT("'"&amp;$H$6&amp;"'!$C"&amp;SUM(ROW(P46))&amp;":"&amp;$H$5&amp;SUM(ROW(P46))),
INDIRECT("'"&amp;$H$7&amp;"'!$C"&amp;SUM(ROW(P46))&amp;":"&amp;$H$5&amp;SUM(ROW(P46)))*$L$6,
INDIRECT("'"&amp;$H$8&amp;"'!$C"&amp;SUM(ROW(P46))&amp;":"&amp;$H$5&amp;SUM(ROW(P46)))*$L$5)/
(SUMPRODUCT(INDIRECT("'"&amp;$H$6&amp;"'!$C"&amp;SUM(ROW(P46))&amp;":"&amp;$H$5&amp;SUM(ROW(P46))),
INDIRECT("'"&amp;$H$7&amp;"'!$C"&amp;SUM(ROW(P46))&amp;":"&amp;$H$5&amp;SUM(ROW(P46)))*$L$6)),"")</f>
        <v>425396.49551597598</v>
      </c>
      <c r="R46" s="47">
        <f t="shared" ca="1" si="10"/>
        <v>2.995873187612319E-2</v>
      </c>
      <c r="S46" s="57">
        <f t="shared" ca="1" si="8"/>
        <v>95349346.803591058</v>
      </c>
      <c r="T46" s="59">
        <f t="shared" si="2"/>
        <v>14.5</v>
      </c>
      <c r="U46" s="319"/>
    </row>
    <row r="47" spans="2:21" s="44" customFormat="1" ht="13" x14ac:dyDescent="0.3">
      <c r="B47" s="14">
        <f t="shared" si="9"/>
        <v>2040</v>
      </c>
      <c r="C47" s="53">
        <f t="shared" ca="1" si="11"/>
        <v>397.65507589912329</v>
      </c>
      <c r="D47" s="70">
        <f t="shared" ca="1" si="12"/>
        <v>82.169064650577326</v>
      </c>
      <c r="E47" s="75">
        <f t="shared" ca="1" si="3"/>
        <v>0.46786175502693333</v>
      </c>
      <c r="F47" s="53" cm="1">
        <f t="array" aca="1" ref="F47" ca="1">SUMPRODUCT(INDIRECT("'"&amp;$H$6&amp;"'!$C"&amp;SUM(ROW(A47))&amp;":"&amp;$H$5&amp;SUM(ROW(A47))),
INDIRECT("'"&amp;$H$7&amp;"'!$C"&amp;SUM(ROW(A47))&amp;":"&amp;$H$5&amp;SUM(ROW(A47)))*$L$6)</f>
        <v>186.0476017055322</v>
      </c>
      <c r="G47" s="163">
        <f ca="1">INDEX('Other Inputs'!$C$80:$AH$145,MATCH(B47,'Other Inputs'!$B$80:$B$145,0), MATCH($D$2,'Other Inputs'!$C$79:$AH$79,0))</f>
        <v>0</v>
      </c>
      <c r="H47" s="53">
        <f t="shared" ca="1" si="4"/>
        <v>186.0476017055322</v>
      </c>
      <c r="I47" s="70" cm="1">
        <f t="array" aca="1" ref="I47" ca="1">IFERROR(SUMPRODUCT(INDIRECT("'"&amp;$H$6&amp;"'!$C"&amp;SUM(ROW(P47))&amp;":"&amp;$H$5&amp;SUM(ROW(P47))),
INDIRECT("'"&amp;$H$7&amp;"'!$C"&amp;SUM(ROW(P47))&amp;":"&amp;$H$5&amp;SUM(ROW(P47)))*$L$6,
INDIRECT("'"&amp;$H$7&amp;"'!$C10:"&amp;$H$5&amp;10)*$L$6)/
(SUMPRODUCT(INDIRECT("'"&amp;$H$6&amp;"'!$C"&amp;SUM(ROW(P47))&amp;":"&amp;$H$5&amp;SUM(ROW(P47))),
INDIRECT("'"&amp;$H$7&amp;"'!$C"&amp;SUM(ROW(P47))&amp;":"&amp;$H$5&amp;SUM(ROW(P47)))*$L$6)),"")</f>
        <v>80.679994687253</v>
      </c>
      <c r="J47" s="345">
        <f ca="1">INDEX('Other Inputs'!$C$11:$AH$76,MATCH($B47,'Other Inputs'!$B$80:$B$145,0), MATCH($D$2,'Other Inputs'!$C$79:$AH$79,0))</f>
        <v>2</v>
      </c>
      <c r="K47" s="76">
        <f t="shared" ca="1" si="5"/>
        <v>372.0952034110644</v>
      </c>
      <c r="L47" s="163">
        <f ca="1">INDEX('Other Inputs'!$C$149:$AH$214,MATCH($B47,'Other Inputs'!$B$80:$B$145,0), MATCH($D$2,'Other Inputs'!$C$79:$AH$79,0))</f>
        <v>5.5E-2</v>
      </c>
      <c r="M47" s="45">
        <f ca="1">INDEX('Other Inputs'!$C$218:$AH$283,MATCH($B47,'Other Inputs'!$B$80:$B$145,0), MATCH($D$2,'Other Inputs'!$C$79:$AH$79,0))</f>
        <v>1.7500000000000002E-2</v>
      </c>
      <c r="N47" s="53">
        <f t="shared" ca="1" si="6"/>
        <v>399.43024729164972</v>
      </c>
      <c r="O47" s="53">
        <f t="shared" ca="1" si="7"/>
        <v>199.71512364582486</v>
      </c>
      <c r="P47" s="46"/>
      <c r="Q47" s="53" cm="1">
        <f t="array" aca="1" ref="Q47" ca="1">IFERROR(SUMPRODUCT(INDIRECT("'"&amp;$H$6&amp;"'!$C"&amp;SUM(ROW(P47))&amp;":"&amp;$H$5&amp;SUM(ROW(P47))),
INDIRECT("'"&amp;$H$7&amp;"'!$C"&amp;SUM(ROW(P47))&amp;":"&amp;$H$5&amp;SUM(ROW(P47)))*$L$6,
INDIRECT("'"&amp;$H$8&amp;"'!$C"&amp;SUM(ROW(P47))&amp;":"&amp;$H$5&amp;SUM(ROW(P47)))*$L$5)/
(SUMPRODUCT(INDIRECT("'"&amp;$H$6&amp;"'!$C"&amp;SUM(ROW(P47))&amp;":"&amp;$H$5&amp;SUM(ROW(P47))),
INDIRECT("'"&amp;$H$7&amp;"'!$C"&amp;SUM(ROW(P47))&amp;":"&amp;$H$5&amp;SUM(ROW(P47)))*$L$6)),"")</f>
        <v>437963.67029294744</v>
      </c>
      <c r="R47" s="47">
        <f t="shared" ca="1" si="10"/>
        <v>2.9542262123547491E-2</v>
      </c>
      <c r="S47" s="57">
        <f t="shared" ca="1" si="8"/>
        <v>87467968.564935267</v>
      </c>
      <c r="T47" s="59">
        <f t="shared" si="2"/>
        <v>15.5</v>
      </c>
      <c r="U47" s="319"/>
    </row>
    <row r="48" spans="2:21" s="44" customFormat="1" ht="13" x14ac:dyDescent="0.3">
      <c r="B48" s="14">
        <f t="shared" si="9"/>
        <v>2041</v>
      </c>
      <c r="C48" s="53">
        <f t="shared" ca="1" si="11"/>
        <v>355.61152172633223</v>
      </c>
      <c r="D48" s="70">
        <f t="shared" ca="1" si="12"/>
        <v>82.266924278327537</v>
      </c>
      <c r="E48" s="75">
        <f t="shared" ca="1" si="3"/>
        <v>0.46641174839553334</v>
      </c>
      <c r="F48" s="53" cm="1">
        <f t="array" aca="1" ref="F48" ca="1">SUMPRODUCT(INDIRECT("'"&amp;$H$6&amp;"'!$C"&amp;SUM(ROW(A48))&amp;":"&amp;$H$5&amp;SUM(ROW(A48))),
INDIRECT("'"&amp;$H$7&amp;"'!$C"&amp;SUM(ROW(A48))&amp;":"&amp;$H$5&amp;SUM(ROW(A48)))*$L$6)</f>
        <v>165.8613915979748</v>
      </c>
      <c r="G48" s="163">
        <f ca="1">INDEX('Other Inputs'!$C$80:$AH$145,MATCH(B48,'Other Inputs'!$B$80:$B$145,0), MATCH($D$2,'Other Inputs'!$C$79:$AH$79,0))</f>
        <v>0</v>
      </c>
      <c r="H48" s="53">
        <f t="shared" ca="1" si="4"/>
        <v>165.8613915979748</v>
      </c>
      <c r="I48" s="70" cm="1">
        <f t="array" aca="1" ref="I48" ca="1">IFERROR(SUMPRODUCT(INDIRECT("'"&amp;$H$6&amp;"'!$C"&amp;SUM(ROW(P48))&amp;":"&amp;$H$5&amp;SUM(ROW(P48))),
INDIRECT("'"&amp;$H$7&amp;"'!$C"&amp;SUM(ROW(P48))&amp;":"&amp;$H$5&amp;SUM(ROW(P48)))*$L$6,
INDIRECT("'"&amp;$H$7&amp;"'!$C10:"&amp;$H$5&amp;10)*$L$6)/
(SUMPRODUCT(INDIRECT("'"&amp;$H$6&amp;"'!$C"&amp;SUM(ROW(P48))&amp;":"&amp;$H$5&amp;SUM(ROW(P48))),
INDIRECT("'"&amp;$H$7&amp;"'!$C"&amp;SUM(ROW(P48))&amp;":"&amp;$H$5&amp;SUM(ROW(P48)))*$L$6)),"")</f>
        <v>80.790870231730622</v>
      </c>
      <c r="J48" s="345">
        <f ca="1">INDEX('Other Inputs'!$C$11:$AH$76,MATCH($B48,'Other Inputs'!$B$80:$B$145,0), MATCH($D$2,'Other Inputs'!$C$79:$AH$79,0))</f>
        <v>2</v>
      </c>
      <c r="K48" s="76">
        <f t="shared" ca="1" si="5"/>
        <v>331.7227831959496</v>
      </c>
      <c r="L48" s="163">
        <f ca="1">INDEX('Other Inputs'!$C$149:$AH$214,MATCH($B48,'Other Inputs'!$B$80:$B$145,0), MATCH($D$2,'Other Inputs'!$C$79:$AH$79,0))</f>
        <v>5.5E-2</v>
      </c>
      <c r="M48" s="45">
        <f ca="1">INDEX('Other Inputs'!$C$218:$AH$283,MATCH($B48,'Other Inputs'!$B$80:$B$145,0), MATCH($D$2,'Other Inputs'!$C$79:$AH$79,0))</f>
        <v>1.7500000000000002E-2</v>
      </c>
      <c r="N48" s="53">
        <f t="shared" ca="1" si="6"/>
        <v>356.0919681564821</v>
      </c>
      <c r="O48" s="53">
        <f t="shared" ca="1" si="7"/>
        <v>178.04598407824105</v>
      </c>
      <c r="P48" s="46"/>
      <c r="Q48" s="53" cm="1">
        <f t="array" aca="1" ref="Q48" ca="1">IFERROR(SUMPRODUCT(INDIRECT("'"&amp;$H$6&amp;"'!$C"&amp;SUM(ROW(P48))&amp;":"&amp;$H$5&amp;SUM(ROW(P48))),
INDIRECT("'"&amp;$H$7&amp;"'!$C"&amp;SUM(ROW(P48))&amp;":"&amp;$H$5&amp;SUM(ROW(P48)))*$L$6,
INDIRECT("'"&amp;$H$8&amp;"'!$C"&amp;SUM(ROW(P48))&amp;":"&amp;$H$5&amp;SUM(ROW(P48)))*$L$5)/
(SUMPRODUCT(INDIRECT("'"&amp;$H$6&amp;"'!$C"&amp;SUM(ROW(P48))&amp;":"&amp;$H$5&amp;SUM(ROW(P48))),
INDIRECT("'"&amp;$H$7&amp;"'!$C"&amp;SUM(ROW(P48))&amp;":"&amp;$H$5&amp;SUM(ROW(P48)))*$L$6)),"")</f>
        <v>450261.41015210201</v>
      </c>
      <c r="R48" s="47">
        <f t="shared" ca="1" si="10"/>
        <v>2.807936067146577E-2</v>
      </c>
      <c r="S48" s="57">
        <f t="shared" ca="1" si="8"/>
        <v>80167235.862987518</v>
      </c>
      <c r="T48" s="59">
        <f t="shared" si="2"/>
        <v>16.5</v>
      </c>
      <c r="U48" s="319"/>
    </row>
    <row r="49" spans="2:21" s="44" customFormat="1" ht="13" x14ac:dyDescent="0.3">
      <c r="B49" s="14">
        <f t="shared" si="9"/>
        <v>2042</v>
      </c>
      <c r="C49" s="53">
        <f t="shared" ca="1" si="11"/>
        <v>318.25769248481572</v>
      </c>
      <c r="D49" s="70">
        <f t="shared" ca="1" si="12"/>
        <v>82.373850569577144</v>
      </c>
      <c r="E49" s="75">
        <f t="shared" ca="1" si="3"/>
        <v>0.46482656548915141</v>
      </c>
      <c r="F49" s="53" cm="1">
        <f t="array" aca="1" ref="F49" ca="1">SUMPRODUCT(INDIRECT("'"&amp;$H$6&amp;"'!$C"&amp;SUM(ROW(A49))&amp;":"&amp;$H$5&amp;SUM(ROW(A49))),
INDIRECT("'"&amp;$H$7&amp;"'!$C"&amp;SUM(ROW(A49))&amp;":"&amp;$H$5&amp;SUM(ROW(A49)))*$L$6)</f>
        <v>147.9346301382194</v>
      </c>
      <c r="G49" s="163">
        <f ca="1">INDEX('Other Inputs'!$C$80:$AH$145,MATCH(B49,'Other Inputs'!$B$80:$B$145,0), MATCH($D$2,'Other Inputs'!$C$79:$AH$79,0))</f>
        <v>0</v>
      </c>
      <c r="H49" s="53">
        <f t="shared" ca="1" si="4"/>
        <v>147.9346301382194</v>
      </c>
      <c r="I49" s="70" cm="1">
        <f t="array" aca="1" ref="I49" ca="1">IFERROR(SUMPRODUCT(INDIRECT("'"&amp;$H$6&amp;"'!$C"&amp;SUM(ROW(P49))&amp;":"&amp;$H$5&amp;SUM(ROW(P49))),
INDIRECT("'"&amp;$H$7&amp;"'!$C"&amp;SUM(ROW(P49))&amp;":"&amp;$H$5&amp;SUM(ROW(P49)))*$L$6,
INDIRECT("'"&amp;$H$7&amp;"'!$C10:"&amp;$H$5&amp;10)*$L$6)/
(SUMPRODUCT(INDIRECT("'"&amp;$H$6&amp;"'!$C"&amp;SUM(ROW(P49))&amp;":"&amp;$H$5&amp;SUM(ROW(P49))),
INDIRECT("'"&amp;$H$7&amp;"'!$C"&amp;SUM(ROW(P49))&amp;":"&amp;$H$5&amp;SUM(ROW(P49)))*$L$6)),"")</f>
        <v>80.919728363021505</v>
      </c>
      <c r="J49" s="345">
        <f ca="1">INDEX('Other Inputs'!$C$11:$AH$76,MATCH($B49,'Other Inputs'!$B$80:$B$145,0), MATCH($D$2,'Other Inputs'!$C$79:$AH$79,0))</f>
        <v>2</v>
      </c>
      <c r="K49" s="76">
        <f t="shared" ca="1" si="5"/>
        <v>295.86926027643881</v>
      </c>
      <c r="L49" s="163">
        <f ca="1">INDEX('Other Inputs'!$C$149:$AH$214,MATCH($B49,'Other Inputs'!$B$80:$B$145,0), MATCH($D$2,'Other Inputs'!$C$79:$AH$79,0))</f>
        <v>5.5E-2</v>
      </c>
      <c r="M49" s="45">
        <f ca="1">INDEX('Other Inputs'!$C$218:$AH$283,MATCH($B49,'Other Inputs'!$B$80:$B$145,0), MATCH($D$2,'Other Inputs'!$C$79:$AH$79,0))</f>
        <v>1.7500000000000002E-2</v>
      </c>
      <c r="N49" s="53">
        <f t="shared" ca="1" si="6"/>
        <v>317.60455580949673</v>
      </c>
      <c r="O49" s="53">
        <f t="shared" ca="1" si="7"/>
        <v>158.80227790474837</v>
      </c>
      <c r="P49" s="46"/>
      <c r="Q49" s="53" cm="1">
        <f t="array" aca="1" ref="Q49" ca="1">IFERROR(SUMPRODUCT(INDIRECT("'"&amp;$H$6&amp;"'!$C"&amp;SUM(ROW(P49))&amp;":"&amp;$H$5&amp;SUM(ROW(P49))),
INDIRECT("'"&amp;$H$7&amp;"'!$C"&amp;SUM(ROW(P49))&amp;":"&amp;$H$5&amp;SUM(ROW(P49)))*$L$6,
INDIRECT("'"&amp;$H$8&amp;"'!$C"&amp;SUM(ROW(P49))&amp;":"&amp;$H$5&amp;SUM(ROW(P49)))*$L$5)/
(SUMPRODUCT(INDIRECT("'"&amp;$H$6&amp;"'!$C"&amp;SUM(ROW(P49))&amp;":"&amp;$H$5&amp;SUM(ROW(P49))),
INDIRECT("'"&amp;$H$7&amp;"'!$C"&amp;SUM(ROW(P49))&amp;":"&amp;$H$5&amp;SUM(ROW(P49)))*$L$6)),"")</f>
        <v>462359.48833521036</v>
      </c>
      <c r="R49" s="47">
        <f t="shared" ca="1" si="10"/>
        <v>2.6869009669342026E-2</v>
      </c>
      <c r="S49" s="57">
        <f t="shared" ca="1" si="8"/>
        <v>73423739.958505332</v>
      </c>
      <c r="T49" s="59">
        <f t="shared" si="2"/>
        <v>17.5</v>
      </c>
      <c r="U49" s="319"/>
    </row>
    <row r="50" spans="2:21" s="44" customFormat="1" ht="13" x14ac:dyDescent="0.3">
      <c r="B50" s="14">
        <f t="shared" si="9"/>
        <v>2043</v>
      </c>
      <c r="C50" s="53">
        <f t="shared" ca="1" si="11"/>
        <v>284.19407376409782</v>
      </c>
      <c r="D50" s="70">
        <f t="shared" ca="1" si="12"/>
        <v>82.480995727734339</v>
      </c>
      <c r="E50" s="75">
        <f t="shared" ca="1" si="3"/>
        <v>0.46323755396507377</v>
      </c>
      <c r="F50" s="53" cm="1">
        <f t="array" aca="1" ref="F50" ca="1">SUMPRODUCT(INDIRECT("'"&amp;$H$6&amp;"'!$C"&amp;SUM(ROW(A50))&amp;":"&amp;$H$5&amp;SUM(ROW(A50))),
INDIRECT("'"&amp;$H$7&amp;"'!$C"&amp;SUM(ROW(A50))&amp;":"&amp;$H$5&amp;SUM(ROW(A50)))*$L$6)</f>
        <v>131.64936758185041</v>
      </c>
      <c r="G50" s="163">
        <f ca="1">INDEX('Other Inputs'!$C$80:$AH$145,MATCH(B50,'Other Inputs'!$B$80:$B$145,0), MATCH($D$2,'Other Inputs'!$C$79:$AH$79,0))</f>
        <v>0</v>
      </c>
      <c r="H50" s="53">
        <f t="shared" ca="1" si="4"/>
        <v>131.64936758185041</v>
      </c>
      <c r="I50" s="70" cm="1">
        <f t="array" aca="1" ref="I50" ca="1">IFERROR(SUMPRODUCT(INDIRECT("'"&amp;$H$6&amp;"'!$C"&amp;SUM(ROW(P50))&amp;":"&amp;$H$5&amp;SUM(ROW(P50))),
INDIRECT("'"&amp;$H$7&amp;"'!$C"&amp;SUM(ROW(P50))&amp;":"&amp;$H$5&amp;SUM(ROW(P50)))*$L$6,
INDIRECT("'"&amp;$H$7&amp;"'!$C10:"&amp;$H$5&amp;10)*$L$6)/
(SUMPRODUCT(INDIRECT("'"&amp;$H$6&amp;"'!$C"&amp;SUM(ROW(P50))&amp;":"&amp;$H$5&amp;SUM(ROW(P50))),
INDIRECT("'"&amp;$H$7&amp;"'!$C"&amp;SUM(ROW(P50))&amp;":"&amp;$H$5&amp;SUM(ROW(P50)))*$L$6)),"")</f>
        <v>81.049891019257828</v>
      </c>
      <c r="J50" s="345">
        <f ca="1">INDEX('Other Inputs'!$C$11:$AH$76,MATCH($B50,'Other Inputs'!$B$80:$B$145,0), MATCH($D$2,'Other Inputs'!$C$79:$AH$79,0))</f>
        <v>2</v>
      </c>
      <c r="K50" s="76">
        <f t="shared" ca="1" si="5"/>
        <v>263.29873516370083</v>
      </c>
      <c r="L50" s="163">
        <f ca="1">INDEX('Other Inputs'!$C$149:$AH$214,MATCH($B50,'Other Inputs'!$B$80:$B$145,0), MATCH($D$2,'Other Inputs'!$C$79:$AH$79,0))</f>
        <v>5.5E-2</v>
      </c>
      <c r="M50" s="45">
        <f ca="1">INDEX('Other Inputs'!$C$218:$AH$283,MATCH($B50,'Other Inputs'!$B$80:$B$145,0), MATCH($D$2,'Other Inputs'!$C$79:$AH$79,0))</f>
        <v>1.7500000000000002E-2</v>
      </c>
      <c r="N50" s="53">
        <f t="shared" ca="1" si="6"/>
        <v>282.64131849566422</v>
      </c>
      <c r="O50" s="53">
        <f t="shared" ca="1" si="7"/>
        <v>141.32065924783211</v>
      </c>
      <c r="P50" s="46"/>
      <c r="Q50" s="53" cm="1">
        <f t="array" aca="1" ref="Q50" ca="1">IFERROR(SUMPRODUCT(INDIRECT("'"&amp;$H$6&amp;"'!$C"&amp;SUM(ROW(P50))&amp;":"&amp;$H$5&amp;SUM(ROW(P50))),
INDIRECT("'"&amp;$H$7&amp;"'!$C"&amp;SUM(ROW(P50))&amp;":"&amp;$H$5&amp;SUM(ROW(P50)))*$L$6,
INDIRECT("'"&amp;$H$8&amp;"'!$C"&amp;SUM(ROW(P50))&amp;":"&amp;$H$5&amp;SUM(ROW(P50)))*$L$5)/
(SUMPRODUCT(INDIRECT("'"&amp;$H$6&amp;"'!$C"&amp;SUM(ROW(P50))&amp;":"&amp;$H$5&amp;SUM(ROW(P50))),
INDIRECT("'"&amp;$H$7&amp;"'!$C"&amp;SUM(ROW(P50))&amp;":"&amp;$H$5&amp;SUM(ROW(P50)))*$L$6)),"")</f>
        <v>475029.14657578577</v>
      </c>
      <c r="R50" s="47">
        <f t="shared" ca="1" si="10"/>
        <v>2.7402180684545474E-2</v>
      </c>
      <c r="S50" s="57">
        <f t="shared" ca="1" si="8"/>
        <v>67131432.156025112</v>
      </c>
      <c r="T50" s="59">
        <f t="shared" si="2"/>
        <v>18.5</v>
      </c>
      <c r="U50" s="319"/>
    </row>
    <row r="51" spans="2:21" s="44" customFormat="1" ht="13" x14ac:dyDescent="0.3">
      <c r="B51" s="14">
        <f t="shared" si="9"/>
        <v>2044</v>
      </c>
      <c r="C51" s="53">
        <f t="shared" ca="1" si="11"/>
        <v>253.59182129974926</v>
      </c>
      <c r="D51" s="70">
        <f t="shared" ca="1" si="12"/>
        <v>82.601372392175719</v>
      </c>
      <c r="E51" s="75">
        <f t="shared" ca="1" si="3"/>
        <v>0.46145133886671685</v>
      </c>
      <c r="F51" s="53" cm="1">
        <f t="array" aca="1" ref="F51" ca="1">SUMPRODUCT(INDIRECT("'"&amp;$H$6&amp;"'!$C"&amp;SUM(ROW(A51))&amp;":"&amp;$H$5&amp;SUM(ROW(A51))),
INDIRECT("'"&amp;$H$7&amp;"'!$C"&amp;SUM(ROW(A51))&amp;":"&amp;$H$5&amp;SUM(ROW(A51)))*$L$6)</f>
        <v>117.02028546441849</v>
      </c>
      <c r="G51" s="163">
        <f ca="1">INDEX('Other Inputs'!$C$80:$AH$145,MATCH(B51,'Other Inputs'!$B$80:$B$145,0), MATCH($D$2,'Other Inputs'!$C$79:$AH$79,0))</f>
        <v>0</v>
      </c>
      <c r="H51" s="53">
        <f t="shared" ca="1" si="4"/>
        <v>117.02028546441849</v>
      </c>
      <c r="I51" s="70" cm="1">
        <f t="array" aca="1" ref="I51" ca="1">IFERROR(SUMPRODUCT(INDIRECT("'"&amp;$H$6&amp;"'!$C"&amp;SUM(ROW(P51))&amp;":"&amp;$H$5&amp;SUM(ROW(P51))),
INDIRECT("'"&amp;$H$7&amp;"'!$C"&amp;SUM(ROW(P51))&amp;":"&amp;$H$5&amp;SUM(ROW(P51)))*$L$6,
INDIRECT("'"&amp;$H$7&amp;"'!$C10:"&amp;$H$5&amp;10)*$L$6)/
(SUMPRODUCT(INDIRECT("'"&amp;$H$6&amp;"'!$C"&amp;SUM(ROW(P51))&amp;":"&amp;$H$5&amp;SUM(ROW(P51))),
INDIRECT("'"&amp;$H$7&amp;"'!$C"&amp;SUM(ROW(P51))&amp;":"&amp;$H$5&amp;SUM(ROW(P51)))*$L$6)),"")</f>
        <v>81.191882746107254</v>
      </c>
      <c r="J51" s="345">
        <f ca="1">INDEX('Other Inputs'!$C$11:$AH$76,MATCH($B51,'Other Inputs'!$B$80:$B$145,0), MATCH($D$2,'Other Inputs'!$C$79:$AH$79,0))</f>
        <v>2</v>
      </c>
      <c r="K51" s="76">
        <f t="shared" ca="1" si="5"/>
        <v>234.04057092883698</v>
      </c>
      <c r="L51" s="163">
        <f ca="1">INDEX('Other Inputs'!$C$149:$AH$214,MATCH($B51,'Other Inputs'!$B$80:$B$145,0), MATCH($D$2,'Other Inputs'!$C$79:$AH$79,0))</f>
        <v>5.5E-2</v>
      </c>
      <c r="M51" s="45">
        <f ca="1">INDEX('Other Inputs'!$C$218:$AH$283,MATCH($B51,'Other Inputs'!$B$80:$B$145,0), MATCH($D$2,'Other Inputs'!$C$79:$AH$79,0))</f>
        <v>1.7500000000000002E-2</v>
      </c>
      <c r="N51" s="53">
        <f t="shared" ca="1" si="6"/>
        <v>251.23377637069669</v>
      </c>
      <c r="O51" s="53">
        <f t="shared" ca="1" si="7"/>
        <v>125.61688818534834</v>
      </c>
      <c r="P51" s="46"/>
      <c r="Q51" s="53" cm="1">
        <f t="array" aca="1" ref="Q51" ca="1">IFERROR(SUMPRODUCT(INDIRECT("'"&amp;$H$6&amp;"'!$C"&amp;SUM(ROW(P51))&amp;":"&amp;$H$5&amp;SUM(ROW(P51))),
INDIRECT("'"&amp;$H$7&amp;"'!$C"&amp;SUM(ROW(P51))&amp;":"&amp;$H$5&amp;SUM(ROW(P51)))*$L$6,
INDIRECT("'"&amp;$H$8&amp;"'!$C"&amp;SUM(ROW(P51))&amp;":"&amp;$H$5&amp;SUM(ROW(P51)))*$L$5)/
(SUMPRODUCT(INDIRECT("'"&amp;$H$6&amp;"'!$C"&amp;SUM(ROW(P51))&amp;":"&amp;$H$5&amp;SUM(ROW(P51))),
INDIRECT("'"&amp;$H$7&amp;"'!$C"&amp;SUM(ROW(P51))&amp;":"&amp;$H$5&amp;SUM(ROW(P51)))*$L$6)),"")</f>
        <v>488216.02256189205</v>
      </c>
      <c r="R51" s="47">
        <f t="shared" ca="1" si="10"/>
        <v>2.7760140785387577E-2</v>
      </c>
      <c r="S51" s="57">
        <f t="shared" ca="1" si="8"/>
        <v>61328177.5164527</v>
      </c>
      <c r="T51" s="59">
        <f t="shared" si="2"/>
        <v>19.5</v>
      </c>
      <c r="U51" s="319"/>
    </row>
    <row r="52" spans="2:21" s="44" customFormat="1" ht="13" x14ac:dyDescent="0.3">
      <c r="B52" s="14">
        <f t="shared" si="9"/>
        <v>2045</v>
      </c>
      <c r="C52" s="53">
        <f t="shared" ca="1" si="11"/>
        <v>226.33049539043225</v>
      </c>
      <c r="D52" s="70">
        <f t="shared" ca="1" si="12"/>
        <v>82.743058584992554</v>
      </c>
      <c r="E52" s="75">
        <f t="shared" ca="1" si="3"/>
        <v>0.45934751256758893</v>
      </c>
      <c r="F52" s="53" cm="1">
        <f t="array" aca="1" ref="F52" ca="1">SUMPRODUCT(INDIRECT("'"&amp;$H$6&amp;"'!$C"&amp;SUM(ROW(A52))&amp;":"&amp;$H$5&amp;SUM(ROW(A52))),
INDIRECT("'"&amp;$H$7&amp;"'!$C"&amp;SUM(ROW(A52))&amp;":"&amp;$H$5&amp;SUM(ROW(A52)))*$L$6)</f>
        <v>103.96435007578521</v>
      </c>
      <c r="G52" s="163">
        <f ca="1">INDEX('Other Inputs'!$C$80:$AH$145,MATCH(B52,'Other Inputs'!$B$80:$B$145,0), MATCH($D$2,'Other Inputs'!$C$79:$AH$79,0))</f>
        <v>0</v>
      </c>
      <c r="H52" s="53">
        <f t="shared" ca="1" si="4"/>
        <v>103.96435007578521</v>
      </c>
      <c r="I52" s="70" cm="1">
        <f t="array" aca="1" ref="I52" ca="1">IFERROR(SUMPRODUCT(INDIRECT("'"&amp;$H$6&amp;"'!$C"&amp;SUM(ROW(P52))&amp;":"&amp;$H$5&amp;SUM(ROW(P52))),
INDIRECT("'"&amp;$H$7&amp;"'!$C"&amp;SUM(ROW(P52))&amp;":"&amp;$H$5&amp;SUM(ROW(P52)))*$L$6,
INDIRECT("'"&amp;$H$7&amp;"'!$C10:"&amp;$H$5&amp;10)*$L$6)/
(SUMPRODUCT(INDIRECT("'"&amp;$H$6&amp;"'!$C"&amp;SUM(ROW(P52))&amp;":"&amp;$H$5&amp;SUM(ROW(P52))),
INDIRECT("'"&amp;$H$7&amp;"'!$C"&amp;SUM(ROW(P52))&amp;":"&amp;$H$5&amp;SUM(ROW(P52)))*$L$6)),"")</f>
        <v>81.351931715319338</v>
      </c>
      <c r="J52" s="345">
        <f ca="1">INDEX('Other Inputs'!$C$11:$AH$76,MATCH($B52,'Other Inputs'!$B$80:$B$145,0), MATCH($D$2,'Other Inputs'!$C$79:$AH$79,0))</f>
        <v>2</v>
      </c>
      <c r="K52" s="76">
        <f t="shared" ca="1" si="5"/>
        <v>207.92870015157041</v>
      </c>
      <c r="L52" s="163">
        <f ca="1">INDEX('Other Inputs'!$C$149:$AH$214,MATCH($B52,'Other Inputs'!$B$80:$B$145,0), MATCH($D$2,'Other Inputs'!$C$79:$AH$79,0))</f>
        <v>5.5E-2</v>
      </c>
      <c r="M52" s="45">
        <f ca="1">INDEX('Other Inputs'!$C$218:$AH$283,MATCH($B52,'Other Inputs'!$B$80:$B$145,0), MATCH($D$2,'Other Inputs'!$C$79:$AH$79,0))</f>
        <v>1.7500000000000002E-2</v>
      </c>
      <c r="N52" s="53">
        <f t="shared" ca="1" si="6"/>
        <v>223.20366228645514</v>
      </c>
      <c r="O52" s="53">
        <f t="shared" ca="1" si="7"/>
        <v>111.60183114322757</v>
      </c>
      <c r="P52" s="46"/>
      <c r="Q52" s="53" cm="1">
        <f t="array" aca="1" ref="Q52" ca="1">IFERROR(SUMPRODUCT(INDIRECT("'"&amp;$H$6&amp;"'!$C"&amp;SUM(ROW(P52))&amp;":"&amp;$H$5&amp;SUM(ROW(P52))),
INDIRECT("'"&amp;$H$7&amp;"'!$C"&amp;SUM(ROW(P52))&amp;":"&amp;$H$5&amp;SUM(ROW(P52)))*$L$6,
INDIRECT("'"&amp;$H$8&amp;"'!$C"&amp;SUM(ROW(P52))&amp;":"&amp;$H$5&amp;SUM(ROW(P52)))*$L$5)/
(SUMPRODUCT(INDIRECT("'"&amp;$H$6&amp;"'!$C"&amp;SUM(ROW(P52))&amp;":"&amp;$H$5&amp;SUM(ROW(P52))),
INDIRECT("'"&amp;$H$7&amp;"'!$C"&amp;SUM(ROW(P52))&amp;":"&amp;$H$5&amp;SUM(ROW(P52)))*$L$6)),"")</f>
        <v>501713.80021258176</v>
      </c>
      <c r="R52" s="47">
        <f t="shared" ca="1" si="10"/>
        <v>2.7647141893993421E-2</v>
      </c>
      <c r="S52" s="57">
        <f t="shared" ca="1" si="8"/>
        <v>55992178.81355156</v>
      </c>
      <c r="T52" s="59">
        <f t="shared" si="2"/>
        <v>20.5</v>
      </c>
      <c r="U52" s="319"/>
    </row>
    <row r="53" spans="2:21" s="44" customFormat="1" ht="13" x14ac:dyDescent="0.3">
      <c r="B53" s="14">
        <f t="shared" si="9"/>
        <v>2046</v>
      </c>
      <c r="C53" s="53">
        <f t="shared" ca="1" si="11"/>
        <v>201.43089984423517</v>
      </c>
      <c r="D53" s="70">
        <f t="shared" ca="1" si="12"/>
        <v>82.882736930868973</v>
      </c>
      <c r="E53" s="75">
        <f t="shared" ca="1" si="3"/>
        <v>0.45727303048412893</v>
      </c>
      <c r="F53" s="53" cm="1">
        <f t="array" aca="1" ref="F53" ca="1">SUMPRODUCT(INDIRECT("'"&amp;$H$6&amp;"'!$C"&amp;SUM(ROW(A53))&amp;":"&amp;$H$5&amp;SUM(ROW(A53))),
INDIRECT("'"&amp;$H$7&amp;"'!$C"&amp;SUM(ROW(A53))&amp;":"&amp;$H$5&amp;SUM(ROW(A53)))*$L$6)</f>
        <v>92.108918004918465</v>
      </c>
      <c r="G53" s="163">
        <f ca="1">INDEX('Other Inputs'!$C$80:$AH$145,MATCH(B53,'Other Inputs'!$B$80:$B$145,0), MATCH($D$2,'Other Inputs'!$C$79:$AH$79,0))</f>
        <v>0</v>
      </c>
      <c r="H53" s="53">
        <f t="shared" ca="1" si="4"/>
        <v>92.108918004918465</v>
      </c>
      <c r="I53" s="70" cm="1">
        <f t="array" aca="1" ref="I53" ca="1">IFERROR(SUMPRODUCT(INDIRECT("'"&amp;$H$6&amp;"'!$C"&amp;SUM(ROW(P53))&amp;":"&amp;$H$5&amp;SUM(ROW(P53))),
INDIRECT("'"&amp;$H$7&amp;"'!$C"&amp;SUM(ROW(P53))&amp;":"&amp;$H$5&amp;SUM(ROW(P53)))*$L$6,
INDIRECT("'"&amp;$H$7&amp;"'!$C10:"&amp;$H$5&amp;10)*$L$6)/
(SUMPRODUCT(INDIRECT("'"&amp;$H$6&amp;"'!$C"&amp;SUM(ROW(P53))&amp;":"&amp;$H$5&amp;SUM(ROW(P53))),
INDIRECT("'"&amp;$H$7&amp;"'!$C"&amp;SUM(ROW(P53))&amp;":"&amp;$H$5&amp;SUM(ROW(P53)))*$L$6)),"")</f>
        <v>81.508884884488353</v>
      </c>
      <c r="J53" s="345">
        <f ca="1">INDEX('Other Inputs'!$C$11:$AH$76,MATCH($B53,'Other Inputs'!$B$80:$B$145,0), MATCH($D$2,'Other Inputs'!$C$79:$AH$79,0))</f>
        <v>2</v>
      </c>
      <c r="K53" s="76">
        <f t="shared" ca="1" si="5"/>
        <v>184.21783600983693</v>
      </c>
      <c r="L53" s="163">
        <f ca="1">INDEX('Other Inputs'!$C$149:$AH$214,MATCH($B53,'Other Inputs'!$B$80:$B$145,0), MATCH($D$2,'Other Inputs'!$C$79:$AH$79,0))</f>
        <v>5.5E-2</v>
      </c>
      <c r="M53" s="45">
        <f ca="1">INDEX('Other Inputs'!$C$218:$AH$283,MATCH($B53,'Other Inputs'!$B$80:$B$145,0), MATCH($D$2,'Other Inputs'!$C$79:$AH$79,0))</f>
        <v>1.7500000000000002E-2</v>
      </c>
      <c r="N53" s="53">
        <f t="shared" ca="1" si="6"/>
        <v>197.75093878770957</v>
      </c>
      <c r="O53" s="53">
        <f t="shared" ca="1" si="7"/>
        <v>98.875469393854786</v>
      </c>
      <c r="P53" s="46"/>
      <c r="Q53" s="53" cm="1">
        <f t="array" aca="1" ref="Q53" ca="1">IFERROR(SUMPRODUCT(INDIRECT("'"&amp;$H$6&amp;"'!$C"&amp;SUM(ROW(P53))&amp;":"&amp;$H$5&amp;SUM(ROW(P53))),
INDIRECT("'"&amp;$H$7&amp;"'!$C"&amp;SUM(ROW(P53))&amp;":"&amp;$H$5&amp;SUM(ROW(P53)))*$L$6,
INDIRECT("'"&amp;$H$8&amp;"'!$C"&amp;SUM(ROW(P53))&amp;":"&amp;$H$5&amp;SUM(ROW(P53)))*$L$5)/
(SUMPRODUCT(INDIRECT("'"&amp;$H$6&amp;"'!$C"&amp;SUM(ROW(P53))&amp;":"&amp;$H$5&amp;SUM(ROW(P53))),
INDIRECT("'"&amp;$H$7&amp;"'!$C"&amp;SUM(ROW(P53))&amp;":"&amp;$H$5&amp;SUM(ROW(P53)))*$L$6)),"")</f>
        <v>515172.28807149146</v>
      </c>
      <c r="R53" s="47">
        <f t="shared" ca="1" si="10"/>
        <v>2.6825030232788372E-2</v>
      </c>
      <c r="S53" s="57">
        <f t="shared" ca="1" si="8"/>
        <v>50937901.801774897</v>
      </c>
      <c r="T53" s="59">
        <f t="shared" si="2"/>
        <v>21.5</v>
      </c>
      <c r="U53" s="319"/>
    </row>
    <row r="54" spans="2:21" s="44" customFormat="1" ht="13" x14ac:dyDescent="0.3">
      <c r="B54" s="14">
        <f t="shared" si="9"/>
        <v>2047</v>
      </c>
      <c r="C54" s="53">
        <f t="shared" ca="1" si="11"/>
        <v>178.83519703473485</v>
      </c>
      <c r="D54" s="70">
        <f t="shared" ca="1" si="12"/>
        <v>83.023331059160768</v>
      </c>
      <c r="E54" s="75">
        <f t="shared" ca="1" si="3"/>
        <v>0.45518452638899726</v>
      </c>
      <c r="F54" s="53" cm="1">
        <f t="array" aca="1" ref="F54" ca="1">SUMPRODUCT(INDIRECT("'"&amp;$H$6&amp;"'!$C"&amp;SUM(ROW(A54))&amp;":"&amp;$H$5&amp;SUM(ROW(A54))),
INDIRECT("'"&amp;$H$7&amp;"'!$C"&amp;SUM(ROW(A54))&amp;":"&amp;$H$5&amp;SUM(ROW(A54)))*$L$6)</f>
        <v>81.403014463938788</v>
      </c>
      <c r="G54" s="163">
        <f ca="1">INDEX('Other Inputs'!$C$80:$AH$145,MATCH(B54,'Other Inputs'!$B$80:$B$145,0), MATCH($D$2,'Other Inputs'!$C$79:$AH$79,0))</f>
        <v>0</v>
      </c>
      <c r="H54" s="53">
        <f t="shared" ca="1" si="4"/>
        <v>81.403014463938788</v>
      </c>
      <c r="I54" s="70" cm="1">
        <f t="array" aca="1" ref="I54" ca="1">IFERROR(SUMPRODUCT(INDIRECT("'"&amp;$H$6&amp;"'!$C"&amp;SUM(ROW(P54))&amp;":"&amp;$H$5&amp;SUM(ROW(P54))),
INDIRECT("'"&amp;$H$7&amp;"'!$C"&amp;SUM(ROW(P54))&amp;":"&amp;$H$5&amp;SUM(ROW(P54)))*$L$6,
INDIRECT("'"&amp;$H$7&amp;"'!$C10:"&amp;$H$5&amp;10)*$L$6)/
(SUMPRODUCT(INDIRECT("'"&amp;$H$6&amp;"'!$C"&amp;SUM(ROW(P54))&amp;":"&amp;$H$5&amp;SUM(ROW(P54))),
INDIRECT("'"&amp;$H$7&amp;"'!$C"&amp;SUM(ROW(P54))&amp;":"&amp;$H$5&amp;SUM(ROW(P54)))*$L$6)),"")</f>
        <v>81.66462644292092</v>
      </c>
      <c r="J54" s="345">
        <f ca="1">INDEX('Other Inputs'!$C$11:$AH$76,MATCH($B54,'Other Inputs'!$B$80:$B$145,0), MATCH($D$2,'Other Inputs'!$C$79:$AH$79,0))</f>
        <v>2</v>
      </c>
      <c r="K54" s="76">
        <f t="shared" ca="1" si="5"/>
        <v>162.80602892787758</v>
      </c>
      <c r="L54" s="163">
        <f ca="1">INDEX('Other Inputs'!$C$149:$AH$214,MATCH($B54,'Other Inputs'!$B$80:$B$145,0), MATCH($D$2,'Other Inputs'!$C$79:$AH$79,0))</f>
        <v>5.5E-2</v>
      </c>
      <c r="M54" s="45">
        <f ca="1">INDEX('Other Inputs'!$C$218:$AH$283,MATCH($B54,'Other Inputs'!$B$80:$B$145,0), MATCH($D$2,'Other Inputs'!$C$79:$AH$79,0))</f>
        <v>1.7500000000000002E-2</v>
      </c>
      <c r="N54" s="53">
        <f t="shared" ca="1" si="6"/>
        <v>174.76616682799178</v>
      </c>
      <c r="O54" s="53">
        <f t="shared" ca="1" si="7"/>
        <v>87.383083413995891</v>
      </c>
      <c r="P54" s="46"/>
      <c r="Q54" s="53" cm="1">
        <f t="array" aca="1" ref="Q54" ca="1">IFERROR(SUMPRODUCT(INDIRECT("'"&amp;$H$6&amp;"'!$C"&amp;SUM(ROW(P54))&amp;":"&amp;$H$5&amp;SUM(ROW(P54))),
INDIRECT("'"&amp;$H$7&amp;"'!$C"&amp;SUM(ROW(P54))&amp;":"&amp;$H$5&amp;SUM(ROW(P54)))*$L$6,
INDIRECT("'"&amp;$H$8&amp;"'!$C"&amp;SUM(ROW(P54))&amp;":"&amp;$H$5&amp;SUM(ROW(P54)))*$L$5)/
(SUMPRODUCT(INDIRECT("'"&amp;$H$6&amp;"'!$C"&amp;SUM(ROW(P54))&amp;":"&amp;$H$5&amp;SUM(ROW(P54))),
INDIRECT("'"&amp;$H$7&amp;"'!$C"&amp;SUM(ROW(P54))&amp;":"&amp;$H$5&amp;SUM(ROW(P54)))*$L$6)),"")</f>
        <v>528691.60488415661</v>
      </c>
      <c r="R54" s="47">
        <f t="shared" ca="1" si="10"/>
        <v>2.6242321502333965E-2</v>
      </c>
      <c r="S54" s="57">
        <f t="shared" ca="1" si="8"/>
        <v>46198702.609871611</v>
      </c>
      <c r="T54" s="59">
        <f t="shared" si="2"/>
        <v>22.5</v>
      </c>
      <c r="U54" s="319"/>
    </row>
    <row r="55" spans="2:21" s="44" customFormat="1" ht="13" x14ac:dyDescent="0.3">
      <c r="B55" s="14">
        <f t="shared" si="9"/>
        <v>2048</v>
      </c>
      <c r="C55" s="53">
        <f t="shared" ca="1" si="11"/>
        <v>158.26800897905989</v>
      </c>
      <c r="D55" s="70">
        <f t="shared" ca="1" si="12"/>
        <v>83.157517657015305</v>
      </c>
      <c r="E55" s="75">
        <f t="shared" ca="1" si="3"/>
        <v>0.45319080118606081</v>
      </c>
      <c r="F55" s="53" cm="1">
        <f t="array" aca="1" ref="F55" ca="1">SUMPRODUCT(INDIRECT("'"&amp;$H$6&amp;"'!$C"&amp;SUM(ROW(A55))&amp;":"&amp;$H$5&amp;SUM(ROW(A55))),
INDIRECT("'"&amp;$H$7&amp;"'!$C"&amp;SUM(ROW(A55))&amp;":"&amp;$H$5&amp;SUM(ROW(A55)))*$L$6)</f>
        <v>71.725605791342815</v>
      </c>
      <c r="G55" s="163">
        <f ca="1">INDEX('Other Inputs'!$C$80:$AH$145,MATCH(B55,'Other Inputs'!$B$80:$B$145,0), MATCH($D$2,'Other Inputs'!$C$79:$AH$79,0))</f>
        <v>0</v>
      </c>
      <c r="H55" s="53">
        <f t="shared" ca="1" si="4"/>
        <v>71.725605791342815</v>
      </c>
      <c r="I55" s="70" cm="1">
        <f t="array" aca="1" ref="I55" ca="1">IFERROR(SUMPRODUCT(INDIRECT("'"&amp;$H$6&amp;"'!$C"&amp;SUM(ROW(P55))&amp;":"&amp;$H$5&amp;SUM(ROW(P55))),
INDIRECT("'"&amp;$H$7&amp;"'!$C"&amp;SUM(ROW(P55))&amp;":"&amp;$H$5&amp;SUM(ROW(P55)))*$L$6,
INDIRECT("'"&amp;$H$7&amp;"'!$C10:"&amp;$H$5&amp;10)*$L$6)/
(SUMPRODUCT(INDIRECT("'"&amp;$H$6&amp;"'!$C"&amp;SUM(ROW(P55))&amp;":"&amp;$H$5&amp;SUM(ROW(P55))),
INDIRECT("'"&amp;$H$7&amp;"'!$C"&amp;SUM(ROW(P55))&amp;":"&amp;$H$5&amp;SUM(ROW(P55)))*$L$6)),"")</f>
        <v>81.812925850943444</v>
      </c>
      <c r="J55" s="345">
        <f ca="1">INDEX('Other Inputs'!$C$11:$AH$76,MATCH($B55,'Other Inputs'!$B$80:$B$145,0), MATCH($D$2,'Other Inputs'!$C$79:$AH$79,0))</f>
        <v>2</v>
      </c>
      <c r="K55" s="76">
        <f t="shared" ca="1" si="5"/>
        <v>143.45121158268563</v>
      </c>
      <c r="L55" s="163">
        <f ca="1">INDEX('Other Inputs'!$C$149:$AH$214,MATCH($B55,'Other Inputs'!$B$80:$B$145,0), MATCH($D$2,'Other Inputs'!$C$79:$AH$79,0))</f>
        <v>5.5E-2</v>
      </c>
      <c r="M55" s="45">
        <f ca="1">INDEX('Other Inputs'!$C$218:$AH$283,MATCH($B55,'Other Inputs'!$B$80:$B$145,0), MATCH($D$2,'Other Inputs'!$C$79:$AH$79,0))</f>
        <v>1.7500000000000002E-2</v>
      </c>
      <c r="N55" s="53">
        <f t="shared" ca="1" si="6"/>
        <v>153.98949621357866</v>
      </c>
      <c r="O55" s="53">
        <f t="shared" ca="1" si="7"/>
        <v>76.994748106789331</v>
      </c>
      <c r="P55" s="46"/>
      <c r="Q55" s="53" cm="1">
        <f t="array" aca="1" ref="Q55" ca="1">IFERROR(SUMPRODUCT(INDIRECT("'"&amp;$H$6&amp;"'!$C"&amp;SUM(ROW(P55))&amp;":"&amp;$H$5&amp;SUM(ROW(P55))),
INDIRECT("'"&amp;$H$7&amp;"'!$C"&amp;SUM(ROW(P55))&amp;":"&amp;$H$5&amp;SUM(ROW(P55)))*$L$6,
INDIRECT("'"&amp;$H$8&amp;"'!$C"&amp;SUM(ROW(P55))&amp;":"&amp;$H$5&amp;SUM(ROW(P55)))*$L$5)/
(SUMPRODUCT(INDIRECT("'"&amp;$H$6&amp;"'!$C"&amp;SUM(ROW(P55))&amp;":"&amp;$H$5&amp;SUM(ROW(P55))),
INDIRECT("'"&amp;$H$7&amp;"'!$C"&amp;SUM(ROW(P55))&amp;":"&amp;$H$5&amp;SUM(ROW(P55)))*$L$6)),"")</f>
        <v>542983.88592311647</v>
      </c>
      <c r="R55" s="47">
        <f t="shared" ca="1" si="10"/>
        <v>2.7033304306187222E-2</v>
      </c>
      <c r="S55" s="57">
        <f t="shared" ca="1" si="8"/>
        <v>41806907.522695988</v>
      </c>
      <c r="T55" s="59">
        <f t="shared" si="2"/>
        <v>23.5</v>
      </c>
      <c r="U55" s="319"/>
    </row>
    <row r="56" spans="2:21" s="44" customFormat="1" ht="13" x14ac:dyDescent="0.3">
      <c r="B56" s="14">
        <f t="shared" si="9"/>
        <v>2049</v>
      </c>
      <c r="C56" s="53">
        <f t="shared" ca="1" si="11"/>
        <v>139.78003223103835</v>
      </c>
      <c r="D56" s="70">
        <f t="shared" ca="1" si="12"/>
        <v>83.294835449750693</v>
      </c>
      <c r="E56" s="75">
        <f t="shared" ca="1" si="3"/>
        <v>0.45115005652796747</v>
      </c>
      <c r="F56" s="53" cm="1">
        <f t="array" aca="1" ref="F56" ca="1">SUMPRODUCT(INDIRECT("'"&amp;$H$6&amp;"'!$C"&amp;SUM(ROW(A56))&amp;":"&amp;$H$5&amp;SUM(ROW(A56))),
INDIRECT("'"&amp;$H$7&amp;"'!$C"&amp;SUM(ROW(A56))&amp;":"&amp;$H$5&amp;SUM(ROW(A56)))*$L$6)</f>
        <v>63.061769442514063</v>
      </c>
      <c r="G56" s="163">
        <f ca="1">INDEX('Other Inputs'!$C$80:$AH$145,MATCH(B56,'Other Inputs'!$B$80:$B$145,0), MATCH($D$2,'Other Inputs'!$C$79:$AH$79,0))</f>
        <v>0</v>
      </c>
      <c r="H56" s="53">
        <f t="shared" ca="1" si="4"/>
        <v>63.061769442514063</v>
      </c>
      <c r="I56" s="70" cm="1">
        <f t="array" aca="1" ref="I56" ca="1">IFERROR(SUMPRODUCT(INDIRECT("'"&amp;$H$6&amp;"'!$C"&amp;SUM(ROW(P56))&amp;":"&amp;$H$5&amp;SUM(ROW(P56))),
INDIRECT("'"&amp;$H$7&amp;"'!$C"&amp;SUM(ROW(P56))&amp;":"&amp;$H$5&amp;SUM(ROW(P56)))*$L$6,
INDIRECT("'"&amp;$H$7&amp;"'!$C10:"&amp;$H$5&amp;10)*$L$6)/
(SUMPRODUCT(INDIRECT("'"&amp;$H$6&amp;"'!$C"&amp;SUM(ROW(P56))&amp;":"&amp;$H$5&amp;SUM(ROW(P56))),
INDIRECT("'"&amp;$H$7&amp;"'!$C"&amp;SUM(ROW(P56))&amp;":"&amp;$H$5&amp;SUM(ROW(P56)))*$L$6)),"")</f>
        <v>81.960831271772804</v>
      </c>
      <c r="J56" s="345">
        <f ca="1">INDEX('Other Inputs'!$C$11:$AH$76,MATCH($B56,'Other Inputs'!$B$80:$B$145,0), MATCH($D$2,'Other Inputs'!$C$79:$AH$79,0))</f>
        <v>2</v>
      </c>
      <c r="K56" s="76">
        <f t="shared" ca="1" si="5"/>
        <v>126.12353888502813</v>
      </c>
      <c r="L56" s="163">
        <f ca="1">INDEX('Other Inputs'!$C$149:$AH$214,MATCH($B56,'Other Inputs'!$B$80:$B$145,0), MATCH($D$2,'Other Inputs'!$C$79:$AH$79,0))</f>
        <v>5.5E-2</v>
      </c>
      <c r="M56" s="45">
        <f ca="1">INDEX('Other Inputs'!$C$218:$AH$283,MATCH($B56,'Other Inputs'!$B$80:$B$145,0), MATCH($D$2,'Other Inputs'!$C$79:$AH$79,0))</f>
        <v>1.7500000000000002E-2</v>
      </c>
      <c r="N56" s="53">
        <f t="shared" ca="1" si="6"/>
        <v>135.38888936036949</v>
      </c>
      <c r="O56" s="53">
        <f t="shared" ca="1" si="7"/>
        <v>67.694444680184745</v>
      </c>
      <c r="P56" s="46"/>
      <c r="Q56" s="53" cm="1">
        <f t="array" aca="1" ref="Q56" ca="1">IFERROR(SUMPRODUCT(INDIRECT("'"&amp;$H$6&amp;"'!$C"&amp;SUM(ROW(P56))&amp;":"&amp;$H$5&amp;SUM(ROW(P56))),
INDIRECT("'"&amp;$H$7&amp;"'!$C"&amp;SUM(ROW(P56))&amp;":"&amp;$H$5&amp;SUM(ROW(P56)))*$L$6,
INDIRECT("'"&amp;$H$8&amp;"'!$C"&amp;SUM(ROW(P56))&amp;":"&amp;$H$5&amp;SUM(ROW(P56)))*$L$5)/
(SUMPRODUCT(INDIRECT("'"&amp;$H$6&amp;"'!$C"&amp;SUM(ROW(P56))&amp;":"&amp;$H$5&amp;SUM(ROW(P56))),
INDIRECT("'"&amp;$H$7&amp;"'!$C"&amp;SUM(ROW(P56))&amp;":"&amp;$H$5&amp;SUM(ROW(P56)))*$L$6)),"")</f>
        <v>558045.8263455393</v>
      </c>
      <c r="R56" s="47">
        <f t="shared" ca="1" si="10"/>
        <v>2.7739203340843677E-2</v>
      </c>
      <c r="S56" s="57">
        <f t="shared" ca="1" si="8"/>
        <v>37776602.320556089</v>
      </c>
      <c r="T56" s="59">
        <f t="shared" si="2"/>
        <v>24.5</v>
      </c>
      <c r="U56" s="319"/>
    </row>
    <row r="57" spans="2:21" s="44" customFormat="1" ht="13" x14ac:dyDescent="0.3">
      <c r="B57" s="14">
        <f t="shared" si="9"/>
        <v>2050</v>
      </c>
      <c r="C57" s="53">
        <f t="shared" ca="1" si="11"/>
        <v>122.81511283689892</v>
      </c>
      <c r="D57" s="70">
        <f t="shared" ca="1" si="12"/>
        <v>83.409782837457257</v>
      </c>
      <c r="E57" s="75">
        <f t="shared" ca="1" si="3"/>
        <v>0.44944172966901785</v>
      </c>
      <c r="F57" s="53" cm="1">
        <f t="array" aca="1" ref="F57" ca="1">SUMPRODUCT(INDIRECT("'"&amp;$H$6&amp;"'!$C"&amp;SUM(ROW(A57))&amp;":"&amp;$H$5&amp;SUM(ROW(A57))),
INDIRECT("'"&amp;$H$7&amp;"'!$C"&amp;SUM(ROW(A57))&amp;":"&amp;$H$5&amp;SUM(ROW(A57)))*$L$6)</f>
        <v>55.198236742911448</v>
      </c>
      <c r="G57" s="163">
        <f ca="1">INDEX('Other Inputs'!$C$80:$AH$145,MATCH(B57,'Other Inputs'!$B$80:$B$145,0), MATCH($D$2,'Other Inputs'!$C$79:$AH$79,0))</f>
        <v>0</v>
      </c>
      <c r="H57" s="53">
        <f t="shared" ca="1" si="4"/>
        <v>55.198236742911448</v>
      </c>
      <c r="I57" s="70" cm="1">
        <f t="array" aca="1" ref="I57" ca="1">IFERROR(SUMPRODUCT(INDIRECT("'"&amp;$H$6&amp;"'!$C"&amp;SUM(ROW(P57))&amp;":"&amp;$H$5&amp;SUM(ROW(P57))),
INDIRECT("'"&amp;$H$7&amp;"'!$C"&amp;SUM(ROW(P57))&amp;":"&amp;$H$5&amp;SUM(ROW(P57)))*$L$6,
INDIRECT("'"&amp;$H$7&amp;"'!$C10:"&amp;$H$5&amp;10)*$L$6)/
(SUMPRODUCT(INDIRECT("'"&amp;$H$6&amp;"'!$C"&amp;SUM(ROW(P57))&amp;":"&amp;$H$5&amp;SUM(ROW(P57))),
INDIRECT("'"&amp;$H$7&amp;"'!$C"&amp;SUM(ROW(P57))&amp;":"&amp;$H$5&amp;SUM(ROW(P57)))*$L$6)),"")</f>
        <v>82.085921933564407</v>
      </c>
      <c r="J57" s="345">
        <f ca="1">INDEX('Other Inputs'!$C$11:$AH$76,MATCH($B57,'Other Inputs'!$B$80:$B$145,0), MATCH($D$2,'Other Inputs'!$C$79:$AH$79,0))</f>
        <v>2</v>
      </c>
      <c r="K57" s="76">
        <f t="shared" ca="1" si="5"/>
        <v>110.3964734858229</v>
      </c>
      <c r="L57" s="163">
        <f ca="1">INDEX('Other Inputs'!$C$149:$AH$214,MATCH($B57,'Other Inputs'!$B$80:$B$145,0), MATCH($D$2,'Other Inputs'!$C$79:$AH$79,0))</f>
        <v>5.5E-2</v>
      </c>
      <c r="M57" s="45">
        <f ca="1">INDEX('Other Inputs'!$C$218:$AH$283,MATCH($B57,'Other Inputs'!$B$80:$B$145,0), MATCH($D$2,'Other Inputs'!$C$79:$AH$79,0))</f>
        <v>1.7500000000000002E-2</v>
      </c>
      <c r="N57" s="53">
        <f t="shared" ca="1" si="6"/>
        <v>118.50647441927516</v>
      </c>
      <c r="O57" s="53">
        <f t="shared" ca="1" si="7"/>
        <v>59.253237209637582</v>
      </c>
      <c r="P57" s="46"/>
      <c r="Q57" s="53" cm="1">
        <f t="array" aca="1" ref="Q57" ca="1">IFERROR(SUMPRODUCT(INDIRECT("'"&amp;$H$6&amp;"'!$C"&amp;SUM(ROW(P57))&amp;":"&amp;$H$5&amp;SUM(ROW(P57))),
INDIRECT("'"&amp;$H$7&amp;"'!$C"&amp;SUM(ROW(P57))&amp;":"&amp;$H$5&amp;SUM(ROW(P57)))*$L$6,
INDIRECT("'"&amp;$H$8&amp;"'!$C"&amp;SUM(ROW(P57))&amp;":"&amp;$H$5&amp;SUM(ROW(P57)))*$L$5)/
(SUMPRODUCT(INDIRECT("'"&amp;$H$6&amp;"'!$C"&amp;SUM(ROW(P57))&amp;":"&amp;$H$5&amp;SUM(ROW(P57))),
INDIRECT("'"&amp;$H$7&amp;"'!$C"&amp;SUM(ROW(P57))&amp;":"&amp;$H$5&amp;SUM(ROW(P57)))*$L$6)),"")</f>
        <v>574054.82782446488</v>
      </c>
      <c r="R57" s="47">
        <f t="shared" ca="1" si="10"/>
        <v>2.8687610807455188E-2</v>
      </c>
      <c r="S57" s="57">
        <f t="shared" ca="1" si="8"/>
        <v>34014606.884420678</v>
      </c>
      <c r="T57" s="59">
        <f t="shared" si="2"/>
        <v>25.5</v>
      </c>
      <c r="U57" s="319"/>
    </row>
    <row r="58" spans="2:21" s="44" customFormat="1" ht="13" x14ac:dyDescent="0.3">
      <c r="B58" s="14">
        <f t="shared" si="9"/>
        <v>2051</v>
      </c>
      <c r="C58" s="53">
        <f t="shared" ca="1" si="11"/>
        <v>107.48700534132138</v>
      </c>
      <c r="D58" s="70">
        <f t="shared" ca="1" si="12"/>
        <v>83.51257228843896</v>
      </c>
      <c r="E58" s="75">
        <f t="shared" ca="1" si="3"/>
        <v>0.44791373818011088</v>
      </c>
      <c r="F58" s="53" cm="1">
        <f t="array" aca="1" ref="F58" ca="1">SUMPRODUCT(INDIRECT("'"&amp;$H$6&amp;"'!$C"&amp;SUM(ROW(A58))&amp;":"&amp;$H$5&amp;SUM(ROW(A58))),
INDIRECT("'"&amp;$H$7&amp;"'!$C"&amp;SUM(ROW(A58))&amp;":"&amp;$H$5&amp;SUM(ROW(A58)))*$L$6)</f>
        <v>48.144906368216802</v>
      </c>
      <c r="G58" s="163">
        <f ca="1">INDEX('Other Inputs'!$C$80:$AH$145,MATCH(B58,'Other Inputs'!$B$80:$B$145,0), MATCH($D$2,'Other Inputs'!$C$79:$AH$79,0))</f>
        <v>0</v>
      </c>
      <c r="H58" s="53">
        <f t="shared" ca="1" si="4"/>
        <v>48.144906368216802</v>
      </c>
      <c r="I58" s="70" cm="1">
        <f t="array" aca="1" ref="I58" ca="1">IFERROR(SUMPRODUCT(INDIRECT("'"&amp;$H$6&amp;"'!$C"&amp;SUM(ROW(P58))&amp;":"&amp;$H$5&amp;SUM(ROW(P58))),
INDIRECT("'"&amp;$H$7&amp;"'!$C"&amp;SUM(ROW(P58))&amp;":"&amp;$H$5&amp;SUM(ROW(P58)))*$L$6,
INDIRECT("'"&amp;$H$7&amp;"'!$C10:"&amp;$H$5&amp;10)*$L$6)/
(SUMPRODUCT(INDIRECT("'"&amp;$H$6&amp;"'!$C"&amp;SUM(ROW(P58))&amp;":"&amp;$H$5&amp;SUM(ROW(P58))),
INDIRECT("'"&amp;$H$7&amp;"'!$C"&amp;SUM(ROW(P58))&amp;":"&amp;$H$5&amp;SUM(ROW(P58)))*$L$6)),"")</f>
        <v>82.196069935539313</v>
      </c>
      <c r="J58" s="345">
        <f ca="1">INDEX('Other Inputs'!$C$11:$AH$76,MATCH($B58,'Other Inputs'!$B$80:$B$145,0), MATCH($D$2,'Other Inputs'!$C$79:$AH$79,0))</f>
        <v>2</v>
      </c>
      <c r="K58" s="76">
        <f t="shared" ca="1" si="5"/>
        <v>96.289812736433603</v>
      </c>
      <c r="L58" s="163">
        <f ca="1">INDEX('Other Inputs'!$C$149:$AH$214,MATCH($B58,'Other Inputs'!$B$80:$B$145,0), MATCH($D$2,'Other Inputs'!$C$79:$AH$79,0))</f>
        <v>5.5E-2</v>
      </c>
      <c r="M58" s="45">
        <f ca="1">INDEX('Other Inputs'!$C$218:$AH$283,MATCH($B58,'Other Inputs'!$B$80:$B$145,0), MATCH($D$2,'Other Inputs'!$C$79:$AH$79,0))</f>
        <v>1.7500000000000002E-2</v>
      </c>
      <c r="N58" s="53">
        <f t="shared" ca="1" si="6"/>
        <v>103.36350310458386</v>
      </c>
      <c r="O58" s="53">
        <f t="shared" ca="1" si="7"/>
        <v>51.681751552291928</v>
      </c>
      <c r="P58" s="46"/>
      <c r="Q58" s="53" cm="1">
        <f t="array" aca="1" ref="Q58" ca="1">IFERROR(SUMPRODUCT(INDIRECT("'"&amp;$H$6&amp;"'!$C"&amp;SUM(ROW(P58))&amp;":"&amp;$H$5&amp;SUM(ROW(P58))),
INDIRECT("'"&amp;$H$7&amp;"'!$C"&amp;SUM(ROW(P58))&amp;":"&amp;$H$5&amp;SUM(ROW(P58)))*$L$6,
INDIRECT("'"&amp;$H$8&amp;"'!$C"&amp;SUM(ROW(P58))&amp;":"&amp;$H$5&amp;SUM(ROW(P58)))*$L$5)/
(SUMPRODUCT(INDIRECT("'"&amp;$H$6&amp;"'!$C"&amp;SUM(ROW(P58))&amp;":"&amp;$H$5&amp;SUM(ROW(P58))),
INDIRECT("'"&amp;$H$7&amp;"'!$C"&amp;SUM(ROW(P58))&amp;":"&amp;$H$5&amp;SUM(ROW(P58)))*$L$6)),"")</f>
        <v>590265.31795229076</v>
      </c>
      <c r="R58" s="47">
        <f t="shared" ca="1" si="10"/>
        <v>2.8238574683292716E-2</v>
      </c>
      <c r="S58" s="57">
        <f t="shared" ca="1" si="8"/>
        <v>30505945.512344893</v>
      </c>
      <c r="T58" s="59">
        <f t="shared" si="2"/>
        <v>26.5</v>
      </c>
      <c r="U58" s="319"/>
    </row>
    <row r="59" spans="2:21" s="44" customFormat="1" ht="13" x14ac:dyDescent="0.3">
      <c r="B59" s="14">
        <f t="shared" si="9"/>
        <v>2052</v>
      </c>
      <c r="C59" s="53">
        <f t="shared" ca="1" si="11"/>
        <v>93.684798766191264</v>
      </c>
      <c r="D59" s="70">
        <f t="shared" ca="1" si="12"/>
        <v>83.601075975091192</v>
      </c>
      <c r="E59" s="75">
        <f t="shared" ca="1" si="3"/>
        <v>0.44659781451946584</v>
      </c>
      <c r="F59" s="53" cm="1">
        <f t="array" aca="1" ref="F59" ca="1">SUMPRODUCT(INDIRECT("'"&amp;$H$6&amp;"'!$C"&amp;SUM(ROW(A59))&amp;":"&amp;$H$5&amp;SUM(ROW(A59))),
INDIRECT("'"&amp;$H$7&amp;"'!$C"&amp;SUM(ROW(A59))&amp;":"&amp;$H$5&amp;SUM(ROW(A59)))*$L$6)</f>
        <v>41.839426382676969</v>
      </c>
      <c r="G59" s="163">
        <f ca="1">INDEX('Other Inputs'!$C$80:$AH$145,MATCH(B59,'Other Inputs'!$B$80:$B$145,0), MATCH($D$2,'Other Inputs'!$C$79:$AH$79,0))</f>
        <v>0</v>
      </c>
      <c r="H59" s="53">
        <f t="shared" ca="1" si="4"/>
        <v>41.839426382676969</v>
      </c>
      <c r="I59" s="70" cm="1">
        <f t="array" aca="1" ref="I59" ca="1">IFERROR(SUMPRODUCT(INDIRECT("'"&amp;$H$6&amp;"'!$C"&amp;SUM(ROW(P59))&amp;":"&amp;$H$5&amp;SUM(ROW(P59))),
INDIRECT("'"&amp;$H$7&amp;"'!$C"&amp;SUM(ROW(P59))&amp;":"&amp;$H$5&amp;SUM(ROW(P59)))*$L$6,
INDIRECT("'"&amp;$H$7&amp;"'!$C10:"&amp;$H$5&amp;10)*$L$6)/
(SUMPRODUCT(INDIRECT("'"&amp;$H$6&amp;"'!$C"&amp;SUM(ROW(P59))&amp;":"&amp;$H$5&amp;SUM(ROW(P59))),
INDIRECT("'"&amp;$H$7&amp;"'!$C"&amp;SUM(ROW(P59))&amp;":"&amp;$H$5&amp;SUM(ROW(P59)))*$L$6)),"")</f>
        <v>82.288731069189936</v>
      </c>
      <c r="J59" s="345">
        <f ca="1">INDEX('Other Inputs'!$C$11:$AH$76,MATCH($B59,'Other Inputs'!$B$80:$B$145,0), MATCH($D$2,'Other Inputs'!$C$79:$AH$79,0))</f>
        <v>2</v>
      </c>
      <c r="K59" s="76">
        <f t="shared" ca="1" si="5"/>
        <v>83.678852765353938</v>
      </c>
      <c r="L59" s="163">
        <f ca="1">INDEX('Other Inputs'!$C$149:$AH$214,MATCH($B59,'Other Inputs'!$B$80:$B$145,0), MATCH($D$2,'Other Inputs'!$C$79:$AH$79,0))</f>
        <v>5.5E-2</v>
      </c>
      <c r="M59" s="45">
        <f ca="1">INDEX('Other Inputs'!$C$218:$AH$283,MATCH($B59,'Other Inputs'!$B$80:$B$145,0), MATCH($D$2,'Other Inputs'!$C$79:$AH$79,0))</f>
        <v>1.7500000000000002E-2</v>
      </c>
      <c r="N59" s="53">
        <f t="shared" ca="1" si="6"/>
        <v>89.82611048662875</v>
      </c>
      <c r="O59" s="53">
        <f t="shared" ca="1" si="7"/>
        <v>44.913055243314375</v>
      </c>
      <c r="P59" s="46"/>
      <c r="Q59" s="53" cm="1">
        <f t="array" aca="1" ref="Q59" ca="1">IFERROR(SUMPRODUCT(INDIRECT("'"&amp;$H$6&amp;"'!$C"&amp;SUM(ROW(P59))&amp;":"&amp;$H$5&amp;SUM(ROW(P59))),
INDIRECT("'"&amp;$H$7&amp;"'!$C"&amp;SUM(ROW(P59))&amp;":"&amp;$H$5&amp;SUM(ROW(P59)))*$L$6,
INDIRECT("'"&amp;$H$8&amp;"'!$C"&amp;SUM(ROW(P59))&amp;":"&amp;$H$5&amp;SUM(ROW(P59)))*$L$5)/
(SUMPRODUCT(INDIRECT("'"&amp;$H$6&amp;"'!$C"&amp;SUM(ROW(P59))&amp;":"&amp;$H$5&amp;SUM(ROW(P59))),
INDIRECT("'"&amp;$H$7&amp;"'!$C"&amp;SUM(ROW(P59))&amp;":"&amp;$H$5&amp;SUM(ROW(P59)))*$L$6)),"")</f>
        <v>606871.72075328499</v>
      </c>
      <c r="R59" s="47">
        <f t="shared" ca="1" si="10"/>
        <v>2.8133793898994508E-2</v>
      </c>
      <c r="S59" s="57">
        <f t="shared" ca="1" si="8"/>
        <v>27256463.119797543</v>
      </c>
      <c r="T59" s="59">
        <f t="shared" si="2"/>
        <v>27.5</v>
      </c>
      <c r="U59" s="319"/>
    </row>
    <row r="60" spans="2:21" s="44" customFormat="1" ht="13" x14ac:dyDescent="0.3">
      <c r="B60" s="14">
        <f t="shared" si="9"/>
        <v>2053</v>
      </c>
      <c r="C60" s="53">
        <f t="shared" ca="1" si="11"/>
        <v>81.349051833362083</v>
      </c>
      <c r="D60" s="70">
        <f t="shared" ca="1" si="12"/>
        <v>83.676521643840758</v>
      </c>
      <c r="E60" s="75">
        <f t="shared" ca="1" si="3"/>
        <v>0.44547591781508378</v>
      </c>
      <c r="F60" s="53" cm="1">
        <f t="array" aca="1" ref="F60" ca="1">SUMPRODUCT(INDIRECT("'"&amp;$H$6&amp;"'!$C"&amp;SUM(ROW(A60))&amp;":"&amp;$H$5&amp;SUM(ROW(A60))),
INDIRECT("'"&amp;$H$7&amp;"'!$C"&amp;SUM(ROW(A60))&amp;":"&amp;$H$5&amp;SUM(ROW(A60)))*$L$6)</f>
        <v>36.239043528853799</v>
      </c>
      <c r="G60" s="163">
        <f ca="1">INDEX('Other Inputs'!$C$80:$AH$145,MATCH(B60,'Other Inputs'!$B$80:$B$145,0), MATCH($D$2,'Other Inputs'!$C$79:$AH$79,0))</f>
        <v>0</v>
      </c>
      <c r="H60" s="53">
        <f t="shared" ca="1" si="4"/>
        <v>36.239043528853799</v>
      </c>
      <c r="I60" s="70" cm="1">
        <f t="array" aca="1" ref="I60" ca="1">IFERROR(SUMPRODUCT(INDIRECT("'"&amp;$H$6&amp;"'!$C"&amp;SUM(ROW(P60))&amp;":"&amp;$H$5&amp;SUM(ROW(P60))),
INDIRECT("'"&amp;$H$7&amp;"'!$C"&amp;SUM(ROW(P60))&amp;":"&amp;$H$5&amp;SUM(ROW(P60)))*$L$6,
INDIRECT("'"&amp;$H$7&amp;"'!$C10:"&amp;$H$5&amp;10)*$L$6)/
(SUMPRODUCT(INDIRECT("'"&amp;$H$6&amp;"'!$C"&amp;SUM(ROW(P60))&amp;":"&amp;$H$5&amp;SUM(ROW(P60))),
INDIRECT("'"&amp;$H$7&amp;"'!$C"&amp;SUM(ROW(P60))&amp;":"&amp;$H$5&amp;SUM(ROW(P60)))*$L$6)),"")</f>
        <v>82.364676562290512</v>
      </c>
      <c r="J60" s="345">
        <f ca="1">INDEX('Other Inputs'!$C$11:$AH$76,MATCH($B60,'Other Inputs'!$B$80:$B$145,0), MATCH($D$2,'Other Inputs'!$C$79:$AH$79,0))</f>
        <v>2</v>
      </c>
      <c r="K60" s="76">
        <f t="shared" ca="1" si="5"/>
        <v>72.478087057707597</v>
      </c>
      <c r="L60" s="163">
        <f ca="1">INDEX('Other Inputs'!$C$149:$AH$214,MATCH($B60,'Other Inputs'!$B$80:$B$145,0), MATCH($D$2,'Other Inputs'!$C$79:$AH$79,0))</f>
        <v>5.5E-2</v>
      </c>
      <c r="M60" s="45">
        <f ca="1">INDEX('Other Inputs'!$C$218:$AH$283,MATCH($B60,'Other Inputs'!$B$80:$B$145,0), MATCH($D$2,'Other Inputs'!$C$79:$AH$79,0))</f>
        <v>1.7500000000000002E-2</v>
      </c>
      <c r="N60" s="53">
        <f t="shared" ca="1" si="6"/>
        <v>77.802508528184433</v>
      </c>
      <c r="O60" s="53">
        <f t="shared" ca="1" si="7"/>
        <v>38.901254264092216</v>
      </c>
      <c r="P60" s="46"/>
      <c r="Q60" s="53" cm="1">
        <f t="array" aca="1" ref="Q60" ca="1">IFERROR(SUMPRODUCT(INDIRECT("'"&amp;$H$6&amp;"'!$C"&amp;SUM(ROW(P60))&amp;":"&amp;$H$5&amp;SUM(ROW(P60))),
INDIRECT("'"&amp;$H$7&amp;"'!$C"&amp;SUM(ROW(P60))&amp;":"&amp;$H$5&amp;SUM(ROW(P60)))*$L$6,
INDIRECT("'"&amp;$H$8&amp;"'!$C"&amp;SUM(ROW(P60))&amp;":"&amp;$H$5&amp;SUM(ROW(P60)))*$L$5)/
(SUMPRODUCT(INDIRECT("'"&amp;$H$6&amp;"'!$C"&amp;SUM(ROW(P60))&amp;":"&amp;$H$5&amp;SUM(ROW(P60))),
INDIRECT("'"&amp;$H$7&amp;"'!$C"&amp;SUM(ROW(P60))&amp;":"&amp;$H$5&amp;SUM(ROW(P60)))*$L$6)),"")</f>
        <v>624596.05993151723</v>
      </c>
      <c r="R60" s="47">
        <f t="shared" ca="1" si="10"/>
        <v>2.9206072011778383E-2</v>
      </c>
      <c r="S60" s="57">
        <f t="shared" ca="1" si="8"/>
        <v>24297570.139746133</v>
      </c>
      <c r="T60" s="59">
        <f t="shared" si="2"/>
        <v>28.5</v>
      </c>
      <c r="U60" s="319"/>
    </row>
    <row r="61" spans="2:21" s="44" customFormat="1" ht="13" x14ac:dyDescent="0.3">
      <c r="B61" s="14">
        <f t="shared" si="9"/>
        <v>2054</v>
      </c>
      <c r="C61" s="53">
        <f t="shared" ca="1" si="11"/>
        <v>70.337656144314721</v>
      </c>
      <c r="D61" s="70">
        <f t="shared" ca="1" si="12"/>
        <v>83.733845778929592</v>
      </c>
      <c r="E61" s="75">
        <f t="shared" ca="1" si="3"/>
        <v>0.44462336272118175</v>
      </c>
      <c r="F61" s="53" cm="1">
        <f t="array" aca="1" ref="F61" ca="1">SUMPRODUCT(INDIRECT("'"&amp;$H$6&amp;"'!$C"&amp;SUM(ROW(A61))&amp;":"&amp;$H$5&amp;SUM(ROW(A61))),
INDIRECT("'"&amp;$H$7&amp;"'!$C"&amp;SUM(ROW(A61))&amp;":"&amp;$H$5&amp;SUM(ROW(A61)))*$L$6)</f>
        <v>31.273765200811404</v>
      </c>
      <c r="G61" s="163">
        <f ca="1">INDEX('Other Inputs'!$C$80:$AH$145,MATCH(B61,'Other Inputs'!$B$80:$B$145,0), MATCH($D$2,'Other Inputs'!$C$79:$AH$79,0))</f>
        <v>0</v>
      </c>
      <c r="H61" s="53">
        <f t="shared" ca="1" si="4"/>
        <v>31.273765200811404</v>
      </c>
      <c r="I61" s="70" cm="1">
        <f t="array" aca="1" ref="I61" ca="1">IFERROR(SUMPRODUCT(INDIRECT("'"&amp;$H$6&amp;"'!$C"&amp;SUM(ROW(P61))&amp;":"&amp;$H$5&amp;SUM(ROW(P61))),
INDIRECT("'"&amp;$H$7&amp;"'!$C"&amp;SUM(ROW(P61))&amp;":"&amp;$H$5&amp;SUM(ROW(P61)))*$L$6,
INDIRECT("'"&amp;$H$7&amp;"'!$C10:"&amp;$H$5&amp;10)*$L$6)/
(SUMPRODUCT(INDIRECT("'"&amp;$H$6&amp;"'!$C"&amp;SUM(ROW(P61))&amp;":"&amp;$H$5&amp;SUM(ROW(P61))),
INDIRECT("'"&amp;$H$7&amp;"'!$C"&amp;SUM(ROW(P61))&amp;":"&amp;$H$5&amp;SUM(ROW(P61)))*$L$6)),"")</f>
        <v>82.418977941723327</v>
      </c>
      <c r="J61" s="345">
        <f ca="1">INDEX('Other Inputs'!$C$11:$AH$76,MATCH($B61,'Other Inputs'!$B$80:$B$145,0), MATCH($D$2,'Other Inputs'!$C$79:$AH$79,0))</f>
        <v>2</v>
      </c>
      <c r="K61" s="76">
        <f t="shared" ca="1" si="5"/>
        <v>62.547530401622808</v>
      </c>
      <c r="L61" s="163">
        <f ca="1">INDEX('Other Inputs'!$C$149:$AH$214,MATCH($B61,'Other Inputs'!$B$80:$B$145,0), MATCH($D$2,'Other Inputs'!$C$79:$AH$79,0))</f>
        <v>5.5E-2</v>
      </c>
      <c r="M61" s="45">
        <f ca="1">INDEX('Other Inputs'!$C$218:$AH$283,MATCH($B61,'Other Inputs'!$B$80:$B$145,0), MATCH($D$2,'Other Inputs'!$C$79:$AH$79,0))</f>
        <v>1.7500000000000002E-2</v>
      </c>
      <c r="N61" s="53">
        <f t="shared" ca="1" si="6"/>
        <v>67.142428353752024</v>
      </c>
      <c r="O61" s="53">
        <f t="shared" ca="1" si="7"/>
        <v>33.571214176876012</v>
      </c>
      <c r="P61" s="46"/>
      <c r="Q61" s="53" cm="1">
        <f t="array" aca="1" ref="Q61" ca="1">IFERROR(SUMPRODUCT(INDIRECT("'"&amp;$H$6&amp;"'!$C"&amp;SUM(ROW(P61))&amp;":"&amp;$H$5&amp;SUM(ROW(P61))),
INDIRECT("'"&amp;$H$7&amp;"'!$C"&amp;SUM(ROW(P61))&amp;":"&amp;$H$5&amp;SUM(ROW(P61)))*$L$6,
INDIRECT("'"&amp;$H$8&amp;"'!$C"&amp;SUM(ROW(P61))&amp;":"&amp;$H$5&amp;SUM(ROW(P61)))*$L$5)/
(SUMPRODUCT(INDIRECT("'"&amp;$H$6&amp;"'!$C"&amp;SUM(ROW(P61))&amp;":"&amp;$H$5&amp;SUM(ROW(P61))),
INDIRECT("'"&amp;$H$7&amp;"'!$C"&amp;SUM(ROW(P61))&amp;":"&amp;$H$5&amp;SUM(ROW(P61)))*$L$6)),"")</f>
        <v>643635.04966365674</v>
      </c>
      <c r="R61" s="47">
        <f t="shared" ca="1" si="10"/>
        <v>3.0482084267753784E-2</v>
      </c>
      <c r="S61" s="57">
        <f t="shared" ca="1" si="8"/>
        <v>21607610.104002848</v>
      </c>
      <c r="T61" s="59">
        <f t="shared" si="2"/>
        <v>29.5</v>
      </c>
      <c r="U61" s="319"/>
    </row>
    <row r="62" spans="2:21" s="44" customFormat="1" ht="13" x14ac:dyDescent="0.3">
      <c r="B62" s="14">
        <f t="shared" si="9"/>
        <v>2055</v>
      </c>
      <c r="C62" s="53">
        <f t="shared" ca="1" si="11"/>
        <v>60.576710210719114</v>
      </c>
      <c r="D62" s="70">
        <f t="shared" ca="1" si="12"/>
        <v>83.772268395543577</v>
      </c>
      <c r="E62" s="75">
        <f t="shared" ca="1" si="3"/>
        <v>0.44405195736154435</v>
      </c>
      <c r="F62" s="53" cm="1">
        <f t="array" aca="1" ref="F62" ca="1">SUMPRODUCT(INDIRECT("'"&amp;$H$6&amp;"'!$C"&amp;SUM(ROW(A62))&amp;":"&amp;$H$5&amp;SUM(ROW(A62))),
INDIRECT("'"&amp;$H$7&amp;"'!$C"&amp;SUM(ROW(A62))&amp;":"&amp;$H$5&amp;SUM(ROW(A62)))*$L$6)</f>
        <v>26.899206739592874</v>
      </c>
      <c r="G62" s="163">
        <f ca="1">INDEX('Other Inputs'!$C$80:$AH$145,MATCH(B62,'Other Inputs'!$B$80:$B$145,0), MATCH($D$2,'Other Inputs'!$C$79:$AH$79,0))</f>
        <v>0</v>
      </c>
      <c r="H62" s="53">
        <f t="shared" ca="1" si="4"/>
        <v>26.899206739592874</v>
      </c>
      <c r="I62" s="70" cm="1">
        <f t="array" aca="1" ref="I62" ca="1">IFERROR(SUMPRODUCT(INDIRECT("'"&amp;$H$6&amp;"'!$C"&amp;SUM(ROW(P62))&amp;":"&amp;$H$5&amp;SUM(ROW(P62))),
INDIRECT("'"&amp;$H$7&amp;"'!$C"&amp;SUM(ROW(P62))&amp;":"&amp;$H$5&amp;SUM(ROW(P62)))*$L$6,
INDIRECT("'"&amp;$H$7&amp;"'!$C10:"&amp;$H$5&amp;10)*$L$6)/
(SUMPRODUCT(INDIRECT("'"&amp;$H$6&amp;"'!$C"&amp;SUM(ROW(P62))&amp;":"&amp;$H$5&amp;SUM(ROW(P62))),
INDIRECT("'"&amp;$H$7&amp;"'!$C"&amp;SUM(ROW(P62))&amp;":"&amp;$H$5&amp;SUM(ROW(P62)))*$L$6)),"")</f>
        <v>82.451214795603065</v>
      </c>
      <c r="J62" s="345">
        <f ca="1">INDEX('Other Inputs'!$C$11:$AH$76,MATCH($B62,'Other Inputs'!$B$80:$B$145,0), MATCH($D$2,'Other Inputs'!$C$79:$AH$79,0))</f>
        <v>2</v>
      </c>
      <c r="K62" s="76">
        <f t="shared" ca="1" si="5"/>
        <v>53.798413479185747</v>
      </c>
      <c r="L62" s="163">
        <f ca="1">INDEX('Other Inputs'!$C$149:$AH$214,MATCH($B62,'Other Inputs'!$B$80:$B$145,0), MATCH($D$2,'Other Inputs'!$C$79:$AH$79,0))</f>
        <v>5.5E-2</v>
      </c>
      <c r="M62" s="45">
        <f ca="1">INDEX('Other Inputs'!$C$218:$AH$283,MATCH($B62,'Other Inputs'!$B$80:$B$145,0), MATCH($D$2,'Other Inputs'!$C$79:$AH$79,0))</f>
        <v>1.7500000000000002E-2</v>
      </c>
      <c r="N62" s="53">
        <f t="shared" ca="1" si="6"/>
        <v>57.750579429400432</v>
      </c>
      <c r="O62" s="53">
        <f t="shared" ca="1" si="7"/>
        <v>28.875289714700216</v>
      </c>
      <c r="P62" s="46"/>
      <c r="Q62" s="53" cm="1">
        <f t="array" aca="1" ref="Q62" ca="1">IFERROR(SUMPRODUCT(INDIRECT("'"&amp;$H$6&amp;"'!$C"&amp;SUM(ROW(P62))&amp;":"&amp;$H$5&amp;SUM(ROW(P62))),
INDIRECT("'"&amp;$H$7&amp;"'!$C"&amp;SUM(ROW(P62))&amp;":"&amp;$H$5&amp;SUM(ROW(P62)))*$L$6,
INDIRECT("'"&amp;$H$8&amp;"'!$C"&amp;SUM(ROW(P62))&amp;":"&amp;$H$5&amp;SUM(ROW(P62)))*$L$5)/
(SUMPRODUCT(INDIRECT("'"&amp;$H$6&amp;"'!$C"&amp;SUM(ROW(P62))&amp;":"&amp;$H$5&amp;SUM(ROW(P62))),
INDIRECT("'"&amp;$H$7&amp;"'!$C"&amp;SUM(ROW(P62))&amp;":"&amp;$H$5&amp;SUM(ROW(P62)))*$L$6)),"")</f>
        <v>663878.49365185492</v>
      </c>
      <c r="R62" s="47">
        <f t="shared" ca="1" si="10"/>
        <v>3.1451742720935982E-2</v>
      </c>
      <c r="S62" s="57">
        <f t="shared" ca="1" si="8"/>
        <v>19169683.839556079</v>
      </c>
      <c r="T62" s="59">
        <f t="shared" si="2"/>
        <v>30.5</v>
      </c>
      <c r="U62" s="319"/>
    </row>
    <row r="63" spans="2:21" s="44" customFormat="1" ht="13" x14ac:dyDescent="0.3">
      <c r="B63" s="14">
        <f t="shared" si="9"/>
        <v>2056</v>
      </c>
      <c r="C63" s="53">
        <f t="shared" ca="1" si="11"/>
        <v>52.055068542410552</v>
      </c>
      <c r="D63" s="70">
        <f t="shared" ca="1" si="12"/>
        <v>83.798964313968938</v>
      </c>
      <c r="E63" s="75">
        <f t="shared" ca="1" si="3"/>
        <v>0.4436550893215328</v>
      </c>
      <c r="F63" s="53" cm="1">
        <f t="array" aca="1" ref="F63" ca="1">SUMPRODUCT(INDIRECT("'"&amp;$H$6&amp;"'!$C"&amp;SUM(ROW(A63))&amp;":"&amp;$H$5&amp;SUM(ROW(A63))),
INDIRECT("'"&amp;$H$7&amp;"'!$C"&amp;SUM(ROW(A63))&amp;":"&amp;$H$5&amp;SUM(ROW(A63)))*$L$6)</f>
        <v>23.094496083821667</v>
      </c>
      <c r="G63" s="163">
        <f ca="1">INDEX('Other Inputs'!$C$80:$AH$145,MATCH(B63,'Other Inputs'!$B$80:$B$145,0), MATCH($D$2,'Other Inputs'!$C$79:$AH$79,0))</f>
        <v>0</v>
      </c>
      <c r="H63" s="53">
        <f t="shared" ca="1" si="4"/>
        <v>23.094496083821667</v>
      </c>
      <c r="I63" s="70" cm="1">
        <f t="array" aca="1" ref="I63" ca="1">IFERROR(SUMPRODUCT(INDIRECT("'"&amp;$H$6&amp;"'!$C"&amp;SUM(ROW(P63))&amp;":"&amp;$H$5&amp;SUM(ROW(P63))),
INDIRECT("'"&amp;$H$7&amp;"'!$C"&amp;SUM(ROW(P63))&amp;":"&amp;$H$5&amp;SUM(ROW(P63)))*$L$6,
INDIRECT("'"&amp;$H$7&amp;"'!$C10:"&amp;$H$5&amp;10)*$L$6)/
(SUMPRODUCT(INDIRECT("'"&amp;$H$6&amp;"'!$C"&amp;SUM(ROW(P63))&amp;":"&amp;$H$5&amp;SUM(ROW(P63))),
INDIRECT("'"&amp;$H$7&amp;"'!$C"&amp;SUM(ROW(P63))&amp;":"&amp;$H$5&amp;SUM(ROW(P63)))*$L$6)),"")</f>
        <v>82.469318477169878</v>
      </c>
      <c r="J63" s="345">
        <f ca="1">INDEX('Other Inputs'!$C$11:$AH$76,MATCH($B63,'Other Inputs'!$B$80:$B$145,0), MATCH($D$2,'Other Inputs'!$C$79:$AH$79,0))</f>
        <v>2</v>
      </c>
      <c r="K63" s="76">
        <f t="shared" ca="1" si="5"/>
        <v>46.188992167643335</v>
      </c>
      <c r="L63" s="163">
        <f ca="1">INDEX('Other Inputs'!$C$149:$AH$214,MATCH($B63,'Other Inputs'!$B$80:$B$145,0), MATCH($D$2,'Other Inputs'!$C$79:$AH$79,0))</f>
        <v>5.5E-2</v>
      </c>
      <c r="M63" s="45">
        <f ca="1">INDEX('Other Inputs'!$C$218:$AH$283,MATCH($B63,'Other Inputs'!$B$80:$B$145,0), MATCH($D$2,'Other Inputs'!$C$79:$AH$79,0))</f>
        <v>1.7500000000000002E-2</v>
      </c>
      <c r="N63" s="53">
        <f t="shared" ca="1" si="6"/>
        <v>49.582151004758835</v>
      </c>
      <c r="O63" s="53">
        <f t="shared" ca="1" si="7"/>
        <v>24.791075502379417</v>
      </c>
      <c r="P63" s="46"/>
      <c r="Q63" s="53" cm="1">
        <f t="array" aca="1" ref="Q63" ca="1">IFERROR(SUMPRODUCT(INDIRECT("'"&amp;$H$6&amp;"'!$C"&amp;SUM(ROW(P63))&amp;":"&amp;$H$5&amp;SUM(ROW(P63))),
INDIRECT("'"&amp;$H$7&amp;"'!$C"&amp;SUM(ROW(P63))&amp;":"&amp;$H$5&amp;SUM(ROW(P63)))*$L$6,
INDIRECT("'"&amp;$H$8&amp;"'!$C"&amp;SUM(ROW(P63))&amp;":"&amp;$H$5&amp;SUM(ROW(P63)))*$L$5)/
(SUMPRODUCT(INDIRECT("'"&amp;$H$6&amp;"'!$C"&amp;SUM(ROW(P63))&amp;":"&amp;$H$5&amp;SUM(ROW(P63))),
INDIRECT("'"&amp;$H$7&amp;"'!$C"&amp;SUM(ROW(P63))&amp;":"&amp;$H$5&amp;SUM(ROW(P63)))*$L$6)),"")</f>
        <v>684449.18475613731</v>
      </c>
      <c r="R63" s="47">
        <f t="shared" ca="1" si="10"/>
        <v>3.0985626588274195E-2</v>
      </c>
      <c r="S63" s="57">
        <f t="shared" ca="1" si="8"/>
        <v>16968231.416831441</v>
      </c>
      <c r="T63" s="59">
        <f t="shared" si="2"/>
        <v>31.5</v>
      </c>
      <c r="U63" s="319"/>
    </row>
    <row r="64" spans="2:21" s="44" customFormat="1" ht="13" x14ac:dyDescent="0.3">
      <c r="B64" s="14">
        <f t="shared" si="9"/>
        <v>2057</v>
      </c>
      <c r="C64" s="53">
        <f t="shared" ca="1" si="11"/>
        <v>44.562404151291226</v>
      </c>
      <c r="D64" s="70">
        <f t="shared" ca="1" si="12"/>
        <v>83.799983836362145</v>
      </c>
      <c r="E64" s="75">
        <f t="shared" ca="1" si="3"/>
        <v>0.44364019955445888</v>
      </c>
      <c r="F64" s="53" cm="1">
        <f t="array" aca="1" ref="F64" ca="1">SUMPRODUCT(INDIRECT("'"&amp;$H$6&amp;"'!$C"&amp;SUM(ROW(A64))&amp;":"&amp;$H$5&amp;SUM(ROW(A64))),
INDIRECT("'"&amp;$H$7&amp;"'!$C"&amp;SUM(ROW(A64))&amp;":"&amp;$H$5&amp;SUM(ROW(A64)))*$L$6)</f>
        <v>19.769673870305287</v>
      </c>
      <c r="G64" s="163">
        <f ca="1">INDEX('Other Inputs'!$C$80:$AH$145,MATCH(B64,'Other Inputs'!$B$80:$B$145,0), MATCH($D$2,'Other Inputs'!$C$79:$AH$79,0))</f>
        <v>0</v>
      </c>
      <c r="H64" s="53">
        <f t="shared" ca="1" si="4"/>
        <v>19.769673870305287</v>
      </c>
      <c r="I64" s="70" cm="1">
        <f t="array" aca="1" ref="I64" ca="1">IFERROR(SUMPRODUCT(INDIRECT("'"&amp;$H$6&amp;"'!$C"&amp;SUM(ROW(P64))&amp;":"&amp;$H$5&amp;SUM(ROW(P64))),
INDIRECT("'"&amp;$H$7&amp;"'!$C"&amp;SUM(ROW(P64))&amp;":"&amp;$H$5&amp;SUM(ROW(P64)))*$L$6,
INDIRECT("'"&amp;$H$7&amp;"'!$C10:"&amp;$H$5&amp;10)*$L$6)/
(SUMPRODUCT(INDIRECT("'"&amp;$H$6&amp;"'!$C"&amp;SUM(ROW(P64))&amp;":"&amp;$H$5&amp;SUM(ROW(P64))),
INDIRECT("'"&amp;$H$7&amp;"'!$C"&amp;SUM(ROW(P64))&amp;":"&amp;$H$5&amp;SUM(ROW(P64)))*$L$6)),"")</f>
        <v>82.461318419700063</v>
      </c>
      <c r="J64" s="345">
        <f ca="1">INDEX('Other Inputs'!$C$11:$AH$76,MATCH($B64,'Other Inputs'!$B$80:$B$145,0), MATCH($D$2,'Other Inputs'!$C$79:$AH$79,0))</f>
        <v>2</v>
      </c>
      <c r="K64" s="76">
        <f t="shared" ca="1" si="5"/>
        <v>39.539347740610573</v>
      </c>
      <c r="L64" s="163">
        <f ca="1">INDEX('Other Inputs'!$C$149:$AH$214,MATCH($B64,'Other Inputs'!$B$80:$B$145,0), MATCH($D$2,'Other Inputs'!$C$79:$AH$79,0))</f>
        <v>5.5E-2</v>
      </c>
      <c r="M64" s="45">
        <f ca="1">INDEX('Other Inputs'!$C$218:$AH$283,MATCH($B64,'Other Inputs'!$B$80:$B$145,0), MATCH($D$2,'Other Inputs'!$C$79:$AH$79,0))</f>
        <v>1.7500000000000002E-2</v>
      </c>
      <c r="N64" s="53">
        <f t="shared" ca="1" si="6"/>
        <v>42.444007074005178</v>
      </c>
      <c r="O64" s="53">
        <f t="shared" ca="1" si="7"/>
        <v>21.222003537002589</v>
      </c>
      <c r="P64" s="46"/>
      <c r="Q64" s="53" cm="1">
        <f t="array" aca="1" ref="Q64" ca="1">IFERROR(SUMPRODUCT(INDIRECT("'"&amp;$H$6&amp;"'!$C"&amp;SUM(ROW(P64))&amp;":"&amp;$H$5&amp;SUM(ROW(P64))),
INDIRECT("'"&amp;$H$7&amp;"'!$C"&amp;SUM(ROW(P64))&amp;":"&amp;$H$5&amp;SUM(ROW(P64)))*$L$6,
INDIRECT("'"&amp;$H$8&amp;"'!$C"&amp;SUM(ROW(P64))&amp;":"&amp;$H$5&amp;SUM(ROW(P64)))*$L$5)/
(SUMPRODUCT(INDIRECT("'"&amp;$H$6&amp;"'!$C"&amp;SUM(ROW(P64))&amp;":"&amp;$H$5&amp;SUM(ROW(P64))),
INDIRECT("'"&amp;$H$7&amp;"'!$C"&amp;SUM(ROW(P64))&amp;":"&amp;$H$5&amp;SUM(ROW(P64)))*$L$6)),"")</f>
        <v>705720.74841363693</v>
      </c>
      <c r="R64" s="47">
        <f t="shared" ca="1" si="10"/>
        <v>3.1078368023885528E-2</v>
      </c>
      <c r="S64" s="57">
        <f t="shared" ca="1" si="8"/>
        <v>14976808.218970317</v>
      </c>
      <c r="T64" s="59">
        <f t="shared" si="2"/>
        <v>32.5</v>
      </c>
      <c r="U64" s="319"/>
    </row>
    <row r="65" spans="2:21" s="44" customFormat="1" ht="13" x14ac:dyDescent="0.3">
      <c r="B65" s="14">
        <f t="shared" si="9"/>
        <v>2058</v>
      </c>
      <c r="C65" s="53">
        <f t="shared" ca="1" si="11"/>
        <v>38.08858826674836</v>
      </c>
      <c r="D65" s="70">
        <f t="shared" ca="1" si="12"/>
        <v>83.787307317759911</v>
      </c>
      <c r="E65" s="75">
        <f t="shared" ca="1" si="3"/>
        <v>0.44382916726953608</v>
      </c>
      <c r="F65" s="53" cm="1">
        <f t="array" aca="1" ref="F65" ca="1">SUMPRODUCT(INDIRECT("'"&amp;$H$6&amp;"'!$C"&amp;SUM(ROW(A65))&amp;":"&amp;$H$5&amp;SUM(ROW(A65))),
INDIRECT("'"&amp;$H$7&amp;"'!$C"&amp;SUM(ROW(A65))&amp;":"&amp;$H$5&amp;SUM(ROW(A65)))*$L$6)</f>
        <v>16.904826412903148</v>
      </c>
      <c r="G65" s="163">
        <f ca="1">INDEX('Other Inputs'!$C$80:$AH$145,MATCH(B65,'Other Inputs'!$B$80:$B$145,0), MATCH($D$2,'Other Inputs'!$C$79:$AH$79,0))</f>
        <v>0</v>
      </c>
      <c r="H65" s="53">
        <f t="shared" ca="1" si="4"/>
        <v>16.904826412903148</v>
      </c>
      <c r="I65" s="70" cm="1">
        <f t="array" aca="1" ref="I65" ca="1">IFERROR(SUMPRODUCT(INDIRECT("'"&amp;$H$6&amp;"'!$C"&amp;SUM(ROW(P65))&amp;":"&amp;$H$5&amp;SUM(ROW(P65))),
INDIRECT("'"&amp;$H$7&amp;"'!$C"&amp;SUM(ROW(P65))&amp;":"&amp;$H$5&amp;SUM(ROW(P65)))*$L$6,
INDIRECT("'"&amp;$H$7&amp;"'!$C10:"&amp;$H$5&amp;10)*$L$6)/
(SUMPRODUCT(INDIRECT("'"&amp;$H$6&amp;"'!$C"&amp;SUM(ROW(P65))&amp;":"&amp;$H$5&amp;SUM(ROW(P65))),
INDIRECT("'"&amp;$H$7&amp;"'!$C"&amp;SUM(ROW(P65))&amp;":"&amp;$H$5&amp;SUM(ROW(P65)))*$L$6)),"")</f>
        <v>82.439087590855337</v>
      </c>
      <c r="J65" s="345">
        <f ca="1">INDEX('Other Inputs'!$C$11:$AH$76,MATCH($B65,'Other Inputs'!$B$80:$B$145,0), MATCH($D$2,'Other Inputs'!$C$79:$AH$79,0))</f>
        <v>2</v>
      </c>
      <c r="K65" s="76">
        <f t="shared" ca="1" si="5"/>
        <v>33.809652825806296</v>
      </c>
      <c r="L65" s="163">
        <f ca="1">INDEX('Other Inputs'!$C$149:$AH$214,MATCH($B65,'Other Inputs'!$B$80:$B$145,0), MATCH($D$2,'Other Inputs'!$C$79:$AH$79,0))</f>
        <v>5.5E-2</v>
      </c>
      <c r="M65" s="45">
        <f ca="1">INDEX('Other Inputs'!$C$218:$AH$283,MATCH($B65,'Other Inputs'!$B$80:$B$145,0), MATCH($D$2,'Other Inputs'!$C$79:$AH$79,0))</f>
        <v>1.7500000000000002E-2</v>
      </c>
      <c r="N65" s="53">
        <f t="shared" ca="1" si="6"/>
        <v>36.293394446522086</v>
      </c>
      <c r="O65" s="53">
        <f t="shared" ca="1" si="7"/>
        <v>18.146697223261043</v>
      </c>
      <c r="P65" s="46"/>
      <c r="Q65" s="53" cm="1">
        <f t="array" aca="1" ref="Q65" ca="1">IFERROR(SUMPRODUCT(INDIRECT("'"&amp;$H$6&amp;"'!$C"&amp;SUM(ROW(P65))&amp;":"&amp;$H$5&amp;SUM(ROW(P65))),
INDIRECT("'"&amp;$H$7&amp;"'!$C"&amp;SUM(ROW(P65))&amp;":"&amp;$H$5&amp;SUM(ROW(P65)))*$L$6,
INDIRECT("'"&amp;$H$8&amp;"'!$C"&amp;SUM(ROW(P65))&amp;":"&amp;$H$5&amp;SUM(ROW(P65)))*$L$5)/
(SUMPRODUCT(INDIRECT("'"&amp;$H$6&amp;"'!$C"&amp;SUM(ROW(P65))&amp;":"&amp;$H$5&amp;SUM(ROW(P65))),
INDIRECT("'"&amp;$H$7&amp;"'!$C"&amp;SUM(ROW(P65))&amp;":"&amp;$H$5&amp;SUM(ROW(P65)))*$L$6)),"")</f>
        <v>728322.94973392622</v>
      </c>
      <c r="R65" s="47">
        <f t="shared" ca="1" si="10"/>
        <v>3.2027117483928169E-2</v>
      </c>
      <c r="S65" s="57">
        <f t="shared" ca="1" si="8"/>
        <v>13216656.049573932</v>
      </c>
      <c r="T65" s="59">
        <f t="shared" si="2"/>
        <v>33.5</v>
      </c>
      <c r="U65" s="319"/>
    </row>
    <row r="66" spans="2:21" s="44" customFormat="1" ht="13" x14ac:dyDescent="0.3">
      <c r="B66" s="14">
        <f t="shared" si="9"/>
        <v>2059</v>
      </c>
      <c r="C66" s="53">
        <f t="shared" ca="1" si="11"/>
        <v>32.481495113905417</v>
      </c>
      <c r="D66" s="70">
        <f t="shared" ca="1" si="12"/>
        <v>83.752015293808967</v>
      </c>
      <c r="E66" s="75">
        <f t="shared" ca="1" si="3"/>
        <v>0.44435467887147068</v>
      </c>
      <c r="F66" s="53" cm="1">
        <f t="array" aca="1" ref="F66" ca="1">SUMPRODUCT(INDIRECT("'"&amp;$H$6&amp;"'!$C"&amp;SUM(ROW(A66))&amp;":"&amp;$H$5&amp;SUM(ROW(A66))),
INDIRECT("'"&amp;$H$7&amp;"'!$C"&amp;SUM(ROW(A66))&amp;":"&amp;$H$5&amp;SUM(ROW(A66)))*$L$6)</f>
        <v>14.433304330604686</v>
      </c>
      <c r="G66" s="163">
        <f ca="1">INDEX('Other Inputs'!$C$80:$AH$145,MATCH(B66,'Other Inputs'!$B$80:$B$145,0), MATCH($D$2,'Other Inputs'!$C$79:$AH$79,0))</f>
        <v>0</v>
      </c>
      <c r="H66" s="53">
        <f t="shared" ca="1" si="4"/>
        <v>14.433304330604686</v>
      </c>
      <c r="I66" s="70" cm="1">
        <f t="array" aca="1" ref="I66" ca="1">IFERROR(SUMPRODUCT(INDIRECT("'"&amp;$H$6&amp;"'!$C"&amp;SUM(ROW(P66))&amp;":"&amp;$H$5&amp;SUM(ROW(P66))),
INDIRECT("'"&amp;$H$7&amp;"'!$C"&amp;SUM(ROW(P66))&amp;":"&amp;$H$5&amp;SUM(ROW(P66)))*$L$6,
INDIRECT("'"&amp;$H$7&amp;"'!$C10:"&amp;$H$5&amp;10)*$L$6)/
(SUMPRODUCT(INDIRECT("'"&amp;$H$6&amp;"'!$C"&amp;SUM(ROW(P66))&amp;":"&amp;$H$5&amp;SUM(ROW(P66))),
INDIRECT("'"&amp;$H$7&amp;"'!$C"&amp;SUM(ROW(P66))&amp;":"&amp;$H$5&amp;SUM(ROW(P66)))*$L$6)),"")</f>
        <v>82.396246543025995</v>
      </c>
      <c r="J66" s="345">
        <f ca="1">INDEX('Other Inputs'!$C$11:$AH$76,MATCH($B66,'Other Inputs'!$B$80:$B$145,0), MATCH($D$2,'Other Inputs'!$C$79:$AH$79,0))</f>
        <v>2</v>
      </c>
      <c r="K66" s="76">
        <f t="shared" ca="1" si="5"/>
        <v>28.866608661209373</v>
      </c>
      <c r="L66" s="163">
        <f ca="1">INDEX('Other Inputs'!$C$149:$AH$214,MATCH($B66,'Other Inputs'!$B$80:$B$145,0), MATCH($D$2,'Other Inputs'!$C$79:$AH$79,0))</f>
        <v>5.5E-2</v>
      </c>
      <c r="M66" s="45">
        <f ca="1">INDEX('Other Inputs'!$C$218:$AH$283,MATCH($B66,'Other Inputs'!$B$80:$B$145,0), MATCH($D$2,'Other Inputs'!$C$79:$AH$79,0))</f>
        <v>1.7500000000000002E-2</v>
      </c>
      <c r="N66" s="53">
        <f t="shared" ca="1" si="6"/>
        <v>30.987221899983467</v>
      </c>
      <c r="O66" s="53">
        <f t="shared" ca="1" si="7"/>
        <v>15.493610949991734</v>
      </c>
      <c r="P66" s="46"/>
      <c r="Q66" s="53" cm="1">
        <f t="array" aca="1" ref="Q66" ca="1">IFERROR(SUMPRODUCT(INDIRECT("'"&amp;$H$6&amp;"'!$C"&amp;SUM(ROW(P66))&amp;":"&amp;$H$5&amp;SUM(ROW(P66))),
INDIRECT("'"&amp;$H$7&amp;"'!$C"&amp;SUM(ROW(P66))&amp;":"&amp;$H$5&amp;SUM(ROW(P66)))*$L$6,
INDIRECT("'"&amp;$H$8&amp;"'!$C"&amp;SUM(ROW(P66))&amp;":"&amp;$H$5&amp;SUM(ROW(P66)))*$L$5)/
(SUMPRODUCT(INDIRECT("'"&amp;$H$6&amp;"'!$C"&amp;SUM(ROW(P66))&amp;":"&amp;$H$5&amp;SUM(ROW(P66))),
INDIRECT("'"&amp;$H$7&amp;"'!$C"&amp;SUM(ROW(P66))&amp;":"&amp;$H$5&amp;SUM(ROW(P66)))*$L$6)),"")</f>
        <v>752500.1944947968</v>
      </c>
      <c r="R66" s="47">
        <f t="shared" ca="1" si="10"/>
        <v>3.319577499199089E-2</v>
      </c>
      <c r="S66" s="57">
        <f t="shared" ca="1" si="8"/>
        <v>11658945.253295492</v>
      </c>
      <c r="T66" s="59">
        <f t="shared" si="2"/>
        <v>34.5</v>
      </c>
      <c r="U66" s="319"/>
    </row>
    <row r="67" spans="2:21" s="44" customFormat="1" ht="13.5" thickBot="1" x14ac:dyDescent="0.35">
      <c r="B67" s="14">
        <f t="shared" si="9"/>
        <v>2060</v>
      </c>
      <c r="C67" s="53">
        <f t="shared" ca="1" si="11"/>
        <v>27.753055890706985</v>
      </c>
      <c r="D67" s="70">
        <f t="shared" ca="1" si="12"/>
        <v>83.719533266873967</v>
      </c>
      <c r="E67" s="75">
        <f t="shared" ca="1" si="3"/>
        <v>0.44483860171864237</v>
      </c>
      <c r="F67" s="53" cm="1">
        <f t="array" aca="1" ref="F67" ca="1">SUMPRODUCT(INDIRECT("'"&amp;$H$6&amp;"'!$C"&amp;SUM(ROW(A67))&amp;":"&amp;$H$5&amp;SUM(ROW(A67))),
INDIRECT("'"&amp;$H$7&amp;"'!$C"&amp;SUM(ROW(A67))&amp;":"&amp;$H$5&amp;SUM(ROW(A67)))*$L$6)</f>
        <v>12.345630575841426</v>
      </c>
      <c r="G67" s="163">
        <f ca="1">INDEX('Other Inputs'!$C$80:$AH$145,MATCH(B67,'Other Inputs'!$B$80:$B$145,0), MATCH($D$2,'Other Inputs'!$C$79:$AH$79,0))</f>
        <v>0</v>
      </c>
      <c r="H67" s="53">
        <f t="shared" ca="1" si="4"/>
        <v>12.345630575841426</v>
      </c>
      <c r="I67" s="70" cm="1">
        <f t="array" aca="1" ref="I67" ca="1">IFERROR(SUMPRODUCT(INDIRECT("'"&amp;$H$6&amp;"'!$C"&amp;SUM(ROW(P67))&amp;":"&amp;$H$5&amp;SUM(ROW(P67))),
INDIRECT("'"&amp;$H$7&amp;"'!$C"&amp;SUM(ROW(P67))&amp;":"&amp;$H$5&amp;SUM(ROW(P67)))*$L$6,
INDIRECT("'"&amp;$H$7&amp;"'!$C10:"&amp;$H$5&amp;10)*$L$6)/
(SUMPRODUCT(INDIRECT("'"&amp;$H$6&amp;"'!$C"&amp;SUM(ROW(P67))&amp;":"&amp;$H$5&amp;SUM(ROW(P67))),
INDIRECT("'"&amp;$H$7&amp;"'!$C"&amp;SUM(ROW(P67))&amp;":"&amp;$H$5&amp;SUM(ROW(P67)))*$L$6)),"")</f>
        <v>82.357707364717797</v>
      </c>
      <c r="J67" s="345">
        <f ca="1">INDEX('Other Inputs'!$C$11:$AH$76,MATCH($B67,'Other Inputs'!$B$80:$B$145,0), MATCH($D$2,'Other Inputs'!$C$79:$AH$79,0))</f>
        <v>2</v>
      </c>
      <c r="K67" s="76">
        <f t="shared" ca="1" si="5"/>
        <v>24.691261151682852</v>
      </c>
      <c r="L67" s="163">
        <f ca="1">INDEX('Other Inputs'!$C$149:$AH$214,MATCH($B67,'Other Inputs'!$B$80:$B$145,0), MATCH($D$2,'Other Inputs'!$C$79:$AH$79,0))</f>
        <v>5.5E-2</v>
      </c>
      <c r="M67" s="45">
        <f ca="1">INDEX('Other Inputs'!$C$218:$AH$283,MATCH($B67,'Other Inputs'!$B$80:$B$145,0), MATCH($D$2,'Other Inputs'!$C$79:$AH$79,0))</f>
        <v>1.7500000000000002E-2</v>
      </c>
      <c r="N67" s="53">
        <f t="shared" ca="1" si="6"/>
        <v>26.505142924038356</v>
      </c>
      <c r="O67" s="53">
        <f t="shared" ca="1" si="7"/>
        <v>13.252571462019178</v>
      </c>
      <c r="P67" s="46"/>
      <c r="Q67" s="53" cm="1">
        <f t="array" aca="1" ref="Q67" ca="1">IFERROR(SUMPRODUCT(INDIRECT("'"&amp;$H$6&amp;"'!$C"&amp;SUM(ROW(P67))&amp;":"&amp;$H$5&amp;SUM(ROW(P67))),
INDIRECT("'"&amp;$H$7&amp;"'!$C"&amp;SUM(ROW(P67))&amp;":"&amp;$H$5&amp;SUM(ROW(P67)))*$L$6,
INDIRECT("'"&amp;$H$8&amp;"'!$C"&amp;SUM(ROW(P67))&amp;":"&amp;$H$5&amp;SUM(ROW(P67)))*$L$5)/
(SUMPRODUCT(INDIRECT("'"&amp;$H$6&amp;"'!$C"&amp;SUM(ROW(P67))&amp;":"&amp;$H$5&amp;SUM(ROW(P67))),
INDIRECT("'"&amp;$H$7&amp;"'!$C"&amp;SUM(ROW(P67))&amp;":"&amp;$H$5&amp;SUM(ROW(P67)))*$L$6)),"")</f>
        <v>777616.05746718391</v>
      </c>
      <c r="R67" s="47">
        <f t="shared" ca="1" si="10"/>
        <v>3.337655346288515E-2</v>
      </c>
      <c r="S67" s="57">
        <f t="shared" ca="1" si="8"/>
        <v>10305412.371597467</v>
      </c>
      <c r="T67" s="59">
        <f t="shared" si="2"/>
        <v>35.5</v>
      </c>
      <c r="U67" s="319"/>
    </row>
    <row r="68" spans="2:21" s="44" customFormat="1" ht="13.5" thickBot="1" x14ac:dyDescent="0.35">
      <c r="B68" s="15" t="str">
        <f>Startyear&amp;" to "&amp;2050</f>
        <v>2025 to 2050</v>
      </c>
      <c r="C68" s="54">
        <f ca="1">SUMIFS(C$12:C$67, $B$12:$B$67,"&gt;="&amp;Startyear,$B$12:$B$67,"&lt;="&amp;2050)</f>
        <v>17119.898104783148</v>
      </c>
      <c r="D68" s="71"/>
      <c r="E68" s="77">
        <f ca="1">F68/C68</f>
        <v>0.49927037508703598</v>
      </c>
      <c r="F68" s="54">
        <f ca="1">SUMIFS(F$12:F$67, $B$12:$B$67,"&gt;="&amp;Startyear,$B$12:$B$67,"&lt;="&amp;Endyear)</f>
        <v>8547.4579482269182</v>
      </c>
      <c r="G68" s="51">
        <f ca="1">1-H68/F68</f>
        <v>3.1698813978936702E-2</v>
      </c>
      <c r="H68" s="54">
        <f ca="1">SUMIFS(H$12:H$67, $B$12:$B$67,"&gt;="&amp;Startyear,$B$12:$B$67,"&lt;="&amp;2050)</f>
        <v>8276.5136687332888</v>
      </c>
      <c r="I68" s="50"/>
      <c r="J68" s="55">
        <f ca="1">K68/H68</f>
        <v>2</v>
      </c>
      <c r="K68" s="78">
        <f ca="1">SUMIFS(K$12:K$67, $B$12:$B$67,"&gt;="&amp;Startyear,$B$12:$B$67,"&lt;="&amp;2050)</f>
        <v>16553.027337466578</v>
      </c>
      <c r="L68" s="73"/>
      <c r="M68" s="50"/>
      <c r="N68" s="54">
        <f ca="1">SUMIFS(N$12:N$67, $B$12:$B$67,"&gt;="&amp;Startyear,$B$12:$B$67,"&lt;="&amp;2050)</f>
        <v>17769.054108245218</v>
      </c>
      <c r="O68" s="54">
        <f ca="1">SUMIFS(O$12:O$67, $B$12:$B$67,"&gt;="&amp;Startyear,$B$12:$B$67,"&lt;="&amp;2050)</f>
        <v>8884.5270541226091</v>
      </c>
      <c r="P68" s="52"/>
      <c r="Q68" s="54">
        <f ca="1">S68/O68</f>
        <v>360520.08491894213</v>
      </c>
      <c r="R68" s="51">
        <f ca="1">(VLOOKUP(2050,$B$12:$Q$67,COLUMN(P1),0)/VLOOKUP(Startyear,$B$12:$Q$67,COLUMN(P1),0))^(1/(2050-Startyear))-1</f>
        <v>2.6755986334984883E-2</v>
      </c>
      <c r="S68" s="58">
        <f ca="1">SUMIFS(S$12:S$67, $B$12:$B$67,"&gt;="&amp;Startyear,$B$12:$B$67,"&lt;="&amp;2050)</f>
        <v>3203050448.016922</v>
      </c>
      <c r="T68" s="60"/>
      <c r="U68" s="319"/>
    </row>
    <row r="69" spans="2:21" s="44" customFormat="1" ht="13.5" thickBot="1" x14ac:dyDescent="0.35">
      <c r="B69" s="15" t="s">
        <v>30</v>
      </c>
      <c r="C69" s="61">
        <f ca="1">SUMPRODUCT(C$12:C$57,$T$12:$T$57)/C68</f>
        <v>8.0152032269703195</v>
      </c>
      <c r="D69" s="64"/>
      <c r="E69" s="65"/>
      <c r="F69" s="61">
        <f ca="1">SUMPRODUCT(F$12:F$67,$T$12:$T$67)/F68</f>
        <v>8.5184155022329602</v>
      </c>
      <c r="G69" s="126"/>
      <c r="H69" s="61">
        <f ca="1">SUMPRODUCT(H$12:H$57,$T$12:$T$57)/H68</f>
        <v>7.8216553999635074</v>
      </c>
      <c r="I69" s="61"/>
      <c r="J69" s="61"/>
      <c r="K69" s="61">
        <f ca="1">SUMPRODUCT(K$12:K$57,$T$12:$T$57)/K68</f>
        <v>7.8216553999635074</v>
      </c>
      <c r="L69" s="74"/>
      <c r="M69" s="61"/>
      <c r="N69" s="61">
        <f ca="1">SUMPRODUCT(N$12:N$57,$T$12:$T$57)/N68</f>
        <v>7.8216553999635083</v>
      </c>
      <c r="O69" s="61">
        <f ca="1">SUMPRODUCT(O$12:O$57,$T$12:$T$57)/O68</f>
        <v>7.8216553999635083</v>
      </c>
      <c r="P69" s="61"/>
      <c r="Q69" s="62"/>
      <c r="R69" s="63"/>
      <c r="S69" s="61">
        <f ca="1">SUMPRODUCT(S$12:S$57,$T$12:$T$57)/S68</f>
        <v>8.9102670084337152</v>
      </c>
      <c r="T69" s="66"/>
      <c r="U69" s="319"/>
    </row>
    <row r="70" spans="2:21" s="44" customFormat="1" ht="13.5" thickBot="1" x14ac:dyDescent="0.35">
      <c r="B70" s="15" t="str">
        <f>Startyear&amp;" to "&amp;Endyear</f>
        <v>2025 to 2060</v>
      </c>
      <c r="C70" s="54">
        <f ca="1">IF(C58=0,"N/A",SUMIFS(C$12:C$67, $B$12:$B$67,"&gt;="&amp;Startyear))</f>
        <v>17728.27393904412</v>
      </c>
      <c r="D70" s="71"/>
      <c r="E70" s="77">
        <f ca="1">IF(C58=0,"N/A",F70/C70)</f>
        <v>0.48213706408283213</v>
      </c>
      <c r="F70" s="54">
        <f ca="1">SUMIFS(F$12:F$67, $B$12:$B$67,"&gt;="&amp;Startyear)</f>
        <v>8547.4579482269182</v>
      </c>
      <c r="G70" s="51">
        <f ca="1">1-H70/F70</f>
        <v>0</v>
      </c>
      <c r="H70" s="54">
        <f ca="1">IF(C58=0,"N/A",SUMIFS(H$12:H$67, $B$12:$B$67,"&gt;="&amp;Startyear))</f>
        <v>8547.4579482269182</v>
      </c>
      <c r="I70" s="50"/>
      <c r="J70" s="55">
        <f ca="1">IF(C58=0,"N/A",K70/H70)</f>
        <v>2</v>
      </c>
      <c r="K70" s="78">
        <f ca="1">IF(C58=0,"N/A",SUMIFS(K$12:K$67, $B$12:$B$67,"&gt;="&amp;Startyear))</f>
        <v>17094.915896453836</v>
      </c>
      <c r="L70" s="73"/>
      <c r="M70" s="50"/>
      <c r="N70" s="54">
        <f ca="1">IF(C58=0,"N/A",SUMIFS(N$12:N$67, $B$12:$B$67,"&gt;="&amp;Startyear))</f>
        <v>18350.751155497077</v>
      </c>
      <c r="O70" s="54">
        <f ca="1">IF(C58=0,"N/A",SUMIFS(O$12:O$67, $B$12:$B$67,"&gt;="&amp;Startyear))</f>
        <v>9175.3755777485385</v>
      </c>
      <c r="P70" s="52"/>
      <c r="Q70" s="54">
        <f ca="1">IF(OR(Q58="",Q58=0),"N/A",S70/O70)</f>
        <v>369795.62801452307</v>
      </c>
      <c r="R70" s="51">
        <f ca="1">IF(OR(Q58="",Q58=0),"N/A",(VLOOKUP($B$67,$B$12:$Q$67,COLUMN(P3),0)/VLOOKUP(Startyear,$B$12:$Q$67,COLUMN(P3),0))^(1/($B$67-Startyear))-1)</f>
        <v>2.7914378551302965E-2</v>
      </c>
      <c r="S70" s="58">
        <f ca="1">IF(OR(Q58="",Q58=0),"N/A",SUMIFS(S$12:S$67, $B$12:$B$67,"&gt;="&amp;Startyear))</f>
        <v>3393013774.0426383</v>
      </c>
      <c r="T70" s="60"/>
      <c r="U70" s="319"/>
    </row>
    <row r="71" spans="2:21" ht="13.5" thickBot="1" x14ac:dyDescent="0.35">
      <c r="B71" s="15" t="s">
        <v>30</v>
      </c>
      <c r="C71" s="61">
        <f ca="1">IF(C58=0,"N/A",SUMPRODUCT(C$12:C$67,$T$12:$T$67)/C70)</f>
        <v>8.7631218209998245</v>
      </c>
      <c r="D71" s="64"/>
      <c r="E71" s="65"/>
      <c r="F71" s="61">
        <f ca="1">SUMPRODUCT(F$12:F$67,$T$12:$T$67)/F70</f>
        <v>8.5184155022329602</v>
      </c>
      <c r="G71" s="126"/>
      <c r="H71" s="61">
        <f ca="1">IF(C58=0,"N/A",SUMPRODUCT(H$12:H$67,$T$12:$T$67)/H70)</f>
        <v>8.5184155022329602</v>
      </c>
      <c r="I71" s="61"/>
      <c r="J71" s="61"/>
      <c r="K71" s="66">
        <f ca="1">IF(C58=0,"N/A",SUMPRODUCT(K$12:K$67,$T$12:$T$67)/K70)</f>
        <v>8.5184155022329602</v>
      </c>
      <c r="L71" s="74"/>
      <c r="M71" s="61"/>
      <c r="N71" s="61">
        <f ca="1">IF(C58=0,"N/A",SUMPRODUCT(N$12:N$67,$T$12:$T$67)/N70)</f>
        <v>8.518415502232962</v>
      </c>
      <c r="O71" s="61">
        <f ca="1">IF(C58=0,"N/A",SUMPRODUCT(O$12:O$67,$T$12:$T$67)/O70)</f>
        <v>8.518415502232962</v>
      </c>
      <c r="P71" s="61"/>
      <c r="Q71" s="62"/>
      <c r="R71" s="63"/>
      <c r="S71" s="64">
        <f ca="1">IF(OR(Q58="",Q58=0),"N/A",SUMPRODUCT(S$12:S$67,$T$12:$T$67)/S70)</f>
        <v>10.092695519293351</v>
      </c>
      <c r="T71" s="66"/>
      <c r="U71" s="319"/>
    </row>
    <row r="72" spans="2:21" ht="13" hidden="1" x14ac:dyDescent="0.3">
      <c r="F72" s="26"/>
      <c r="H72" s="26"/>
      <c r="I72" s="26"/>
      <c r="J72" s="26"/>
      <c r="S72" s="17"/>
    </row>
    <row r="73" spans="2:21" ht="12.5" hidden="1" x14ac:dyDescent="0.25">
      <c r="S73" s="26"/>
    </row>
    <row r="74" spans="2:21" ht="12.5" hidden="1" x14ac:dyDescent="0.25">
      <c r="S74" s="18"/>
    </row>
    <row r="76" spans="2:21" ht="13" hidden="1" x14ac:dyDescent="0.3">
      <c r="S76" s="17"/>
    </row>
    <row r="78" spans="2:21" ht="13" hidden="1" x14ac:dyDescent="0.3">
      <c r="S78" s="16"/>
    </row>
    <row r="80" spans="2:21" ht="12.5" x14ac:dyDescent="0.25"/>
    <row r="81" ht="12.5" x14ac:dyDescent="0.25"/>
    <row r="82" ht="12.5" x14ac:dyDescent="0.25"/>
    <row r="83" ht="12.5" x14ac:dyDescent="0.25"/>
    <row r="84" ht="12.5" x14ac:dyDescent="0.25"/>
    <row r="85" ht="12.5" x14ac:dyDescent="0.25"/>
    <row r="86" ht="12.5" x14ac:dyDescent="0.25"/>
    <row r="87" ht="12.5" x14ac:dyDescent="0.25"/>
    <row r="88" ht="12.5" x14ac:dyDescent="0.25"/>
    <row r="89" ht="12.5" x14ac:dyDescent="0.25"/>
  </sheetData>
  <pageMargins left="0.75" right="0.75" top="1" bottom="1" header="0.5" footer="0.5"/>
  <pageSetup paperSize="9" scale="4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CE0AC-9863-466F-A74F-2C9872BE826D}">
  <sheetPr>
    <tabColor rgb="FF0070C0"/>
    <pageSetUpPr fitToPage="1"/>
  </sheetPr>
  <dimension ref="A1:WWD89"/>
  <sheetViews>
    <sheetView showGridLines="0" zoomScale="90" zoomScaleNormal="90" workbookViewId="0">
      <pane xSplit="4" ySplit="11" topLeftCell="E12" activePane="bottomRight" state="frozen"/>
      <selection activeCell="E12" sqref="E12"/>
      <selection pane="topRight" activeCell="E12" sqref="E12"/>
      <selection pane="bottomLeft" activeCell="E12" sqref="E12"/>
      <selection pane="bottomRight" activeCell="D39" sqref="D39"/>
    </sheetView>
  </sheetViews>
  <sheetFormatPr defaultColWidth="0" defaultRowHeight="0" customHeight="1" zeroHeight="1" x14ac:dyDescent="0.25"/>
  <cols>
    <col min="1" max="1" width="1.33203125" style="2" customWidth="1"/>
    <col min="2" max="2" width="16.58203125" style="2" customWidth="1"/>
    <col min="3" max="6" width="11.25" style="2" customWidth="1"/>
    <col min="7" max="7" width="11.25" style="122" customWidth="1"/>
    <col min="8" max="13" width="11.25" style="2" customWidth="1"/>
    <col min="14" max="14" width="12.58203125" style="2" customWidth="1"/>
    <col min="15" max="15" width="12.25" style="2" customWidth="1"/>
    <col min="16" max="16" width="1.5" style="2" customWidth="1"/>
    <col min="17" max="17" width="11.58203125" style="2" customWidth="1"/>
    <col min="18" max="18" width="10.5" style="2" bestFit="1" customWidth="1"/>
    <col min="19" max="19" width="14" style="2" bestFit="1" customWidth="1"/>
    <col min="20" max="20" width="7.83203125" style="37" customWidth="1"/>
    <col min="21" max="21" width="9.83203125" style="2" bestFit="1" customWidth="1"/>
    <col min="22" max="259" width="9" style="2" hidden="1"/>
    <col min="260" max="260" width="24.58203125" style="2" hidden="1"/>
    <col min="261" max="261" width="9.5" style="2" hidden="1"/>
    <col min="262" max="262" width="11.25" style="2" hidden="1"/>
    <col min="263" max="263" width="14.5" style="2" hidden="1"/>
    <col min="264" max="264" width="13" style="2" hidden="1"/>
    <col min="265" max="265" width="14.33203125" style="2" hidden="1"/>
    <col min="266" max="266" width="14.83203125" style="2" hidden="1"/>
    <col min="267" max="267" width="12.5" style="2" hidden="1"/>
    <col min="268" max="268" width="8.75" style="2" hidden="1"/>
    <col min="269" max="269" width="2.83203125" style="2" hidden="1"/>
    <col min="270" max="270" width="12" style="2" hidden="1"/>
    <col min="271" max="271" width="8.08203125" style="2" hidden="1"/>
    <col min="272" max="272" width="9" style="2" hidden="1"/>
    <col min="273" max="274" width="15.08203125" style="2" hidden="1"/>
    <col min="275" max="275" width="9" style="2" hidden="1"/>
    <col min="276" max="276" width="10.83203125" style="2" hidden="1"/>
    <col min="277" max="277" width="9.83203125" style="2" hidden="1"/>
    <col min="278" max="515" width="9" style="2" hidden="1"/>
    <col min="516" max="516" width="24.58203125" style="2" hidden="1"/>
    <col min="517" max="517" width="9.5" style="2" hidden="1"/>
    <col min="518" max="518" width="11.25" style="2" hidden="1"/>
    <col min="519" max="519" width="14.5" style="2" hidden="1"/>
    <col min="520" max="520" width="13" style="2" hidden="1"/>
    <col min="521" max="521" width="14.33203125" style="2" hidden="1"/>
    <col min="522" max="522" width="14.83203125" style="2" hidden="1"/>
    <col min="523" max="523" width="12.5" style="2" hidden="1"/>
    <col min="524" max="524" width="8.75" style="2" hidden="1"/>
    <col min="525" max="525" width="2.83203125" style="2" hidden="1"/>
    <col min="526" max="526" width="12" style="2" hidden="1"/>
    <col min="527" max="527" width="8.08203125" style="2" hidden="1"/>
    <col min="528" max="528" width="9" style="2" hidden="1"/>
    <col min="529" max="530" width="15.08203125" style="2" hidden="1"/>
    <col min="531" max="531" width="9" style="2" hidden="1"/>
    <col min="532" max="532" width="10.83203125" style="2" hidden="1"/>
    <col min="533" max="533" width="9.83203125" style="2" hidden="1"/>
    <col min="534" max="771" width="9" style="2" hidden="1"/>
    <col min="772" max="772" width="24.58203125" style="2" hidden="1"/>
    <col min="773" max="773" width="9.5" style="2" hidden="1"/>
    <col min="774" max="774" width="11.25" style="2" hidden="1"/>
    <col min="775" max="775" width="14.5" style="2" hidden="1"/>
    <col min="776" max="776" width="13" style="2" hidden="1"/>
    <col min="777" max="777" width="14.33203125" style="2" hidden="1"/>
    <col min="778" max="778" width="14.83203125" style="2" hidden="1"/>
    <col min="779" max="779" width="12.5" style="2" hidden="1"/>
    <col min="780" max="780" width="8.75" style="2" hidden="1"/>
    <col min="781" max="781" width="2.83203125" style="2" hidden="1"/>
    <col min="782" max="782" width="12" style="2" hidden="1"/>
    <col min="783" max="783" width="8.08203125" style="2" hidden="1"/>
    <col min="784" max="784" width="9" style="2" hidden="1"/>
    <col min="785" max="786" width="15.08203125" style="2" hidden="1"/>
    <col min="787" max="787" width="9" style="2" hidden="1"/>
    <col min="788" max="788" width="10.83203125" style="2" hidden="1"/>
    <col min="789" max="789" width="9.83203125" style="2" hidden="1"/>
    <col min="790" max="1027" width="9" style="2" hidden="1"/>
    <col min="1028" max="1028" width="24.58203125" style="2" hidden="1"/>
    <col min="1029" max="1029" width="9.5" style="2" hidden="1"/>
    <col min="1030" max="1030" width="11.25" style="2" hidden="1"/>
    <col min="1031" max="1031" width="14.5" style="2" hidden="1"/>
    <col min="1032" max="1032" width="13" style="2" hidden="1"/>
    <col min="1033" max="1033" width="14.33203125" style="2" hidden="1"/>
    <col min="1034" max="1034" width="14.83203125" style="2" hidden="1"/>
    <col min="1035" max="1035" width="12.5" style="2" hidden="1"/>
    <col min="1036" max="1036" width="8.75" style="2" hidden="1"/>
    <col min="1037" max="1037" width="2.83203125" style="2" hidden="1"/>
    <col min="1038" max="1038" width="12" style="2" hidden="1"/>
    <col min="1039" max="1039" width="8.08203125" style="2" hidden="1"/>
    <col min="1040" max="1040" width="9" style="2" hidden="1"/>
    <col min="1041" max="1042" width="15.08203125" style="2" hidden="1"/>
    <col min="1043" max="1043" width="9" style="2" hidden="1"/>
    <col min="1044" max="1044" width="10.83203125" style="2" hidden="1"/>
    <col min="1045" max="1045" width="9.83203125" style="2" hidden="1"/>
    <col min="1046" max="1283" width="9" style="2" hidden="1"/>
    <col min="1284" max="1284" width="24.58203125" style="2" hidden="1"/>
    <col min="1285" max="1285" width="9.5" style="2" hidden="1"/>
    <col min="1286" max="1286" width="11.25" style="2" hidden="1"/>
    <col min="1287" max="1287" width="14.5" style="2" hidden="1"/>
    <col min="1288" max="1288" width="13" style="2" hidden="1"/>
    <col min="1289" max="1289" width="14.33203125" style="2" hidden="1"/>
    <col min="1290" max="1290" width="14.83203125" style="2" hidden="1"/>
    <col min="1291" max="1291" width="12.5" style="2" hidden="1"/>
    <col min="1292" max="1292" width="8.75" style="2" hidden="1"/>
    <col min="1293" max="1293" width="2.83203125" style="2" hidden="1"/>
    <col min="1294" max="1294" width="12" style="2" hidden="1"/>
    <col min="1295" max="1295" width="8.08203125" style="2" hidden="1"/>
    <col min="1296" max="1296" width="9" style="2" hidden="1"/>
    <col min="1297" max="1298" width="15.08203125" style="2" hidden="1"/>
    <col min="1299" max="1299" width="9" style="2" hidden="1"/>
    <col min="1300" max="1300" width="10.83203125" style="2" hidden="1"/>
    <col min="1301" max="1301" width="9.83203125" style="2" hidden="1"/>
    <col min="1302" max="1539" width="9" style="2" hidden="1"/>
    <col min="1540" max="1540" width="24.58203125" style="2" hidden="1"/>
    <col min="1541" max="1541" width="9.5" style="2" hidden="1"/>
    <col min="1542" max="1542" width="11.25" style="2" hidden="1"/>
    <col min="1543" max="1543" width="14.5" style="2" hidden="1"/>
    <col min="1544" max="1544" width="13" style="2" hidden="1"/>
    <col min="1545" max="1545" width="14.33203125" style="2" hidden="1"/>
    <col min="1546" max="1546" width="14.83203125" style="2" hidden="1"/>
    <col min="1547" max="1547" width="12.5" style="2" hidden="1"/>
    <col min="1548" max="1548" width="8.75" style="2" hidden="1"/>
    <col min="1549" max="1549" width="2.83203125" style="2" hidden="1"/>
    <col min="1550" max="1550" width="12" style="2" hidden="1"/>
    <col min="1551" max="1551" width="8.08203125" style="2" hidden="1"/>
    <col min="1552" max="1552" width="9" style="2" hidden="1"/>
    <col min="1553" max="1554" width="15.08203125" style="2" hidden="1"/>
    <col min="1555" max="1555" width="9" style="2" hidden="1"/>
    <col min="1556" max="1556" width="10.83203125" style="2" hidden="1"/>
    <col min="1557" max="1557" width="9.83203125" style="2" hidden="1"/>
    <col min="1558" max="1795" width="9" style="2" hidden="1"/>
    <col min="1796" max="1796" width="24.58203125" style="2" hidden="1"/>
    <col min="1797" max="1797" width="9.5" style="2" hidden="1"/>
    <col min="1798" max="1798" width="11.25" style="2" hidden="1"/>
    <col min="1799" max="1799" width="14.5" style="2" hidden="1"/>
    <col min="1800" max="1800" width="13" style="2" hidden="1"/>
    <col min="1801" max="1801" width="14.33203125" style="2" hidden="1"/>
    <col min="1802" max="1802" width="14.83203125" style="2" hidden="1"/>
    <col min="1803" max="1803" width="12.5" style="2" hidden="1"/>
    <col min="1804" max="1804" width="8.75" style="2" hidden="1"/>
    <col min="1805" max="1805" width="2.83203125" style="2" hidden="1"/>
    <col min="1806" max="1806" width="12" style="2" hidden="1"/>
    <col min="1807" max="1807" width="8.08203125" style="2" hidden="1"/>
    <col min="1808" max="1808" width="9" style="2" hidden="1"/>
    <col min="1809" max="1810" width="15.08203125" style="2" hidden="1"/>
    <col min="1811" max="1811" width="9" style="2" hidden="1"/>
    <col min="1812" max="1812" width="10.83203125" style="2" hidden="1"/>
    <col min="1813" max="1813" width="9.83203125" style="2" hidden="1"/>
    <col min="1814" max="2051" width="9" style="2" hidden="1"/>
    <col min="2052" max="2052" width="24.58203125" style="2" hidden="1"/>
    <col min="2053" max="2053" width="9.5" style="2" hidden="1"/>
    <col min="2054" max="2054" width="11.25" style="2" hidden="1"/>
    <col min="2055" max="2055" width="14.5" style="2" hidden="1"/>
    <col min="2056" max="2056" width="13" style="2" hidden="1"/>
    <col min="2057" max="2057" width="14.33203125" style="2" hidden="1"/>
    <col min="2058" max="2058" width="14.83203125" style="2" hidden="1"/>
    <col min="2059" max="2059" width="12.5" style="2" hidden="1"/>
    <col min="2060" max="2060" width="8.75" style="2" hidden="1"/>
    <col min="2061" max="2061" width="2.83203125" style="2" hidden="1"/>
    <col min="2062" max="2062" width="12" style="2" hidden="1"/>
    <col min="2063" max="2063" width="8.08203125" style="2" hidden="1"/>
    <col min="2064" max="2064" width="9" style="2" hidden="1"/>
    <col min="2065" max="2066" width="15.08203125" style="2" hidden="1"/>
    <col min="2067" max="2067" width="9" style="2" hidden="1"/>
    <col min="2068" max="2068" width="10.83203125" style="2" hidden="1"/>
    <col min="2069" max="2069" width="9.83203125" style="2" hidden="1"/>
    <col min="2070" max="2307" width="9" style="2" hidden="1"/>
    <col min="2308" max="2308" width="24.58203125" style="2" hidden="1"/>
    <col min="2309" max="2309" width="9.5" style="2" hidden="1"/>
    <col min="2310" max="2310" width="11.25" style="2" hidden="1"/>
    <col min="2311" max="2311" width="14.5" style="2" hidden="1"/>
    <col min="2312" max="2312" width="13" style="2" hidden="1"/>
    <col min="2313" max="2313" width="14.33203125" style="2" hidden="1"/>
    <col min="2314" max="2314" width="14.83203125" style="2" hidden="1"/>
    <col min="2315" max="2315" width="12.5" style="2" hidden="1"/>
    <col min="2316" max="2316" width="8.75" style="2" hidden="1"/>
    <col min="2317" max="2317" width="2.83203125" style="2" hidden="1"/>
    <col min="2318" max="2318" width="12" style="2" hidden="1"/>
    <col min="2319" max="2319" width="8.08203125" style="2" hidden="1"/>
    <col min="2320" max="2320" width="9" style="2" hidden="1"/>
    <col min="2321" max="2322" width="15.08203125" style="2" hidden="1"/>
    <col min="2323" max="2323" width="9" style="2" hidden="1"/>
    <col min="2324" max="2324" width="10.83203125" style="2" hidden="1"/>
    <col min="2325" max="2325" width="9.83203125" style="2" hidden="1"/>
    <col min="2326" max="2563" width="9" style="2" hidden="1"/>
    <col min="2564" max="2564" width="24.58203125" style="2" hidden="1"/>
    <col min="2565" max="2565" width="9.5" style="2" hidden="1"/>
    <col min="2566" max="2566" width="11.25" style="2" hidden="1"/>
    <col min="2567" max="2567" width="14.5" style="2" hidden="1"/>
    <col min="2568" max="2568" width="13" style="2" hidden="1"/>
    <col min="2569" max="2569" width="14.33203125" style="2" hidden="1"/>
    <col min="2570" max="2570" width="14.83203125" style="2" hidden="1"/>
    <col min="2571" max="2571" width="12.5" style="2" hidden="1"/>
    <col min="2572" max="2572" width="8.75" style="2" hidden="1"/>
    <col min="2573" max="2573" width="2.83203125" style="2" hidden="1"/>
    <col min="2574" max="2574" width="12" style="2" hidden="1"/>
    <col min="2575" max="2575" width="8.08203125" style="2" hidden="1"/>
    <col min="2576" max="2576" width="9" style="2" hidden="1"/>
    <col min="2577" max="2578" width="15.08203125" style="2" hidden="1"/>
    <col min="2579" max="2579" width="9" style="2" hidden="1"/>
    <col min="2580" max="2580" width="10.83203125" style="2" hidden="1"/>
    <col min="2581" max="2581" width="9.83203125" style="2" hidden="1"/>
    <col min="2582" max="2819" width="9" style="2" hidden="1"/>
    <col min="2820" max="2820" width="24.58203125" style="2" hidden="1"/>
    <col min="2821" max="2821" width="9.5" style="2" hidden="1"/>
    <col min="2822" max="2822" width="11.25" style="2" hidden="1"/>
    <col min="2823" max="2823" width="14.5" style="2" hidden="1"/>
    <col min="2824" max="2824" width="13" style="2" hidden="1"/>
    <col min="2825" max="2825" width="14.33203125" style="2" hidden="1"/>
    <col min="2826" max="2826" width="14.83203125" style="2" hidden="1"/>
    <col min="2827" max="2827" width="12.5" style="2" hidden="1"/>
    <col min="2828" max="2828" width="8.75" style="2" hidden="1"/>
    <col min="2829" max="2829" width="2.83203125" style="2" hidden="1"/>
    <col min="2830" max="2830" width="12" style="2" hidden="1"/>
    <col min="2831" max="2831" width="8.08203125" style="2" hidden="1"/>
    <col min="2832" max="2832" width="9" style="2" hidden="1"/>
    <col min="2833" max="2834" width="15.08203125" style="2" hidden="1"/>
    <col min="2835" max="2835" width="9" style="2" hidden="1"/>
    <col min="2836" max="2836" width="10.83203125" style="2" hidden="1"/>
    <col min="2837" max="2837" width="9.83203125" style="2" hidden="1"/>
    <col min="2838" max="3075" width="9" style="2" hidden="1"/>
    <col min="3076" max="3076" width="24.58203125" style="2" hidden="1"/>
    <col min="3077" max="3077" width="9.5" style="2" hidden="1"/>
    <col min="3078" max="3078" width="11.25" style="2" hidden="1"/>
    <col min="3079" max="3079" width="14.5" style="2" hidden="1"/>
    <col min="3080" max="3080" width="13" style="2" hidden="1"/>
    <col min="3081" max="3081" width="14.33203125" style="2" hidden="1"/>
    <col min="3082" max="3082" width="14.83203125" style="2" hidden="1"/>
    <col min="3083" max="3083" width="12.5" style="2" hidden="1"/>
    <col min="3084" max="3084" width="8.75" style="2" hidden="1"/>
    <col min="3085" max="3085" width="2.83203125" style="2" hidden="1"/>
    <col min="3086" max="3086" width="12" style="2" hidden="1"/>
    <col min="3087" max="3087" width="8.08203125" style="2" hidden="1"/>
    <col min="3088" max="3088" width="9" style="2" hidden="1"/>
    <col min="3089" max="3090" width="15.08203125" style="2" hidden="1"/>
    <col min="3091" max="3091" width="9" style="2" hidden="1"/>
    <col min="3092" max="3092" width="10.83203125" style="2" hidden="1"/>
    <col min="3093" max="3093" width="9.83203125" style="2" hidden="1"/>
    <col min="3094" max="3331" width="9" style="2" hidden="1"/>
    <col min="3332" max="3332" width="24.58203125" style="2" hidden="1"/>
    <col min="3333" max="3333" width="9.5" style="2" hidden="1"/>
    <col min="3334" max="3334" width="11.25" style="2" hidden="1"/>
    <col min="3335" max="3335" width="14.5" style="2" hidden="1"/>
    <col min="3336" max="3336" width="13" style="2" hidden="1"/>
    <col min="3337" max="3337" width="14.33203125" style="2" hidden="1"/>
    <col min="3338" max="3338" width="14.83203125" style="2" hidden="1"/>
    <col min="3339" max="3339" width="12.5" style="2" hidden="1"/>
    <col min="3340" max="3340" width="8.75" style="2" hidden="1"/>
    <col min="3341" max="3341" width="2.83203125" style="2" hidden="1"/>
    <col min="3342" max="3342" width="12" style="2" hidden="1"/>
    <col min="3343" max="3343" width="8.08203125" style="2" hidden="1"/>
    <col min="3344" max="3344" width="9" style="2" hidden="1"/>
    <col min="3345" max="3346" width="15.08203125" style="2" hidden="1"/>
    <col min="3347" max="3347" width="9" style="2" hidden="1"/>
    <col min="3348" max="3348" width="10.83203125" style="2" hidden="1"/>
    <col min="3349" max="3349" width="9.83203125" style="2" hidden="1"/>
    <col min="3350" max="3587" width="9" style="2" hidden="1"/>
    <col min="3588" max="3588" width="24.58203125" style="2" hidden="1"/>
    <col min="3589" max="3589" width="9.5" style="2" hidden="1"/>
    <col min="3590" max="3590" width="11.25" style="2" hidden="1"/>
    <col min="3591" max="3591" width="14.5" style="2" hidden="1"/>
    <col min="3592" max="3592" width="13" style="2" hidden="1"/>
    <col min="3593" max="3593" width="14.33203125" style="2" hidden="1"/>
    <col min="3594" max="3594" width="14.83203125" style="2" hidden="1"/>
    <col min="3595" max="3595" width="12.5" style="2" hidden="1"/>
    <col min="3596" max="3596" width="8.75" style="2" hidden="1"/>
    <col min="3597" max="3597" width="2.83203125" style="2" hidden="1"/>
    <col min="3598" max="3598" width="12" style="2" hidden="1"/>
    <col min="3599" max="3599" width="8.08203125" style="2" hidden="1"/>
    <col min="3600" max="3600" width="9" style="2" hidden="1"/>
    <col min="3601" max="3602" width="15.08203125" style="2" hidden="1"/>
    <col min="3603" max="3603" width="9" style="2" hidden="1"/>
    <col min="3604" max="3604" width="10.83203125" style="2" hidden="1"/>
    <col min="3605" max="3605" width="9.83203125" style="2" hidden="1"/>
    <col min="3606" max="3843" width="9" style="2" hidden="1"/>
    <col min="3844" max="3844" width="24.58203125" style="2" hidden="1"/>
    <col min="3845" max="3845" width="9.5" style="2" hidden="1"/>
    <col min="3846" max="3846" width="11.25" style="2" hidden="1"/>
    <col min="3847" max="3847" width="14.5" style="2" hidden="1"/>
    <col min="3848" max="3848" width="13" style="2" hidden="1"/>
    <col min="3849" max="3849" width="14.33203125" style="2" hidden="1"/>
    <col min="3850" max="3850" width="14.83203125" style="2" hidden="1"/>
    <col min="3851" max="3851" width="12.5" style="2" hidden="1"/>
    <col min="3852" max="3852" width="8.75" style="2" hidden="1"/>
    <col min="3853" max="3853" width="2.83203125" style="2" hidden="1"/>
    <col min="3854" max="3854" width="12" style="2" hidden="1"/>
    <col min="3855" max="3855" width="8.08203125" style="2" hidden="1"/>
    <col min="3856" max="3856" width="9" style="2" hidden="1"/>
    <col min="3857" max="3858" width="15.08203125" style="2" hidden="1"/>
    <col min="3859" max="3859" width="9" style="2" hidden="1"/>
    <col min="3860" max="3860" width="10.83203125" style="2" hidden="1"/>
    <col min="3861" max="3861" width="9.83203125" style="2" hidden="1"/>
    <col min="3862" max="4099" width="9" style="2" hidden="1"/>
    <col min="4100" max="4100" width="24.58203125" style="2" hidden="1"/>
    <col min="4101" max="4101" width="9.5" style="2" hidden="1"/>
    <col min="4102" max="4102" width="11.25" style="2" hidden="1"/>
    <col min="4103" max="4103" width="14.5" style="2" hidden="1"/>
    <col min="4104" max="4104" width="13" style="2" hidden="1"/>
    <col min="4105" max="4105" width="14.33203125" style="2" hidden="1"/>
    <col min="4106" max="4106" width="14.83203125" style="2" hidden="1"/>
    <col min="4107" max="4107" width="12.5" style="2" hidden="1"/>
    <col min="4108" max="4108" width="8.75" style="2" hidden="1"/>
    <col min="4109" max="4109" width="2.83203125" style="2" hidden="1"/>
    <col min="4110" max="4110" width="12" style="2" hidden="1"/>
    <col min="4111" max="4111" width="8.08203125" style="2" hidden="1"/>
    <col min="4112" max="4112" width="9" style="2" hidden="1"/>
    <col min="4113" max="4114" width="15.08203125" style="2" hidden="1"/>
    <col min="4115" max="4115" width="9" style="2" hidden="1"/>
    <col min="4116" max="4116" width="10.83203125" style="2" hidden="1"/>
    <col min="4117" max="4117" width="9.83203125" style="2" hidden="1"/>
    <col min="4118" max="4355" width="9" style="2" hidden="1"/>
    <col min="4356" max="4356" width="24.58203125" style="2" hidden="1"/>
    <col min="4357" max="4357" width="9.5" style="2" hidden="1"/>
    <col min="4358" max="4358" width="11.25" style="2" hidden="1"/>
    <col min="4359" max="4359" width="14.5" style="2" hidden="1"/>
    <col min="4360" max="4360" width="13" style="2" hidden="1"/>
    <col min="4361" max="4361" width="14.33203125" style="2" hidden="1"/>
    <col min="4362" max="4362" width="14.83203125" style="2" hidden="1"/>
    <col min="4363" max="4363" width="12.5" style="2" hidden="1"/>
    <col min="4364" max="4364" width="8.75" style="2" hidden="1"/>
    <col min="4365" max="4365" width="2.83203125" style="2" hidden="1"/>
    <col min="4366" max="4366" width="12" style="2" hidden="1"/>
    <col min="4367" max="4367" width="8.08203125" style="2" hidden="1"/>
    <col min="4368" max="4368" width="9" style="2" hidden="1"/>
    <col min="4369" max="4370" width="15.08203125" style="2" hidden="1"/>
    <col min="4371" max="4371" width="9" style="2" hidden="1"/>
    <col min="4372" max="4372" width="10.83203125" style="2" hidden="1"/>
    <col min="4373" max="4373" width="9.83203125" style="2" hidden="1"/>
    <col min="4374" max="4611" width="9" style="2" hidden="1"/>
    <col min="4612" max="4612" width="24.58203125" style="2" hidden="1"/>
    <col min="4613" max="4613" width="9.5" style="2" hidden="1"/>
    <col min="4614" max="4614" width="11.25" style="2" hidden="1"/>
    <col min="4615" max="4615" width="14.5" style="2" hidden="1"/>
    <col min="4616" max="4616" width="13" style="2" hidden="1"/>
    <col min="4617" max="4617" width="14.33203125" style="2" hidden="1"/>
    <col min="4618" max="4618" width="14.83203125" style="2" hidden="1"/>
    <col min="4619" max="4619" width="12.5" style="2" hidden="1"/>
    <col min="4620" max="4620" width="8.75" style="2" hidden="1"/>
    <col min="4621" max="4621" width="2.83203125" style="2" hidden="1"/>
    <col min="4622" max="4622" width="12" style="2" hidden="1"/>
    <col min="4623" max="4623" width="8.08203125" style="2" hidden="1"/>
    <col min="4624" max="4624" width="9" style="2" hidden="1"/>
    <col min="4625" max="4626" width="15.08203125" style="2" hidden="1"/>
    <col min="4627" max="4627" width="9" style="2" hidden="1"/>
    <col min="4628" max="4628" width="10.83203125" style="2" hidden="1"/>
    <col min="4629" max="4629" width="9.83203125" style="2" hidden="1"/>
    <col min="4630" max="4867" width="9" style="2" hidden="1"/>
    <col min="4868" max="4868" width="24.58203125" style="2" hidden="1"/>
    <col min="4869" max="4869" width="9.5" style="2" hidden="1"/>
    <col min="4870" max="4870" width="11.25" style="2" hidden="1"/>
    <col min="4871" max="4871" width="14.5" style="2" hidden="1"/>
    <col min="4872" max="4872" width="13" style="2" hidden="1"/>
    <col min="4873" max="4873" width="14.33203125" style="2" hidden="1"/>
    <col min="4874" max="4874" width="14.83203125" style="2" hidden="1"/>
    <col min="4875" max="4875" width="12.5" style="2" hidden="1"/>
    <col min="4876" max="4876" width="8.75" style="2" hidden="1"/>
    <col min="4877" max="4877" width="2.83203125" style="2" hidden="1"/>
    <col min="4878" max="4878" width="12" style="2" hidden="1"/>
    <col min="4879" max="4879" width="8.08203125" style="2" hidden="1"/>
    <col min="4880" max="4880" width="9" style="2" hidden="1"/>
    <col min="4881" max="4882" width="15.08203125" style="2" hidden="1"/>
    <col min="4883" max="4883" width="9" style="2" hidden="1"/>
    <col min="4884" max="4884" width="10.83203125" style="2" hidden="1"/>
    <col min="4885" max="4885" width="9.83203125" style="2" hidden="1"/>
    <col min="4886" max="5123" width="9" style="2" hidden="1"/>
    <col min="5124" max="5124" width="24.58203125" style="2" hidden="1"/>
    <col min="5125" max="5125" width="9.5" style="2" hidden="1"/>
    <col min="5126" max="5126" width="11.25" style="2" hidden="1"/>
    <col min="5127" max="5127" width="14.5" style="2" hidden="1"/>
    <col min="5128" max="5128" width="13" style="2" hidden="1"/>
    <col min="5129" max="5129" width="14.33203125" style="2" hidden="1"/>
    <col min="5130" max="5130" width="14.83203125" style="2" hidden="1"/>
    <col min="5131" max="5131" width="12.5" style="2" hidden="1"/>
    <col min="5132" max="5132" width="8.75" style="2" hidden="1"/>
    <col min="5133" max="5133" width="2.83203125" style="2" hidden="1"/>
    <col min="5134" max="5134" width="12" style="2" hidden="1"/>
    <col min="5135" max="5135" width="8.08203125" style="2" hidden="1"/>
    <col min="5136" max="5136" width="9" style="2" hidden="1"/>
    <col min="5137" max="5138" width="15.08203125" style="2" hidden="1"/>
    <col min="5139" max="5139" width="9" style="2" hidden="1"/>
    <col min="5140" max="5140" width="10.83203125" style="2" hidden="1"/>
    <col min="5141" max="5141" width="9.83203125" style="2" hidden="1"/>
    <col min="5142" max="5379" width="9" style="2" hidden="1"/>
    <col min="5380" max="5380" width="24.58203125" style="2" hidden="1"/>
    <col min="5381" max="5381" width="9.5" style="2" hidden="1"/>
    <col min="5382" max="5382" width="11.25" style="2" hidden="1"/>
    <col min="5383" max="5383" width="14.5" style="2" hidden="1"/>
    <col min="5384" max="5384" width="13" style="2" hidden="1"/>
    <col min="5385" max="5385" width="14.33203125" style="2" hidden="1"/>
    <col min="5386" max="5386" width="14.83203125" style="2" hidden="1"/>
    <col min="5387" max="5387" width="12.5" style="2" hidden="1"/>
    <col min="5388" max="5388" width="8.75" style="2" hidden="1"/>
    <col min="5389" max="5389" width="2.83203125" style="2" hidden="1"/>
    <col min="5390" max="5390" width="12" style="2" hidden="1"/>
    <col min="5391" max="5391" width="8.08203125" style="2" hidden="1"/>
    <col min="5392" max="5392" width="9" style="2" hidden="1"/>
    <col min="5393" max="5394" width="15.08203125" style="2" hidden="1"/>
    <col min="5395" max="5395" width="9" style="2" hidden="1"/>
    <col min="5396" max="5396" width="10.83203125" style="2" hidden="1"/>
    <col min="5397" max="5397" width="9.83203125" style="2" hidden="1"/>
    <col min="5398" max="5635" width="9" style="2" hidden="1"/>
    <col min="5636" max="5636" width="24.58203125" style="2" hidden="1"/>
    <col min="5637" max="5637" width="9.5" style="2" hidden="1"/>
    <col min="5638" max="5638" width="11.25" style="2" hidden="1"/>
    <col min="5639" max="5639" width="14.5" style="2" hidden="1"/>
    <col min="5640" max="5640" width="13" style="2" hidden="1"/>
    <col min="5641" max="5641" width="14.33203125" style="2" hidden="1"/>
    <col min="5642" max="5642" width="14.83203125" style="2" hidden="1"/>
    <col min="5643" max="5643" width="12.5" style="2" hidden="1"/>
    <col min="5644" max="5644" width="8.75" style="2" hidden="1"/>
    <col min="5645" max="5645" width="2.83203125" style="2" hidden="1"/>
    <col min="5646" max="5646" width="12" style="2" hidden="1"/>
    <col min="5647" max="5647" width="8.08203125" style="2" hidden="1"/>
    <col min="5648" max="5648" width="9" style="2" hidden="1"/>
    <col min="5649" max="5650" width="15.08203125" style="2" hidden="1"/>
    <col min="5651" max="5651" width="9" style="2" hidden="1"/>
    <col min="5652" max="5652" width="10.83203125" style="2" hidden="1"/>
    <col min="5653" max="5653" width="9.83203125" style="2" hidden="1"/>
    <col min="5654" max="5891" width="9" style="2" hidden="1"/>
    <col min="5892" max="5892" width="24.58203125" style="2" hidden="1"/>
    <col min="5893" max="5893" width="9.5" style="2" hidden="1"/>
    <col min="5894" max="5894" width="11.25" style="2" hidden="1"/>
    <col min="5895" max="5895" width="14.5" style="2" hidden="1"/>
    <col min="5896" max="5896" width="13" style="2" hidden="1"/>
    <col min="5897" max="5897" width="14.33203125" style="2" hidden="1"/>
    <col min="5898" max="5898" width="14.83203125" style="2" hidden="1"/>
    <col min="5899" max="5899" width="12.5" style="2" hidden="1"/>
    <col min="5900" max="5900" width="8.75" style="2" hidden="1"/>
    <col min="5901" max="5901" width="2.83203125" style="2" hidden="1"/>
    <col min="5902" max="5902" width="12" style="2" hidden="1"/>
    <col min="5903" max="5903" width="8.08203125" style="2" hidden="1"/>
    <col min="5904" max="5904" width="9" style="2" hidden="1"/>
    <col min="5905" max="5906" width="15.08203125" style="2" hidden="1"/>
    <col min="5907" max="5907" width="9" style="2" hidden="1"/>
    <col min="5908" max="5908" width="10.83203125" style="2" hidden="1"/>
    <col min="5909" max="5909" width="9.83203125" style="2" hidden="1"/>
    <col min="5910" max="6147" width="9" style="2" hidden="1"/>
    <col min="6148" max="6148" width="24.58203125" style="2" hidden="1"/>
    <col min="6149" max="6149" width="9.5" style="2" hidden="1"/>
    <col min="6150" max="6150" width="11.25" style="2" hidden="1"/>
    <col min="6151" max="6151" width="14.5" style="2" hidden="1"/>
    <col min="6152" max="6152" width="13" style="2" hidden="1"/>
    <col min="6153" max="6153" width="14.33203125" style="2" hidden="1"/>
    <col min="6154" max="6154" width="14.83203125" style="2" hidden="1"/>
    <col min="6155" max="6155" width="12.5" style="2" hidden="1"/>
    <col min="6156" max="6156" width="8.75" style="2" hidden="1"/>
    <col min="6157" max="6157" width="2.83203125" style="2" hidden="1"/>
    <col min="6158" max="6158" width="12" style="2" hidden="1"/>
    <col min="6159" max="6159" width="8.08203125" style="2" hidden="1"/>
    <col min="6160" max="6160" width="9" style="2" hidden="1"/>
    <col min="6161" max="6162" width="15.08203125" style="2" hidden="1"/>
    <col min="6163" max="6163" width="9" style="2" hidden="1"/>
    <col min="6164" max="6164" width="10.83203125" style="2" hidden="1"/>
    <col min="6165" max="6165" width="9.83203125" style="2" hidden="1"/>
    <col min="6166" max="6403" width="9" style="2" hidden="1"/>
    <col min="6404" max="6404" width="24.58203125" style="2" hidden="1"/>
    <col min="6405" max="6405" width="9.5" style="2" hidden="1"/>
    <col min="6406" max="6406" width="11.25" style="2" hidden="1"/>
    <col min="6407" max="6407" width="14.5" style="2" hidden="1"/>
    <col min="6408" max="6408" width="13" style="2" hidden="1"/>
    <col min="6409" max="6409" width="14.33203125" style="2" hidden="1"/>
    <col min="6410" max="6410" width="14.83203125" style="2" hidden="1"/>
    <col min="6411" max="6411" width="12.5" style="2" hidden="1"/>
    <col min="6412" max="6412" width="8.75" style="2" hidden="1"/>
    <col min="6413" max="6413" width="2.83203125" style="2" hidden="1"/>
    <col min="6414" max="6414" width="12" style="2" hidden="1"/>
    <col min="6415" max="6415" width="8.08203125" style="2" hidden="1"/>
    <col min="6416" max="6416" width="9" style="2" hidden="1"/>
    <col min="6417" max="6418" width="15.08203125" style="2" hidden="1"/>
    <col min="6419" max="6419" width="9" style="2" hidden="1"/>
    <col min="6420" max="6420" width="10.83203125" style="2" hidden="1"/>
    <col min="6421" max="6421" width="9.83203125" style="2" hidden="1"/>
    <col min="6422" max="6659" width="9" style="2" hidden="1"/>
    <col min="6660" max="6660" width="24.58203125" style="2" hidden="1"/>
    <col min="6661" max="6661" width="9.5" style="2" hidden="1"/>
    <col min="6662" max="6662" width="11.25" style="2" hidden="1"/>
    <col min="6663" max="6663" width="14.5" style="2" hidden="1"/>
    <col min="6664" max="6664" width="13" style="2" hidden="1"/>
    <col min="6665" max="6665" width="14.33203125" style="2" hidden="1"/>
    <col min="6666" max="6666" width="14.83203125" style="2" hidden="1"/>
    <col min="6667" max="6667" width="12.5" style="2" hidden="1"/>
    <col min="6668" max="6668" width="8.75" style="2" hidden="1"/>
    <col min="6669" max="6669" width="2.83203125" style="2" hidden="1"/>
    <col min="6670" max="6670" width="12" style="2" hidden="1"/>
    <col min="6671" max="6671" width="8.08203125" style="2" hidden="1"/>
    <col min="6672" max="6672" width="9" style="2" hidden="1"/>
    <col min="6673" max="6674" width="15.08203125" style="2" hidden="1"/>
    <col min="6675" max="6675" width="9" style="2" hidden="1"/>
    <col min="6676" max="6676" width="10.83203125" style="2" hidden="1"/>
    <col min="6677" max="6677" width="9.83203125" style="2" hidden="1"/>
    <col min="6678" max="6915" width="9" style="2" hidden="1"/>
    <col min="6916" max="6916" width="24.58203125" style="2" hidden="1"/>
    <col min="6917" max="6917" width="9.5" style="2" hidden="1"/>
    <col min="6918" max="6918" width="11.25" style="2" hidden="1"/>
    <col min="6919" max="6919" width="14.5" style="2" hidden="1"/>
    <col min="6920" max="6920" width="13" style="2" hidden="1"/>
    <col min="6921" max="6921" width="14.33203125" style="2" hidden="1"/>
    <col min="6922" max="6922" width="14.83203125" style="2" hidden="1"/>
    <col min="6923" max="6923" width="12.5" style="2" hidden="1"/>
    <col min="6924" max="6924" width="8.75" style="2" hidden="1"/>
    <col min="6925" max="6925" width="2.83203125" style="2" hidden="1"/>
    <col min="6926" max="6926" width="12" style="2" hidden="1"/>
    <col min="6927" max="6927" width="8.08203125" style="2" hidden="1"/>
    <col min="6928" max="6928" width="9" style="2" hidden="1"/>
    <col min="6929" max="6930" width="15.08203125" style="2" hidden="1"/>
    <col min="6931" max="6931" width="9" style="2" hidden="1"/>
    <col min="6932" max="6932" width="10.83203125" style="2" hidden="1"/>
    <col min="6933" max="6933" width="9.83203125" style="2" hidden="1"/>
    <col min="6934" max="7171" width="9" style="2" hidden="1"/>
    <col min="7172" max="7172" width="24.58203125" style="2" hidden="1"/>
    <col min="7173" max="7173" width="9.5" style="2" hidden="1"/>
    <col min="7174" max="7174" width="11.25" style="2" hidden="1"/>
    <col min="7175" max="7175" width="14.5" style="2" hidden="1"/>
    <col min="7176" max="7176" width="13" style="2" hidden="1"/>
    <col min="7177" max="7177" width="14.33203125" style="2" hidden="1"/>
    <col min="7178" max="7178" width="14.83203125" style="2" hidden="1"/>
    <col min="7179" max="7179" width="12.5" style="2" hidden="1"/>
    <col min="7180" max="7180" width="8.75" style="2" hidden="1"/>
    <col min="7181" max="7181" width="2.83203125" style="2" hidden="1"/>
    <col min="7182" max="7182" width="12" style="2" hidden="1"/>
    <col min="7183" max="7183" width="8.08203125" style="2" hidden="1"/>
    <col min="7184" max="7184" width="9" style="2" hidden="1"/>
    <col min="7185" max="7186" width="15.08203125" style="2" hidden="1"/>
    <col min="7187" max="7187" width="9" style="2" hidden="1"/>
    <col min="7188" max="7188" width="10.83203125" style="2" hidden="1"/>
    <col min="7189" max="7189" width="9.83203125" style="2" hidden="1"/>
    <col min="7190" max="7427" width="9" style="2" hidden="1"/>
    <col min="7428" max="7428" width="24.58203125" style="2" hidden="1"/>
    <col min="7429" max="7429" width="9.5" style="2" hidden="1"/>
    <col min="7430" max="7430" width="11.25" style="2" hidden="1"/>
    <col min="7431" max="7431" width="14.5" style="2" hidden="1"/>
    <col min="7432" max="7432" width="13" style="2" hidden="1"/>
    <col min="7433" max="7433" width="14.33203125" style="2" hidden="1"/>
    <col min="7434" max="7434" width="14.83203125" style="2" hidden="1"/>
    <col min="7435" max="7435" width="12.5" style="2" hidden="1"/>
    <col min="7436" max="7436" width="8.75" style="2" hidden="1"/>
    <col min="7437" max="7437" width="2.83203125" style="2" hidden="1"/>
    <col min="7438" max="7438" width="12" style="2" hidden="1"/>
    <col min="7439" max="7439" width="8.08203125" style="2" hidden="1"/>
    <col min="7440" max="7440" width="9" style="2" hidden="1"/>
    <col min="7441" max="7442" width="15.08203125" style="2" hidden="1"/>
    <col min="7443" max="7443" width="9" style="2" hidden="1"/>
    <col min="7444" max="7444" width="10.83203125" style="2" hidden="1"/>
    <col min="7445" max="7445" width="9.83203125" style="2" hidden="1"/>
    <col min="7446" max="7683" width="9" style="2" hidden="1"/>
    <col min="7684" max="7684" width="24.58203125" style="2" hidden="1"/>
    <col min="7685" max="7685" width="9.5" style="2" hidden="1"/>
    <col min="7686" max="7686" width="11.25" style="2" hidden="1"/>
    <col min="7687" max="7687" width="14.5" style="2" hidden="1"/>
    <col min="7688" max="7688" width="13" style="2" hidden="1"/>
    <col min="7689" max="7689" width="14.33203125" style="2" hidden="1"/>
    <col min="7690" max="7690" width="14.83203125" style="2" hidden="1"/>
    <col min="7691" max="7691" width="12.5" style="2" hidden="1"/>
    <col min="7692" max="7692" width="8.75" style="2" hidden="1"/>
    <col min="7693" max="7693" width="2.83203125" style="2" hidden="1"/>
    <col min="7694" max="7694" width="12" style="2" hidden="1"/>
    <col min="7695" max="7695" width="8.08203125" style="2" hidden="1"/>
    <col min="7696" max="7696" width="9" style="2" hidden="1"/>
    <col min="7697" max="7698" width="15.08203125" style="2" hidden="1"/>
    <col min="7699" max="7699" width="9" style="2" hidden="1"/>
    <col min="7700" max="7700" width="10.83203125" style="2" hidden="1"/>
    <col min="7701" max="7701" width="9.83203125" style="2" hidden="1"/>
    <col min="7702" max="7939" width="9" style="2" hidden="1"/>
    <col min="7940" max="7940" width="24.58203125" style="2" hidden="1"/>
    <col min="7941" max="7941" width="9.5" style="2" hidden="1"/>
    <col min="7942" max="7942" width="11.25" style="2" hidden="1"/>
    <col min="7943" max="7943" width="14.5" style="2" hidden="1"/>
    <col min="7944" max="7944" width="13" style="2" hidden="1"/>
    <col min="7945" max="7945" width="14.33203125" style="2" hidden="1"/>
    <col min="7946" max="7946" width="14.83203125" style="2" hidden="1"/>
    <col min="7947" max="7947" width="12.5" style="2" hidden="1"/>
    <col min="7948" max="7948" width="8.75" style="2" hidden="1"/>
    <col min="7949" max="7949" width="2.83203125" style="2" hidden="1"/>
    <col min="7950" max="7950" width="12" style="2" hidden="1"/>
    <col min="7951" max="7951" width="8.08203125" style="2" hidden="1"/>
    <col min="7952" max="7952" width="9" style="2" hidden="1"/>
    <col min="7953" max="7954" width="15.08203125" style="2" hidden="1"/>
    <col min="7955" max="7955" width="9" style="2" hidden="1"/>
    <col min="7956" max="7956" width="10.83203125" style="2" hidden="1"/>
    <col min="7957" max="7957" width="9.83203125" style="2" hidden="1"/>
    <col min="7958" max="8195" width="9" style="2" hidden="1"/>
    <col min="8196" max="8196" width="24.58203125" style="2" hidden="1"/>
    <col min="8197" max="8197" width="9.5" style="2" hidden="1"/>
    <col min="8198" max="8198" width="11.25" style="2" hidden="1"/>
    <col min="8199" max="8199" width="14.5" style="2" hidden="1"/>
    <col min="8200" max="8200" width="13" style="2" hidden="1"/>
    <col min="8201" max="8201" width="14.33203125" style="2" hidden="1"/>
    <col min="8202" max="8202" width="14.83203125" style="2" hidden="1"/>
    <col min="8203" max="8203" width="12.5" style="2" hidden="1"/>
    <col min="8204" max="8204" width="8.75" style="2" hidden="1"/>
    <col min="8205" max="8205" width="2.83203125" style="2" hidden="1"/>
    <col min="8206" max="8206" width="12" style="2" hidden="1"/>
    <col min="8207" max="8207" width="8.08203125" style="2" hidden="1"/>
    <col min="8208" max="8208" width="9" style="2" hidden="1"/>
    <col min="8209" max="8210" width="15.08203125" style="2" hidden="1"/>
    <col min="8211" max="8211" width="9" style="2" hidden="1"/>
    <col min="8212" max="8212" width="10.83203125" style="2" hidden="1"/>
    <col min="8213" max="8213" width="9.83203125" style="2" hidden="1"/>
    <col min="8214" max="8451" width="9" style="2" hidden="1"/>
    <col min="8452" max="8452" width="24.58203125" style="2" hidden="1"/>
    <col min="8453" max="8453" width="9.5" style="2" hidden="1"/>
    <col min="8454" max="8454" width="11.25" style="2" hidden="1"/>
    <col min="8455" max="8455" width="14.5" style="2" hidden="1"/>
    <col min="8456" max="8456" width="13" style="2" hidden="1"/>
    <col min="8457" max="8457" width="14.33203125" style="2" hidden="1"/>
    <col min="8458" max="8458" width="14.83203125" style="2" hidden="1"/>
    <col min="8459" max="8459" width="12.5" style="2" hidden="1"/>
    <col min="8460" max="8460" width="8.75" style="2" hidden="1"/>
    <col min="8461" max="8461" width="2.83203125" style="2" hidden="1"/>
    <col min="8462" max="8462" width="12" style="2" hidden="1"/>
    <col min="8463" max="8463" width="8.08203125" style="2" hidden="1"/>
    <col min="8464" max="8464" width="9" style="2" hidden="1"/>
    <col min="8465" max="8466" width="15.08203125" style="2" hidden="1"/>
    <col min="8467" max="8467" width="9" style="2" hidden="1"/>
    <col min="8468" max="8468" width="10.83203125" style="2" hidden="1"/>
    <col min="8469" max="8469" width="9.83203125" style="2" hidden="1"/>
    <col min="8470" max="8707" width="9" style="2" hidden="1"/>
    <col min="8708" max="8708" width="24.58203125" style="2" hidden="1"/>
    <col min="8709" max="8709" width="9.5" style="2" hidden="1"/>
    <col min="8710" max="8710" width="11.25" style="2" hidden="1"/>
    <col min="8711" max="8711" width="14.5" style="2" hidden="1"/>
    <col min="8712" max="8712" width="13" style="2" hidden="1"/>
    <col min="8713" max="8713" width="14.33203125" style="2" hidden="1"/>
    <col min="8714" max="8714" width="14.83203125" style="2" hidden="1"/>
    <col min="8715" max="8715" width="12.5" style="2" hidden="1"/>
    <col min="8716" max="8716" width="8.75" style="2" hidden="1"/>
    <col min="8717" max="8717" width="2.83203125" style="2" hidden="1"/>
    <col min="8718" max="8718" width="12" style="2" hidden="1"/>
    <col min="8719" max="8719" width="8.08203125" style="2" hidden="1"/>
    <col min="8720" max="8720" width="9" style="2" hidden="1"/>
    <col min="8721" max="8722" width="15.08203125" style="2" hidden="1"/>
    <col min="8723" max="8723" width="9" style="2" hidden="1"/>
    <col min="8724" max="8724" width="10.83203125" style="2" hidden="1"/>
    <col min="8725" max="8725" width="9.83203125" style="2" hidden="1"/>
    <col min="8726" max="8963" width="9" style="2" hidden="1"/>
    <col min="8964" max="8964" width="24.58203125" style="2" hidden="1"/>
    <col min="8965" max="8965" width="9.5" style="2" hidden="1"/>
    <col min="8966" max="8966" width="11.25" style="2" hidden="1"/>
    <col min="8967" max="8967" width="14.5" style="2" hidden="1"/>
    <col min="8968" max="8968" width="13" style="2" hidden="1"/>
    <col min="8969" max="8969" width="14.33203125" style="2" hidden="1"/>
    <col min="8970" max="8970" width="14.83203125" style="2" hidden="1"/>
    <col min="8971" max="8971" width="12.5" style="2" hidden="1"/>
    <col min="8972" max="8972" width="8.75" style="2" hidden="1"/>
    <col min="8973" max="8973" width="2.83203125" style="2" hidden="1"/>
    <col min="8974" max="8974" width="12" style="2" hidden="1"/>
    <col min="8975" max="8975" width="8.08203125" style="2" hidden="1"/>
    <col min="8976" max="8976" width="9" style="2" hidden="1"/>
    <col min="8977" max="8978" width="15.08203125" style="2" hidden="1"/>
    <col min="8979" max="8979" width="9" style="2" hidden="1"/>
    <col min="8980" max="8980" width="10.83203125" style="2" hidden="1"/>
    <col min="8981" max="8981" width="9.83203125" style="2" hidden="1"/>
    <col min="8982" max="9219" width="9" style="2" hidden="1"/>
    <col min="9220" max="9220" width="24.58203125" style="2" hidden="1"/>
    <col min="9221" max="9221" width="9.5" style="2" hidden="1"/>
    <col min="9222" max="9222" width="11.25" style="2" hidden="1"/>
    <col min="9223" max="9223" width="14.5" style="2" hidden="1"/>
    <col min="9224" max="9224" width="13" style="2" hidden="1"/>
    <col min="9225" max="9225" width="14.33203125" style="2" hidden="1"/>
    <col min="9226" max="9226" width="14.83203125" style="2" hidden="1"/>
    <col min="9227" max="9227" width="12.5" style="2" hidden="1"/>
    <col min="9228" max="9228" width="8.75" style="2" hidden="1"/>
    <col min="9229" max="9229" width="2.83203125" style="2" hidden="1"/>
    <col min="9230" max="9230" width="12" style="2" hidden="1"/>
    <col min="9231" max="9231" width="8.08203125" style="2" hidden="1"/>
    <col min="9232" max="9232" width="9" style="2" hidden="1"/>
    <col min="9233" max="9234" width="15.08203125" style="2" hidden="1"/>
    <col min="9235" max="9235" width="9" style="2" hidden="1"/>
    <col min="9236" max="9236" width="10.83203125" style="2" hidden="1"/>
    <col min="9237" max="9237" width="9.83203125" style="2" hidden="1"/>
    <col min="9238" max="9475" width="9" style="2" hidden="1"/>
    <col min="9476" max="9476" width="24.58203125" style="2" hidden="1"/>
    <col min="9477" max="9477" width="9.5" style="2" hidden="1"/>
    <col min="9478" max="9478" width="11.25" style="2" hidden="1"/>
    <col min="9479" max="9479" width="14.5" style="2" hidden="1"/>
    <col min="9480" max="9480" width="13" style="2" hidden="1"/>
    <col min="9481" max="9481" width="14.33203125" style="2" hidden="1"/>
    <col min="9482" max="9482" width="14.83203125" style="2" hidden="1"/>
    <col min="9483" max="9483" width="12.5" style="2" hidden="1"/>
    <col min="9484" max="9484" width="8.75" style="2" hidden="1"/>
    <col min="9485" max="9485" width="2.83203125" style="2" hidden="1"/>
    <col min="9486" max="9486" width="12" style="2" hidden="1"/>
    <col min="9487" max="9487" width="8.08203125" style="2" hidden="1"/>
    <col min="9488" max="9488" width="9" style="2" hidden="1"/>
    <col min="9489" max="9490" width="15.08203125" style="2" hidden="1"/>
    <col min="9491" max="9491" width="9" style="2" hidden="1"/>
    <col min="9492" max="9492" width="10.83203125" style="2" hidden="1"/>
    <col min="9493" max="9493" width="9.83203125" style="2" hidden="1"/>
    <col min="9494" max="9731" width="9" style="2" hidden="1"/>
    <col min="9732" max="9732" width="24.58203125" style="2" hidden="1"/>
    <col min="9733" max="9733" width="9.5" style="2" hidden="1"/>
    <col min="9734" max="9734" width="11.25" style="2" hidden="1"/>
    <col min="9735" max="9735" width="14.5" style="2" hidden="1"/>
    <col min="9736" max="9736" width="13" style="2" hidden="1"/>
    <col min="9737" max="9737" width="14.33203125" style="2" hidden="1"/>
    <col min="9738" max="9738" width="14.83203125" style="2" hidden="1"/>
    <col min="9739" max="9739" width="12.5" style="2" hidden="1"/>
    <col min="9740" max="9740" width="8.75" style="2" hidden="1"/>
    <col min="9741" max="9741" width="2.83203125" style="2" hidden="1"/>
    <col min="9742" max="9742" width="12" style="2" hidden="1"/>
    <col min="9743" max="9743" width="8.08203125" style="2" hidden="1"/>
    <col min="9744" max="9744" width="9" style="2" hidden="1"/>
    <col min="9745" max="9746" width="15.08203125" style="2" hidden="1"/>
    <col min="9747" max="9747" width="9" style="2" hidden="1"/>
    <col min="9748" max="9748" width="10.83203125" style="2" hidden="1"/>
    <col min="9749" max="9749" width="9.83203125" style="2" hidden="1"/>
    <col min="9750" max="9987" width="9" style="2" hidden="1"/>
    <col min="9988" max="9988" width="24.58203125" style="2" hidden="1"/>
    <col min="9989" max="9989" width="9.5" style="2" hidden="1"/>
    <col min="9990" max="9990" width="11.25" style="2" hidden="1"/>
    <col min="9991" max="9991" width="14.5" style="2" hidden="1"/>
    <col min="9992" max="9992" width="13" style="2" hidden="1"/>
    <col min="9993" max="9993" width="14.33203125" style="2" hidden="1"/>
    <col min="9994" max="9994" width="14.83203125" style="2" hidden="1"/>
    <col min="9995" max="9995" width="12.5" style="2" hidden="1"/>
    <col min="9996" max="9996" width="8.75" style="2" hidden="1"/>
    <col min="9997" max="9997" width="2.83203125" style="2" hidden="1"/>
    <col min="9998" max="9998" width="12" style="2" hidden="1"/>
    <col min="9999" max="9999" width="8.08203125" style="2" hidden="1"/>
    <col min="10000" max="10000" width="9" style="2" hidden="1"/>
    <col min="10001" max="10002" width="15.08203125" style="2" hidden="1"/>
    <col min="10003" max="10003" width="9" style="2" hidden="1"/>
    <col min="10004" max="10004" width="10.83203125" style="2" hidden="1"/>
    <col min="10005" max="10005" width="9.83203125" style="2" hidden="1"/>
    <col min="10006" max="10243" width="9" style="2" hidden="1"/>
    <col min="10244" max="10244" width="24.58203125" style="2" hidden="1"/>
    <col min="10245" max="10245" width="9.5" style="2" hidden="1"/>
    <col min="10246" max="10246" width="11.25" style="2" hidden="1"/>
    <col min="10247" max="10247" width="14.5" style="2" hidden="1"/>
    <col min="10248" max="10248" width="13" style="2" hidden="1"/>
    <col min="10249" max="10249" width="14.33203125" style="2" hidden="1"/>
    <col min="10250" max="10250" width="14.83203125" style="2" hidden="1"/>
    <col min="10251" max="10251" width="12.5" style="2" hidden="1"/>
    <col min="10252" max="10252" width="8.75" style="2" hidden="1"/>
    <col min="10253" max="10253" width="2.83203125" style="2" hidden="1"/>
    <col min="10254" max="10254" width="12" style="2" hidden="1"/>
    <col min="10255" max="10255" width="8.08203125" style="2" hidden="1"/>
    <col min="10256" max="10256" width="9" style="2" hidden="1"/>
    <col min="10257" max="10258" width="15.08203125" style="2" hidden="1"/>
    <col min="10259" max="10259" width="9" style="2" hidden="1"/>
    <col min="10260" max="10260" width="10.83203125" style="2" hidden="1"/>
    <col min="10261" max="10261" width="9.83203125" style="2" hidden="1"/>
    <col min="10262" max="10499" width="9" style="2" hidden="1"/>
    <col min="10500" max="10500" width="24.58203125" style="2" hidden="1"/>
    <col min="10501" max="10501" width="9.5" style="2" hidden="1"/>
    <col min="10502" max="10502" width="11.25" style="2" hidden="1"/>
    <col min="10503" max="10503" width="14.5" style="2" hidden="1"/>
    <col min="10504" max="10504" width="13" style="2" hidden="1"/>
    <col min="10505" max="10505" width="14.33203125" style="2" hidden="1"/>
    <col min="10506" max="10506" width="14.83203125" style="2" hidden="1"/>
    <col min="10507" max="10507" width="12.5" style="2" hidden="1"/>
    <col min="10508" max="10508" width="8.75" style="2" hidden="1"/>
    <col min="10509" max="10509" width="2.83203125" style="2" hidden="1"/>
    <col min="10510" max="10510" width="12" style="2" hidden="1"/>
    <col min="10511" max="10511" width="8.08203125" style="2" hidden="1"/>
    <col min="10512" max="10512" width="9" style="2" hidden="1"/>
    <col min="10513" max="10514" width="15.08203125" style="2" hidden="1"/>
    <col min="10515" max="10515" width="9" style="2" hidden="1"/>
    <col min="10516" max="10516" width="10.83203125" style="2" hidden="1"/>
    <col min="10517" max="10517" width="9.83203125" style="2" hidden="1"/>
    <col min="10518" max="10755" width="9" style="2" hidden="1"/>
    <col min="10756" max="10756" width="24.58203125" style="2" hidden="1"/>
    <col min="10757" max="10757" width="9.5" style="2" hidden="1"/>
    <col min="10758" max="10758" width="11.25" style="2" hidden="1"/>
    <col min="10759" max="10759" width="14.5" style="2" hidden="1"/>
    <col min="10760" max="10760" width="13" style="2" hidden="1"/>
    <col min="10761" max="10761" width="14.33203125" style="2" hidden="1"/>
    <col min="10762" max="10762" width="14.83203125" style="2" hidden="1"/>
    <col min="10763" max="10763" width="12.5" style="2" hidden="1"/>
    <col min="10764" max="10764" width="8.75" style="2" hidden="1"/>
    <col min="10765" max="10765" width="2.83203125" style="2" hidden="1"/>
    <col min="10766" max="10766" width="12" style="2" hidden="1"/>
    <col min="10767" max="10767" width="8.08203125" style="2" hidden="1"/>
    <col min="10768" max="10768" width="9" style="2" hidden="1"/>
    <col min="10769" max="10770" width="15.08203125" style="2" hidden="1"/>
    <col min="10771" max="10771" width="9" style="2" hidden="1"/>
    <col min="10772" max="10772" width="10.83203125" style="2" hidden="1"/>
    <col min="10773" max="10773" width="9.83203125" style="2" hidden="1"/>
    <col min="10774" max="11011" width="9" style="2" hidden="1"/>
    <col min="11012" max="11012" width="24.58203125" style="2" hidden="1"/>
    <col min="11013" max="11013" width="9.5" style="2" hidden="1"/>
    <col min="11014" max="11014" width="11.25" style="2" hidden="1"/>
    <col min="11015" max="11015" width="14.5" style="2" hidden="1"/>
    <col min="11016" max="11016" width="13" style="2" hidden="1"/>
    <col min="11017" max="11017" width="14.33203125" style="2" hidden="1"/>
    <col min="11018" max="11018" width="14.83203125" style="2" hidden="1"/>
    <col min="11019" max="11019" width="12.5" style="2" hidden="1"/>
    <col min="11020" max="11020" width="8.75" style="2" hidden="1"/>
    <col min="11021" max="11021" width="2.83203125" style="2" hidden="1"/>
    <col min="11022" max="11022" width="12" style="2" hidden="1"/>
    <col min="11023" max="11023" width="8.08203125" style="2" hidden="1"/>
    <col min="11024" max="11024" width="9" style="2" hidden="1"/>
    <col min="11025" max="11026" width="15.08203125" style="2" hidden="1"/>
    <col min="11027" max="11027" width="9" style="2" hidden="1"/>
    <col min="11028" max="11028" width="10.83203125" style="2" hidden="1"/>
    <col min="11029" max="11029" width="9.83203125" style="2" hidden="1"/>
    <col min="11030" max="11267" width="9" style="2" hidden="1"/>
    <col min="11268" max="11268" width="24.58203125" style="2" hidden="1"/>
    <col min="11269" max="11269" width="9.5" style="2" hidden="1"/>
    <col min="11270" max="11270" width="11.25" style="2" hidden="1"/>
    <col min="11271" max="11271" width="14.5" style="2" hidden="1"/>
    <col min="11272" max="11272" width="13" style="2" hidden="1"/>
    <col min="11273" max="11273" width="14.33203125" style="2" hidden="1"/>
    <col min="11274" max="11274" width="14.83203125" style="2" hidden="1"/>
    <col min="11275" max="11275" width="12.5" style="2" hidden="1"/>
    <col min="11276" max="11276" width="8.75" style="2" hidden="1"/>
    <col min="11277" max="11277" width="2.83203125" style="2" hidden="1"/>
    <col min="11278" max="11278" width="12" style="2" hidden="1"/>
    <col min="11279" max="11279" width="8.08203125" style="2" hidden="1"/>
    <col min="11280" max="11280" width="9" style="2" hidden="1"/>
    <col min="11281" max="11282" width="15.08203125" style="2" hidden="1"/>
    <col min="11283" max="11283" width="9" style="2" hidden="1"/>
    <col min="11284" max="11284" width="10.83203125" style="2" hidden="1"/>
    <col min="11285" max="11285" width="9.83203125" style="2" hidden="1"/>
    <col min="11286" max="11523" width="9" style="2" hidden="1"/>
    <col min="11524" max="11524" width="24.58203125" style="2" hidden="1"/>
    <col min="11525" max="11525" width="9.5" style="2" hidden="1"/>
    <col min="11526" max="11526" width="11.25" style="2" hidden="1"/>
    <col min="11527" max="11527" width="14.5" style="2" hidden="1"/>
    <col min="11528" max="11528" width="13" style="2" hidden="1"/>
    <col min="11529" max="11529" width="14.33203125" style="2" hidden="1"/>
    <col min="11530" max="11530" width="14.83203125" style="2" hidden="1"/>
    <col min="11531" max="11531" width="12.5" style="2" hidden="1"/>
    <col min="11532" max="11532" width="8.75" style="2" hidden="1"/>
    <col min="11533" max="11533" width="2.83203125" style="2" hidden="1"/>
    <col min="11534" max="11534" width="12" style="2" hidden="1"/>
    <col min="11535" max="11535" width="8.08203125" style="2" hidden="1"/>
    <col min="11536" max="11536" width="9" style="2" hidden="1"/>
    <col min="11537" max="11538" width="15.08203125" style="2" hidden="1"/>
    <col min="11539" max="11539" width="9" style="2" hidden="1"/>
    <col min="11540" max="11540" width="10.83203125" style="2" hidden="1"/>
    <col min="11541" max="11541" width="9.83203125" style="2" hidden="1"/>
    <col min="11542" max="11779" width="9" style="2" hidden="1"/>
    <col min="11780" max="11780" width="24.58203125" style="2" hidden="1"/>
    <col min="11781" max="11781" width="9.5" style="2" hidden="1"/>
    <col min="11782" max="11782" width="11.25" style="2" hidden="1"/>
    <col min="11783" max="11783" width="14.5" style="2" hidden="1"/>
    <col min="11784" max="11784" width="13" style="2" hidden="1"/>
    <col min="11785" max="11785" width="14.33203125" style="2" hidden="1"/>
    <col min="11786" max="11786" width="14.83203125" style="2" hidden="1"/>
    <col min="11787" max="11787" width="12.5" style="2" hidden="1"/>
    <col min="11788" max="11788" width="8.75" style="2" hidden="1"/>
    <col min="11789" max="11789" width="2.83203125" style="2" hidden="1"/>
    <col min="11790" max="11790" width="12" style="2" hidden="1"/>
    <col min="11791" max="11791" width="8.08203125" style="2" hidden="1"/>
    <col min="11792" max="11792" width="9" style="2" hidden="1"/>
    <col min="11793" max="11794" width="15.08203125" style="2" hidden="1"/>
    <col min="11795" max="11795" width="9" style="2" hidden="1"/>
    <col min="11796" max="11796" width="10.83203125" style="2" hidden="1"/>
    <col min="11797" max="11797" width="9.83203125" style="2" hidden="1"/>
    <col min="11798" max="12035" width="9" style="2" hidden="1"/>
    <col min="12036" max="12036" width="24.58203125" style="2" hidden="1"/>
    <col min="12037" max="12037" width="9.5" style="2" hidden="1"/>
    <col min="12038" max="12038" width="11.25" style="2" hidden="1"/>
    <col min="12039" max="12039" width="14.5" style="2" hidden="1"/>
    <col min="12040" max="12040" width="13" style="2" hidden="1"/>
    <col min="12041" max="12041" width="14.33203125" style="2" hidden="1"/>
    <col min="12042" max="12042" width="14.83203125" style="2" hidden="1"/>
    <col min="12043" max="12043" width="12.5" style="2" hidden="1"/>
    <col min="12044" max="12044" width="8.75" style="2" hidden="1"/>
    <col min="12045" max="12045" width="2.83203125" style="2" hidden="1"/>
    <col min="12046" max="12046" width="12" style="2" hidden="1"/>
    <col min="12047" max="12047" width="8.08203125" style="2" hidden="1"/>
    <col min="12048" max="12048" width="9" style="2" hidden="1"/>
    <col min="12049" max="12050" width="15.08203125" style="2" hidden="1"/>
    <col min="12051" max="12051" width="9" style="2" hidden="1"/>
    <col min="12052" max="12052" width="10.83203125" style="2" hidden="1"/>
    <col min="12053" max="12053" width="9.83203125" style="2" hidden="1"/>
    <col min="12054" max="12291" width="9" style="2" hidden="1"/>
    <col min="12292" max="12292" width="24.58203125" style="2" hidden="1"/>
    <col min="12293" max="12293" width="9.5" style="2" hidden="1"/>
    <col min="12294" max="12294" width="11.25" style="2" hidden="1"/>
    <col min="12295" max="12295" width="14.5" style="2" hidden="1"/>
    <col min="12296" max="12296" width="13" style="2" hidden="1"/>
    <col min="12297" max="12297" width="14.33203125" style="2" hidden="1"/>
    <col min="12298" max="12298" width="14.83203125" style="2" hidden="1"/>
    <col min="12299" max="12299" width="12.5" style="2" hidden="1"/>
    <col min="12300" max="12300" width="8.75" style="2" hidden="1"/>
    <col min="12301" max="12301" width="2.83203125" style="2" hidden="1"/>
    <col min="12302" max="12302" width="12" style="2" hidden="1"/>
    <col min="12303" max="12303" width="8.08203125" style="2" hidden="1"/>
    <col min="12304" max="12304" width="9" style="2" hidden="1"/>
    <col min="12305" max="12306" width="15.08203125" style="2" hidden="1"/>
    <col min="12307" max="12307" width="9" style="2" hidden="1"/>
    <col min="12308" max="12308" width="10.83203125" style="2" hidden="1"/>
    <col min="12309" max="12309" width="9.83203125" style="2" hidden="1"/>
    <col min="12310" max="12547" width="9" style="2" hidden="1"/>
    <col min="12548" max="12548" width="24.58203125" style="2" hidden="1"/>
    <col min="12549" max="12549" width="9.5" style="2" hidden="1"/>
    <col min="12550" max="12550" width="11.25" style="2" hidden="1"/>
    <col min="12551" max="12551" width="14.5" style="2" hidden="1"/>
    <col min="12552" max="12552" width="13" style="2" hidden="1"/>
    <col min="12553" max="12553" width="14.33203125" style="2" hidden="1"/>
    <col min="12554" max="12554" width="14.83203125" style="2" hidden="1"/>
    <col min="12555" max="12555" width="12.5" style="2" hidden="1"/>
    <col min="12556" max="12556" width="8.75" style="2" hidden="1"/>
    <col min="12557" max="12557" width="2.83203125" style="2" hidden="1"/>
    <col min="12558" max="12558" width="12" style="2" hidden="1"/>
    <col min="12559" max="12559" width="8.08203125" style="2" hidden="1"/>
    <col min="12560" max="12560" width="9" style="2" hidden="1"/>
    <col min="12561" max="12562" width="15.08203125" style="2" hidden="1"/>
    <col min="12563" max="12563" width="9" style="2" hidden="1"/>
    <col min="12564" max="12564" width="10.83203125" style="2" hidden="1"/>
    <col min="12565" max="12565" width="9.83203125" style="2" hidden="1"/>
    <col min="12566" max="12803" width="9" style="2" hidden="1"/>
    <col min="12804" max="12804" width="24.58203125" style="2" hidden="1"/>
    <col min="12805" max="12805" width="9.5" style="2" hidden="1"/>
    <col min="12806" max="12806" width="11.25" style="2" hidden="1"/>
    <col min="12807" max="12807" width="14.5" style="2" hidden="1"/>
    <col min="12808" max="12808" width="13" style="2" hidden="1"/>
    <col min="12809" max="12809" width="14.33203125" style="2" hidden="1"/>
    <col min="12810" max="12810" width="14.83203125" style="2" hidden="1"/>
    <col min="12811" max="12811" width="12.5" style="2" hidden="1"/>
    <col min="12812" max="12812" width="8.75" style="2" hidden="1"/>
    <col min="12813" max="12813" width="2.83203125" style="2" hidden="1"/>
    <col min="12814" max="12814" width="12" style="2" hidden="1"/>
    <col min="12815" max="12815" width="8.08203125" style="2" hidden="1"/>
    <col min="12816" max="12816" width="9" style="2" hidden="1"/>
    <col min="12817" max="12818" width="15.08203125" style="2" hidden="1"/>
    <col min="12819" max="12819" width="9" style="2" hidden="1"/>
    <col min="12820" max="12820" width="10.83203125" style="2" hidden="1"/>
    <col min="12821" max="12821" width="9.83203125" style="2" hidden="1"/>
    <col min="12822" max="13059" width="9" style="2" hidden="1"/>
    <col min="13060" max="13060" width="24.58203125" style="2" hidden="1"/>
    <col min="13061" max="13061" width="9.5" style="2" hidden="1"/>
    <col min="13062" max="13062" width="11.25" style="2" hidden="1"/>
    <col min="13063" max="13063" width="14.5" style="2" hidden="1"/>
    <col min="13064" max="13064" width="13" style="2" hidden="1"/>
    <col min="13065" max="13065" width="14.33203125" style="2" hidden="1"/>
    <col min="13066" max="13066" width="14.83203125" style="2" hidden="1"/>
    <col min="13067" max="13067" width="12.5" style="2" hidden="1"/>
    <col min="13068" max="13068" width="8.75" style="2" hidden="1"/>
    <col min="13069" max="13069" width="2.83203125" style="2" hidden="1"/>
    <col min="13070" max="13070" width="12" style="2" hidden="1"/>
    <col min="13071" max="13071" width="8.08203125" style="2" hidden="1"/>
    <col min="13072" max="13072" width="9" style="2" hidden="1"/>
    <col min="13073" max="13074" width="15.08203125" style="2" hidden="1"/>
    <col min="13075" max="13075" width="9" style="2" hidden="1"/>
    <col min="13076" max="13076" width="10.83203125" style="2" hidden="1"/>
    <col min="13077" max="13077" width="9.83203125" style="2" hidden="1"/>
    <col min="13078" max="13315" width="9" style="2" hidden="1"/>
    <col min="13316" max="13316" width="24.58203125" style="2" hidden="1"/>
    <col min="13317" max="13317" width="9.5" style="2" hidden="1"/>
    <col min="13318" max="13318" width="11.25" style="2" hidden="1"/>
    <col min="13319" max="13319" width="14.5" style="2" hidden="1"/>
    <col min="13320" max="13320" width="13" style="2" hidden="1"/>
    <col min="13321" max="13321" width="14.33203125" style="2" hidden="1"/>
    <col min="13322" max="13322" width="14.83203125" style="2" hidden="1"/>
    <col min="13323" max="13323" width="12.5" style="2" hidden="1"/>
    <col min="13324" max="13324" width="8.75" style="2" hidden="1"/>
    <col min="13325" max="13325" width="2.83203125" style="2" hidden="1"/>
    <col min="13326" max="13326" width="12" style="2" hidden="1"/>
    <col min="13327" max="13327" width="8.08203125" style="2" hidden="1"/>
    <col min="13328" max="13328" width="9" style="2" hidden="1"/>
    <col min="13329" max="13330" width="15.08203125" style="2" hidden="1"/>
    <col min="13331" max="13331" width="9" style="2" hidden="1"/>
    <col min="13332" max="13332" width="10.83203125" style="2" hidden="1"/>
    <col min="13333" max="13333" width="9.83203125" style="2" hidden="1"/>
    <col min="13334" max="13571" width="9" style="2" hidden="1"/>
    <col min="13572" max="13572" width="24.58203125" style="2" hidden="1"/>
    <col min="13573" max="13573" width="9.5" style="2" hidden="1"/>
    <col min="13574" max="13574" width="11.25" style="2" hidden="1"/>
    <col min="13575" max="13575" width="14.5" style="2" hidden="1"/>
    <col min="13576" max="13576" width="13" style="2" hidden="1"/>
    <col min="13577" max="13577" width="14.33203125" style="2" hidden="1"/>
    <col min="13578" max="13578" width="14.83203125" style="2" hidden="1"/>
    <col min="13579" max="13579" width="12.5" style="2" hidden="1"/>
    <col min="13580" max="13580" width="8.75" style="2" hidden="1"/>
    <col min="13581" max="13581" width="2.83203125" style="2" hidden="1"/>
    <col min="13582" max="13582" width="12" style="2" hidden="1"/>
    <col min="13583" max="13583" width="8.08203125" style="2" hidden="1"/>
    <col min="13584" max="13584" width="9" style="2" hidden="1"/>
    <col min="13585" max="13586" width="15.08203125" style="2" hidden="1"/>
    <col min="13587" max="13587" width="9" style="2" hidden="1"/>
    <col min="13588" max="13588" width="10.83203125" style="2" hidden="1"/>
    <col min="13589" max="13589" width="9.83203125" style="2" hidden="1"/>
    <col min="13590" max="13827" width="9" style="2" hidden="1"/>
    <col min="13828" max="13828" width="24.58203125" style="2" hidden="1"/>
    <col min="13829" max="13829" width="9.5" style="2" hidden="1"/>
    <col min="13830" max="13830" width="11.25" style="2" hidden="1"/>
    <col min="13831" max="13831" width="14.5" style="2" hidden="1"/>
    <col min="13832" max="13832" width="13" style="2" hidden="1"/>
    <col min="13833" max="13833" width="14.33203125" style="2" hidden="1"/>
    <col min="13834" max="13834" width="14.83203125" style="2" hidden="1"/>
    <col min="13835" max="13835" width="12.5" style="2" hidden="1"/>
    <col min="13836" max="13836" width="8.75" style="2" hidden="1"/>
    <col min="13837" max="13837" width="2.83203125" style="2" hidden="1"/>
    <col min="13838" max="13838" width="12" style="2" hidden="1"/>
    <col min="13839" max="13839" width="8.08203125" style="2" hidden="1"/>
    <col min="13840" max="13840" width="9" style="2" hidden="1"/>
    <col min="13841" max="13842" width="15.08203125" style="2" hidden="1"/>
    <col min="13843" max="13843" width="9" style="2" hidden="1"/>
    <col min="13844" max="13844" width="10.83203125" style="2" hidden="1"/>
    <col min="13845" max="13845" width="9.83203125" style="2" hidden="1"/>
    <col min="13846" max="14083" width="9" style="2" hidden="1"/>
    <col min="14084" max="14084" width="24.58203125" style="2" hidden="1"/>
    <col min="14085" max="14085" width="9.5" style="2" hidden="1"/>
    <col min="14086" max="14086" width="11.25" style="2" hidden="1"/>
    <col min="14087" max="14087" width="14.5" style="2" hidden="1"/>
    <col min="14088" max="14088" width="13" style="2" hidden="1"/>
    <col min="14089" max="14089" width="14.33203125" style="2" hidden="1"/>
    <col min="14090" max="14090" width="14.83203125" style="2" hidden="1"/>
    <col min="14091" max="14091" width="12.5" style="2" hidden="1"/>
    <col min="14092" max="14092" width="8.75" style="2" hidden="1"/>
    <col min="14093" max="14093" width="2.83203125" style="2" hidden="1"/>
    <col min="14094" max="14094" width="12" style="2" hidden="1"/>
    <col min="14095" max="14095" width="8.08203125" style="2" hidden="1"/>
    <col min="14096" max="14096" width="9" style="2" hidden="1"/>
    <col min="14097" max="14098" width="15.08203125" style="2" hidden="1"/>
    <col min="14099" max="14099" width="9" style="2" hidden="1"/>
    <col min="14100" max="14100" width="10.83203125" style="2" hidden="1"/>
    <col min="14101" max="14101" width="9.83203125" style="2" hidden="1"/>
    <col min="14102" max="14339" width="9" style="2" hidden="1"/>
    <col min="14340" max="14340" width="24.58203125" style="2" hidden="1"/>
    <col min="14341" max="14341" width="9.5" style="2" hidden="1"/>
    <col min="14342" max="14342" width="11.25" style="2" hidden="1"/>
    <col min="14343" max="14343" width="14.5" style="2" hidden="1"/>
    <col min="14344" max="14344" width="13" style="2" hidden="1"/>
    <col min="14345" max="14345" width="14.33203125" style="2" hidden="1"/>
    <col min="14346" max="14346" width="14.83203125" style="2" hidden="1"/>
    <col min="14347" max="14347" width="12.5" style="2" hidden="1"/>
    <col min="14348" max="14348" width="8.75" style="2" hidden="1"/>
    <col min="14349" max="14349" width="2.83203125" style="2" hidden="1"/>
    <col min="14350" max="14350" width="12" style="2" hidden="1"/>
    <col min="14351" max="14351" width="8.08203125" style="2" hidden="1"/>
    <col min="14352" max="14352" width="9" style="2" hidden="1"/>
    <col min="14353" max="14354" width="15.08203125" style="2" hidden="1"/>
    <col min="14355" max="14355" width="9" style="2" hidden="1"/>
    <col min="14356" max="14356" width="10.83203125" style="2" hidden="1"/>
    <col min="14357" max="14357" width="9.83203125" style="2" hidden="1"/>
    <col min="14358" max="14595" width="9" style="2" hidden="1"/>
    <col min="14596" max="14596" width="24.58203125" style="2" hidden="1"/>
    <col min="14597" max="14597" width="9.5" style="2" hidden="1"/>
    <col min="14598" max="14598" width="11.25" style="2" hidden="1"/>
    <col min="14599" max="14599" width="14.5" style="2" hidden="1"/>
    <col min="14600" max="14600" width="13" style="2" hidden="1"/>
    <col min="14601" max="14601" width="14.33203125" style="2" hidden="1"/>
    <col min="14602" max="14602" width="14.83203125" style="2" hidden="1"/>
    <col min="14603" max="14603" width="12.5" style="2" hidden="1"/>
    <col min="14604" max="14604" width="8.75" style="2" hidden="1"/>
    <col min="14605" max="14605" width="2.83203125" style="2" hidden="1"/>
    <col min="14606" max="14606" width="12" style="2" hidden="1"/>
    <col min="14607" max="14607" width="8.08203125" style="2" hidden="1"/>
    <col min="14608" max="14608" width="9" style="2" hidden="1"/>
    <col min="14609" max="14610" width="15.08203125" style="2" hidden="1"/>
    <col min="14611" max="14611" width="9" style="2" hidden="1"/>
    <col min="14612" max="14612" width="10.83203125" style="2" hidden="1"/>
    <col min="14613" max="14613" width="9.83203125" style="2" hidden="1"/>
    <col min="14614" max="14851" width="9" style="2" hidden="1"/>
    <col min="14852" max="14852" width="24.58203125" style="2" hidden="1"/>
    <col min="14853" max="14853" width="9.5" style="2" hidden="1"/>
    <col min="14854" max="14854" width="11.25" style="2" hidden="1"/>
    <col min="14855" max="14855" width="14.5" style="2" hidden="1"/>
    <col min="14856" max="14856" width="13" style="2" hidden="1"/>
    <col min="14857" max="14857" width="14.33203125" style="2" hidden="1"/>
    <col min="14858" max="14858" width="14.83203125" style="2" hidden="1"/>
    <col min="14859" max="14859" width="12.5" style="2" hidden="1"/>
    <col min="14860" max="14860" width="8.75" style="2" hidden="1"/>
    <col min="14861" max="14861" width="2.83203125" style="2" hidden="1"/>
    <col min="14862" max="14862" width="12" style="2" hidden="1"/>
    <col min="14863" max="14863" width="8.08203125" style="2" hidden="1"/>
    <col min="14864" max="14864" width="9" style="2" hidden="1"/>
    <col min="14865" max="14866" width="15.08203125" style="2" hidden="1"/>
    <col min="14867" max="14867" width="9" style="2" hidden="1"/>
    <col min="14868" max="14868" width="10.83203125" style="2" hidden="1"/>
    <col min="14869" max="14869" width="9.83203125" style="2" hidden="1"/>
    <col min="14870" max="15107" width="9" style="2" hidden="1"/>
    <col min="15108" max="15108" width="24.58203125" style="2" hidden="1"/>
    <col min="15109" max="15109" width="9.5" style="2" hidden="1"/>
    <col min="15110" max="15110" width="11.25" style="2" hidden="1"/>
    <col min="15111" max="15111" width="14.5" style="2" hidden="1"/>
    <col min="15112" max="15112" width="13" style="2" hidden="1"/>
    <col min="15113" max="15113" width="14.33203125" style="2" hidden="1"/>
    <col min="15114" max="15114" width="14.83203125" style="2" hidden="1"/>
    <col min="15115" max="15115" width="12.5" style="2" hidden="1"/>
    <col min="15116" max="15116" width="8.75" style="2" hidden="1"/>
    <col min="15117" max="15117" width="2.83203125" style="2" hidden="1"/>
    <col min="15118" max="15118" width="12" style="2" hidden="1"/>
    <col min="15119" max="15119" width="8.08203125" style="2" hidden="1"/>
    <col min="15120" max="15120" width="9" style="2" hidden="1"/>
    <col min="15121" max="15122" width="15.08203125" style="2" hidden="1"/>
    <col min="15123" max="15123" width="9" style="2" hidden="1"/>
    <col min="15124" max="15124" width="10.83203125" style="2" hidden="1"/>
    <col min="15125" max="15125" width="9.83203125" style="2" hidden="1"/>
    <col min="15126" max="15363" width="9" style="2" hidden="1"/>
    <col min="15364" max="15364" width="24.58203125" style="2" hidden="1"/>
    <col min="15365" max="15365" width="9.5" style="2" hidden="1"/>
    <col min="15366" max="15366" width="11.25" style="2" hidden="1"/>
    <col min="15367" max="15367" width="14.5" style="2" hidden="1"/>
    <col min="15368" max="15368" width="13" style="2" hidden="1"/>
    <col min="15369" max="15369" width="14.33203125" style="2" hidden="1"/>
    <col min="15370" max="15370" width="14.83203125" style="2" hidden="1"/>
    <col min="15371" max="15371" width="12.5" style="2" hidden="1"/>
    <col min="15372" max="15372" width="8.75" style="2" hidden="1"/>
    <col min="15373" max="15373" width="2.83203125" style="2" hidden="1"/>
    <col min="15374" max="15374" width="12" style="2" hidden="1"/>
    <col min="15375" max="15375" width="8.08203125" style="2" hidden="1"/>
    <col min="15376" max="15376" width="9" style="2" hidden="1"/>
    <col min="15377" max="15378" width="15.08203125" style="2" hidden="1"/>
    <col min="15379" max="15379" width="9" style="2" hidden="1"/>
    <col min="15380" max="15380" width="10.83203125" style="2" hidden="1"/>
    <col min="15381" max="15381" width="9.83203125" style="2" hidden="1"/>
    <col min="15382" max="15619" width="9" style="2" hidden="1"/>
    <col min="15620" max="15620" width="24.58203125" style="2" hidden="1"/>
    <col min="15621" max="15621" width="9.5" style="2" hidden="1"/>
    <col min="15622" max="15622" width="11.25" style="2" hidden="1"/>
    <col min="15623" max="15623" width="14.5" style="2" hidden="1"/>
    <col min="15624" max="15624" width="13" style="2" hidden="1"/>
    <col min="15625" max="15625" width="14.33203125" style="2" hidden="1"/>
    <col min="15626" max="15626" width="14.83203125" style="2" hidden="1"/>
    <col min="15627" max="15627" width="12.5" style="2" hidden="1"/>
    <col min="15628" max="15628" width="8.75" style="2" hidden="1"/>
    <col min="15629" max="15629" width="2.83203125" style="2" hidden="1"/>
    <col min="15630" max="15630" width="12" style="2" hidden="1"/>
    <col min="15631" max="15631" width="8.08203125" style="2" hidden="1"/>
    <col min="15632" max="15632" width="9" style="2" hidden="1"/>
    <col min="15633" max="15634" width="15.08203125" style="2" hidden="1"/>
    <col min="15635" max="15635" width="9" style="2" hidden="1"/>
    <col min="15636" max="15636" width="10.83203125" style="2" hidden="1"/>
    <col min="15637" max="15637" width="9.83203125" style="2" hidden="1"/>
    <col min="15638" max="15875" width="9" style="2" hidden="1"/>
    <col min="15876" max="15876" width="24.58203125" style="2" hidden="1"/>
    <col min="15877" max="15877" width="9.5" style="2" hidden="1"/>
    <col min="15878" max="15878" width="11.25" style="2" hidden="1"/>
    <col min="15879" max="15879" width="14.5" style="2" hidden="1"/>
    <col min="15880" max="15880" width="13" style="2" hidden="1"/>
    <col min="15881" max="15881" width="14.33203125" style="2" hidden="1"/>
    <col min="15882" max="15882" width="14.83203125" style="2" hidden="1"/>
    <col min="15883" max="15883" width="12.5" style="2" hidden="1"/>
    <col min="15884" max="15884" width="8.75" style="2" hidden="1"/>
    <col min="15885" max="15885" width="2.83203125" style="2" hidden="1"/>
    <col min="15886" max="15886" width="12" style="2" hidden="1"/>
    <col min="15887" max="15887" width="8.08203125" style="2" hidden="1"/>
    <col min="15888" max="15888" width="9" style="2" hidden="1"/>
    <col min="15889" max="15890" width="15.08203125" style="2" hidden="1"/>
    <col min="15891" max="15891" width="9" style="2" hidden="1"/>
    <col min="15892" max="15892" width="10.83203125" style="2" hidden="1"/>
    <col min="15893" max="15893" width="9.83203125" style="2" hidden="1"/>
    <col min="15894" max="16131" width="9" style="2" hidden="1"/>
    <col min="16132" max="16132" width="24.58203125" style="2" hidden="1"/>
    <col min="16133" max="16133" width="9.5" style="2" hidden="1"/>
    <col min="16134" max="16134" width="11.25" style="2" hidden="1"/>
    <col min="16135" max="16135" width="14.5" style="2" hidden="1"/>
    <col min="16136" max="16136" width="13" style="2" hidden="1"/>
    <col min="16137" max="16137" width="14.33203125" style="2" hidden="1"/>
    <col min="16138" max="16138" width="14.83203125" style="2" hidden="1"/>
    <col min="16139" max="16139" width="12.5" style="2" hidden="1"/>
    <col min="16140" max="16140" width="8.75" style="2" hidden="1"/>
    <col min="16141" max="16141" width="2.83203125" style="2" hidden="1"/>
    <col min="16142" max="16142" width="12" style="2" hidden="1"/>
    <col min="16143" max="16143" width="8.08203125" style="2" hidden="1"/>
    <col min="16144" max="16144" width="9" style="2" hidden="1"/>
    <col min="16145" max="16146" width="15.08203125" style="2" hidden="1"/>
    <col min="16147" max="16147" width="9" style="2" hidden="1"/>
    <col min="16148" max="16148" width="10.83203125" style="2" hidden="1"/>
    <col min="16149" max="16150" width="9.83203125" style="2" hidden="1"/>
    <col min="16151" max="16384" width="9" style="2" hidden="1"/>
  </cols>
  <sheetData>
    <row r="1" spans="1:21" ht="20" x14ac:dyDescent="0.4">
      <c r="A1" s="1" t="s">
        <v>163</v>
      </c>
      <c r="B1" s="27"/>
      <c r="Q1" s="29"/>
    </row>
    <row r="2" spans="1:21" ht="13" x14ac:dyDescent="0.3">
      <c r="B2" s="12" t="s">
        <v>21</v>
      </c>
      <c r="C2" s="12"/>
      <c r="D2" s="13" t="str">
        <f ca="1">MID(CELL("filename",A1),FIND("]",CELL("filename",A1))+1,255)</f>
        <v>2025_F</v>
      </c>
      <c r="Q2" s="29"/>
    </row>
    <row r="3" spans="1:21" ht="5.5" customHeight="1" x14ac:dyDescent="0.25">
      <c r="B3" s="80"/>
      <c r="C3" s="79"/>
      <c r="D3" s="79"/>
    </row>
    <row r="4" spans="1:21" ht="12.5" x14ac:dyDescent="0.25">
      <c r="B4" s="80" t="s">
        <v>4</v>
      </c>
      <c r="C4" s="79"/>
      <c r="D4" s="79"/>
      <c r="H4" s="80" t="s">
        <v>22</v>
      </c>
      <c r="J4" s="80" t="s">
        <v>138</v>
      </c>
    </row>
    <row r="5" spans="1:21" s="79" customFormat="1" ht="10.5" x14ac:dyDescent="0.25">
      <c r="B5" s="79" t="s">
        <v>89</v>
      </c>
      <c r="C5" s="79" t="str">
        <f ca="1">VLOOKUP(D2,Results!$B$6:$F$73,5,0)</f>
        <v>95+</v>
      </c>
      <c r="G5" s="123"/>
      <c r="H5" s="79" t="str">
        <f ca="1">VLOOKUP($C$5,ResultsByYr!$BS$6:$BT$7,2,0)</f>
        <v>BZ</v>
      </c>
      <c r="J5" s="79" t="s">
        <v>136</v>
      </c>
      <c r="L5" s="331">
        <f ca="1">VLOOKUP($D$2,Results!$B$6:$H$73,6,0)</f>
        <v>0.9</v>
      </c>
      <c r="T5" s="81"/>
    </row>
    <row r="6" spans="1:21" s="79" customFormat="1" ht="10" x14ac:dyDescent="0.2">
      <c r="B6" s="82" t="s">
        <v>19</v>
      </c>
      <c r="C6" s="79" t="str">
        <f ca="1">VLOOKUP($D$2,Results!$B$6:$E$73,2,0)</f>
        <v>Deaths - AWP2025 (ONS 2022MORT)</v>
      </c>
      <c r="G6" s="83"/>
      <c r="H6" s="79" t="str">
        <f ca="1">VLOOKUP(C6,Information!$B$57:$C$67,2,0)</f>
        <v>Deaths - AWP2025 (ONS 2022MORT)</v>
      </c>
      <c r="J6" s="79" t="s">
        <v>137</v>
      </c>
      <c r="L6" s="331">
        <f ca="1">VLOOKUP($D$2,Results!$B$6:$H$73,7,0)</f>
        <v>1</v>
      </c>
      <c r="Q6" s="83"/>
      <c r="T6" s="81"/>
    </row>
    <row r="7" spans="1:21" s="79" customFormat="1" ht="10" x14ac:dyDescent="0.2">
      <c r="B7" s="82" t="s">
        <v>5</v>
      </c>
      <c r="C7" s="79" t="str">
        <f ca="1">VLOOKUP($D$2,Results!$B$6:$E$73,3,0)</f>
        <v>PTC - Central</v>
      </c>
      <c r="G7" s="83"/>
      <c r="H7" s="79" t="str">
        <f ca="1">VLOOKUP(C7,Information!$B$78:$C$82,2,0)</f>
        <v>PtC - Central</v>
      </c>
      <c r="Q7" s="84"/>
      <c r="T7" s="81"/>
    </row>
    <row r="8" spans="1:21" s="79" customFormat="1" ht="10" x14ac:dyDescent="0.2">
      <c r="B8" s="82" t="s">
        <v>18</v>
      </c>
      <c r="C8" s="79" t="str">
        <f ca="1">VLOOKUP($D$2,Results!$B$6:$E$73,4,0)</f>
        <v>ACPC - 2025</v>
      </c>
      <c r="D8" s="85"/>
      <c r="G8" s="83"/>
      <c r="H8" s="79" t="str">
        <f ca="1">VLOOKUP(C8,Information!$B$70:$C$75,2,0)</f>
        <v>ACPC - 2025</v>
      </c>
      <c r="I8" s="84"/>
      <c r="T8" s="81"/>
    </row>
    <row r="9" spans="1:21" ht="5.5" customHeight="1" thickBot="1" x14ac:dyDescent="0.35">
      <c r="B9" s="12"/>
      <c r="C9" s="12"/>
      <c r="D9" s="13"/>
    </row>
    <row r="10" spans="1:21" ht="13.5" thickBot="1" x14ac:dyDescent="0.35">
      <c r="B10" s="39" t="s">
        <v>6</v>
      </c>
      <c r="C10" s="40"/>
      <c r="D10" s="40"/>
      <c r="E10" s="40"/>
      <c r="F10" s="41"/>
      <c r="G10" s="124"/>
      <c r="H10" s="41"/>
      <c r="I10" s="41"/>
      <c r="J10" s="41"/>
      <c r="K10" s="40"/>
      <c r="L10" s="40"/>
      <c r="M10" s="40"/>
      <c r="N10" s="40"/>
      <c r="O10" s="40"/>
      <c r="P10" s="40"/>
      <c r="Q10" s="40"/>
      <c r="R10" s="40"/>
      <c r="S10" s="40"/>
      <c r="T10" s="42"/>
    </row>
    <row r="11" spans="1:21" s="43" customFormat="1" ht="64.5" customHeight="1" thickBot="1" x14ac:dyDescent="0.35">
      <c r="B11" s="21" t="s">
        <v>7</v>
      </c>
      <c r="C11" s="22" t="s">
        <v>12</v>
      </c>
      <c r="D11" s="56" t="s">
        <v>13</v>
      </c>
      <c r="E11" s="21" t="s">
        <v>127</v>
      </c>
      <c r="F11" s="22" t="s">
        <v>50</v>
      </c>
      <c r="G11" s="125" t="s">
        <v>51</v>
      </c>
      <c r="H11" s="22" t="s">
        <v>15</v>
      </c>
      <c r="I11" s="22" t="s">
        <v>14</v>
      </c>
      <c r="J11" s="22" t="s">
        <v>75</v>
      </c>
      <c r="K11" s="23" t="s">
        <v>16</v>
      </c>
      <c r="L11" s="72" t="s">
        <v>26</v>
      </c>
      <c r="M11" s="31" t="s">
        <v>27</v>
      </c>
      <c r="N11" s="22" t="s">
        <v>8</v>
      </c>
      <c r="O11" s="22" t="s">
        <v>17</v>
      </c>
      <c r="P11" s="22"/>
      <c r="Q11" s="22" t="s">
        <v>9</v>
      </c>
      <c r="R11" s="22" t="s">
        <v>3</v>
      </c>
      <c r="S11" s="56" t="s">
        <v>32</v>
      </c>
      <c r="T11" s="38" t="s">
        <v>31</v>
      </c>
    </row>
    <row r="12" spans="1:21" s="44" customFormat="1" ht="13" x14ac:dyDescent="0.3">
      <c r="B12" s="14">
        <v>2005</v>
      </c>
      <c r="C12" s="53">
        <f t="shared" ref="C12:C43" ca="1" si="0">SUM(INDIRECT("'"&amp;$H$6&amp;"'!C"&amp;SUM(ROW(A12))&amp;":"&amp;$H$5&amp;ROW(B12)))</f>
        <v>1705.5139151336643</v>
      </c>
      <c r="D12" s="70">
        <f t="shared" ref="D12:D43" ca="1" si="1">SUMPRODUCT(INDIRECT("'"&amp;$H$6&amp;"'!C"&amp;SUM(ROW(A12))&amp;":"&amp;$H$5&amp;SUM(ROW(B12))),INDIRECT("'"&amp;$H$6&amp;"'!C11:"&amp;$H$5&amp;"11"))/C12</f>
        <v>71.17450691912174</v>
      </c>
      <c r="E12" s="75">
        <f ca="1">IFERROR(F12/C12,"")</f>
        <v>0.42048961422051623</v>
      </c>
      <c r="F12" s="53" cm="1">
        <f t="array" aca="1" ref="F12" ca="1">SUMPRODUCT(INDIRECT("'"&amp;$H$6&amp;"'!$C"&amp;SUM(ROW(A12))&amp;":"&amp;$H$5&amp;SUM(ROW(A12))),
INDIRECT("'"&amp;$H$7&amp;"'!$C"&amp;SUM(ROW(A12))&amp;":"&amp;$H$5&amp;SUM(ROW(A12)))*$L$6)</f>
        <v>717.15088822227676</v>
      </c>
      <c r="G12" s="163">
        <f ca="1">INDEX('Other Inputs'!$C$80:$AH$145,MATCH(B12,'Other Inputs'!$B$80:$B$145,0), MATCH($D$2,'Other Inputs'!$C$79:$AH$79,0))</f>
        <v>0</v>
      </c>
      <c r="H12" s="53">
        <f ca="1">F12*(1-G12)</f>
        <v>717.15088822227676</v>
      </c>
      <c r="I12" s="70" cm="1">
        <f t="array" aca="1" ref="I12" ca="1">IFERROR(SUMPRODUCT(INDIRECT("'"&amp;$H$6&amp;"'!$C"&amp;SUM(ROW(P12))&amp;":"&amp;$H$5&amp;SUM(ROW(P12))),
INDIRECT("'"&amp;$H$7&amp;"'!$C"&amp;SUM(ROW(P12))&amp;":"&amp;$H$5&amp;SUM(ROW(P12)))*$L$6,
INDIRECT("'"&amp;$H$7&amp;"'!$C10:"&amp;$H$5&amp;10)*$L$6)/
(SUMPRODUCT(INDIRECT("'"&amp;$H$6&amp;"'!$C"&amp;SUM(ROW(P12))&amp;":"&amp;$H$5&amp;SUM(ROW(P12))),
INDIRECT("'"&amp;$H$7&amp;"'!$C"&amp;SUM(ROW(P12))&amp;":"&amp;$H$5&amp;SUM(ROW(P12)))*$L$6)),"")</f>
        <v>67.396590993592767</v>
      </c>
      <c r="J12" s="345">
        <f ca="1">INDEX('Other Inputs'!$C$11:$AH$76,MATCH($B12,'Other Inputs'!$B$80:$B$145,0), MATCH($D$2,'Other Inputs'!$C$79:$AH$79,0))</f>
        <v>2</v>
      </c>
      <c r="K12" s="76">
        <f ca="1">H12*J12</f>
        <v>1434.3017764445535</v>
      </c>
      <c r="L12" s="163">
        <f ca="1">INDEX('Other Inputs'!$C$149:$AH$214,MATCH($B12,'Other Inputs'!$B$80:$B$145,0), MATCH($D$2,'Other Inputs'!$C$79:$AH$79,0))</f>
        <v>5.5E-2</v>
      </c>
      <c r="M12" s="163">
        <f ca="1">INDEX('Other Inputs'!$C$218:$AH$283,MATCH($B12,'Other Inputs'!$B$80:$B$145,0), MATCH($D$2,'Other Inputs'!$C$79:$AH$79,0))</f>
        <v>1.9521717911176184E-2</v>
      </c>
      <c r="N12" s="53">
        <f ca="1">(K12*(1+L12))*(1+M12)</f>
        <v>1542.7284107356122</v>
      </c>
      <c r="O12" s="53">
        <f ca="1">N12/J12</f>
        <v>771.36420536780611</v>
      </c>
      <c r="P12" s="46"/>
      <c r="Q12" s="53" cm="1">
        <f t="array" aca="1" ref="Q12" ca="1">IFERROR(SUMPRODUCT(INDIRECT("'"&amp;$H$6&amp;"'!$C"&amp;SUM(ROW(P12))&amp;":"&amp;$H$5&amp;SUM(ROW(P12))),
INDIRECT("'"&amp;$H$7&amp;"'!$C"&amp;SUM(ROW(P12))&amp;":"&amp;$H$5&amp;SUM(ROW(P12)))*$L$6,
INDIRECT("'"&amp;$H$8&amp;"'!$C"&amp;SUM(ROW(P12))&amp;":"&amp;$H$5&amp;SUM(ROW(P12)))*$L$5)/
(SUMPRODUCT(INDIRECT("'"&amp;$H$6&amp;"'!$C"&amp;SUM(ROW(P12))&amp;":"&amp;$H$5&amp;SUM(ROW(P12))),
INDIRECT("'"&amp;$H$7&amp;"'!$C"&amp;SUM(ROW(P12))&amp;":"&amp;$H$5&amp;SUM(ROW(P12)))*$L$6)),"")</f>
        <v>179874.05931354463</v>
      </c>
      <c r="R12" s="47"/>
      <c r="S12" s="57">
        <f ca="1">IFERROR(O12*Q12,0)</f>
        <v>138748410.82867396</v>
      </c>
      <c r="T12" s="59">
        <f t="shared" ref="T12:T67" si="2">IF(B12&gt;Endyear,0,IF(B12&gt;=Startyear,IF(B12=Startyear,0.5,T11+1),0))</f>
        <v>0</v>
      </c>
    </row>
    <row r="13" spans="1:21" s="44" customFormat="1" ht="13" x14ac:dyDescent="0.3">
      <c r="B13" s="14">
        <f>B12+1</f>
        <v>2006</v>
      </c>
      <c r="C13" s="53">
        <f t="shared" ca="1" si="0"/>
        <v>1762.293777730421</v>
      </c>
      <c r="D13" s="70">
        <f t="shared" ca="1" si="1"/>
        <v>71.679070929238847</v>
      </c>
      <c r="E13" s="75">
        <f t="shared" ref="E13:E67" ca="1" si="3">IFERROR(F13/C13,"")</f>
        <v>0.47314599499345389</v>
      </c>
      <c r="F13" s="53" cm="1">
        <f t="array" aca="1" ref="F13" ca="1">SUMPRODUCT(INDIRECT("'"&amp;$H$6&amp;"'!$C"&amp;SUM(ROW(A13))&amp;":"&amp;$H$5&amp;SUM(ROW(A13))),
INDIRECT("'"&amp;$H$7&amp;"'!$C"&amp;SUM(ROW(A13))&amp;":"&amp;$H$5&amp;SUM(ROW(A13)))*$L$6)</f>
        <v>833.8222429350327</v>
      </c>
      <c r="G13" s="163">
        <f ca="1">INDEX('Other Inputs'!$C$80:$AH$145,MATCH(B13,'Other Inputs'!$B$80:$B$145,0), MATCH($D$2,'Other Inputs'!$C$79:$AH$79,0))</f>
        <v>0</v>
      </c>
      <c r="H13" s="53">
        <f t="shared" ref="H13:H67" ca="1" si="4">F13*(1-G13)</f>
        <v>833.8222429350327</v>
      </c>
      <c r="I13" s="70" cm="1">
        <f t="array" aca="1" ref="I13" ca="1">IFERROR(SUMPRODUCT(INDIRECT("'"&amp;$H$6&amp;"'!$C"&amp;SUM(ROW(P13))&amp;":"&amp;$H$5&amp;SUM(ROW(P13))),
INDIRECT("'"&amp;$H$7&amp;"'!$C"&amp;SUM(ROW(P13))&amp;":"&amp;$H$5&amp;SUM(ROW(P13)))*$L$6,
INDIRECT("'"&amp;$H$7&amp;"'!$C10:"&amp;$H$5&amp;10)*$L$6)/
(SUMPRODUCT(INDIRECT("'"&amp;$H$6&amp;"'!$C"&amp;SUM(ROW(P13))&amp;":"&amp;$H$5&amp;SUM(ROW(P13))),
INDIRECT("'"&amp;$H$7&amp;"'!$C"&amp;SUM(ROW(P13))&amp;":"&amp;$H$5&amp;SUM(ROW(P13)))*$L$6)),"")</f>
        <v>68.629672540899378</v>
      </c>
      <c r="J13" s="345">
        <f ca="1">INDEX('Other Inputs'!$C$11:$AH$76,MATCH($B13,'Other Inputs'!$B$80:$B$145,0), MATCH($D$2,'Other Inputs'!$C$79:$AH$79,0))</f>
        <v>2</v>
      </c>
      <c r="K13" s="76">
        <f t="shared" ref="K13:K67" ca="1" si="5">H13*J13</f>
        <v>1667.6444858700654</v>
      </c>
      <c r="L13" s="163">
        <f ca="1">INDEX('Other Inputs'!$C$149:$AH$214,MATCH($B13,'Other Inputs'!$B$80:$B$145,0), MATCH($D$2,'Other Inputs'!$C$79:$AH$79,0))</f>
        <v>5.5E-2</v>
      </c>
      <c r="M13" s="45">
        <f ca="1">INDEX('Other Inputs'!$C$218:$AH$283,MATCH($B13,'Other Inputs'!$B$80:$B$145,0), MATCH($D$2,'Other Inputs'!$C$79:$AH$79,0))</f>
        <v>2.4271844660194174E-2</v>
      </c>
      <c r="N13" s="53">
        <f t="shared" ref="N13:N67" ca="1" si="6">(K13*(1+L13))*(1+M13)</f>
        <v>1802.0679649374072</v>
      </c>
      <c r="O13" s="53">
        <f t="shared" ref="O13:O67" ca="1" si="7">N13/J13</f>
        <v>901.03398246870358</v>
      </c>
      <c r="P13" s="46"/>
      <c r="Q13" s="53" cm="1">
        <f t="array" aca="1" ref="Q13" ca="1">IFERROR(SUMPRODUCT(INDIRECT("'"&amp;$H$6&amp;"'!$C"&amp;SUM(ROW(P13))&amp;":"&amp;$H$5&amp;SUM(ROW(P13))),
INDIRECT("'"&amp;$H$7&amp;"'!$C"&amp;SUM(ROW(P13))&amp;":"&amp;$H$5&amp;SUM(ROW(P13)))*$L$6,
INDIRECT("'"&amp;$H$8&amp;"'!$C"&amp;SUM(ROW(P13))&amp;":"&amp;$H$5&amp;SUM(ROW(P13)))*$L$5)/
(SUMPRODUCT(INDIRECT("'"&amp;$H$6&amp;"'!$C"&amp;SUM(ROW(P13))&amp;":"&amp;$H$5&amp;SUM(ROW(P13))),
INDIRECT("'"&amp;$H$7&amp;"'!$C"&amp;SUM(ROW(P13))&amp;":"&amp;$H$5&amp;SUM(ROW(P13)))*$L$6)),"")</f>
        <v>175268.88125108753</v>
      </c>
      <c r="R13" s="47">
        <f ca="1">IF(Q13=0,"",IFERROR(Q13/Q12-1,""))</f>
        <v>-2.5602235697753661E-2</v>
      </c>
      <c r="S13" s="57">
        <f t="shared" ref="S13:S67" ca="1" si="8">IFERROR(O13*Q13,0)</f>
        <v>157923218.0765017</v>
      </c>
      <c r="T13" s="59">
        <f t="shared" si="2"/>
        <v>0</v>
      </c>
      <c r="U13" s="48"/>
    </row>
    <row r="14" spans="1:21" s="44" customFormat="1" ht="13" x14ac:dyDescent="0.3">
      <c r="B14" s="14">
        <f t="shared" ref="B14:B67" si="9">B13+1</f>
        <v>2007</v>
      </c>
      <c r="C14" s="53">
        <f t="shared" ca="1" si="0"/>
        <v>1817.3193403428234</v>
      </c>
      <c r="D14" s="70">
        <f t="shared" ca="1" si="1"/>
        <v>72.195963725765111</v>
      </c>
      <c r="E14" s="75">
        <f t="shared" ca="1" si="3"/>
        <v>0.52633608923620179</v>
      </c>
      <c r="F14" s="53" cm="1">
        <f t="array" aca="1" ref="F14" ca="1">SUMPRODUCT(INDIRECT("'"&amp;$H$6&amp;"'!$C"&amp;SUM(ROW(A14))&amp;":"&amp;$H$5&amp;SUM(ROW(A14))),
INDIRECT("'"&amp;$H$7&amp;"'!$C"&amp;SUM(ROW(A14))&amp;":"&amp;$H$5&amp;SUM(ROW(A14)))*$L$6)</f>
        <v>956.52075448935568</v>
      </c>
      <c r="G14" s="163">
        <f ca="1">INDEX('Other Inputs'!$C$80:$AH$145,MATCH(B14,'Other Inputs'!$B$80:$B$145,0), MATCH($D$2,'Other Inputs'!$C$79:$AH$79,0))</f>
        <v>0</v>
      </c>
      <c r="H14" s="53">
        <f t="shared" ca="1" si="4"/>
        <v>956.52075448935568</v>
      </c>
      <c r="I14" s="70" cm="1">
        <f t="array" aca="1" ref="I14" ca="1">IFERROR(SUMPRODUCT(INDIRECT("'"&amp;$H$6&amp;"'!$C"&amp;SUM(ROW(P14))&amp;":"&amp;$H$5&amp;SUM(ROW(P14))),
INDIRECT("'"&amp;$H$7&amp;"'!$C"&amp;SUM(ROW(P14))&amp;":"&amp;$H$5&amp;SUM(ROW(P14)))*$L$6,
INDIRECT("'"&amp;$H$7&amp;"'!$C10:"&amp;$H$5&amp;10)*$L$6)/
(SUMPRODUCT(INDIRECT("'"&amp;$H$6&amp;"'!$C"&amp;SUM(ROW(P14))&amp;":"&amp;$H$5&amp;SUM(ROW(P14))),
INDIRECT("'"&amp;$H$7&amp;"'!$C"&amp;SUM(ROW(P14))&amp;":"&amp;$H$5&amp;SUM(ROW(P14)))*$L$6)),"")</f>
        <v>69.702770285472809</v>
      </c>
      <c r="J14" s="345">
        <f ca="1">INDEX('Other Inputs'!$C$11:$AH$76,MATCH($B14,'Other Inputs'!$B$80:$B$145,0), MATCH($D$2,'Other Inputs'!$C$79:$AH$79,0))</f>
        <v>2</v>
      </c>
      <c r="K14" s="76">
        <f t="shared" ca="1" si="5"/>
        <v>1913.0415089787114</v>
      </c>
      <c r="L14" s="163">
        <f ca="1">INDEX('Other Inputs'!$C$149:$AH$214,MATCH($B14,'Other Inputs'!$B$80:$B$145,0), MATCH($D$2,'Other Inputs'!$C$79:$AH$79,0))</f>
        <v>5.5E-2</v>
      </c>
      <c r="M14" s="45">
        <f ca="1">INDEX('Other Inputs'!$C$218:$AH$283,MATCH($B14,'Other Inputs'!$B$80:$B$145,0), MATCH($D$2,'Other Inputs'!$C$79:$AH$79,0))</f>
        <v>1.6544117647058824E-2</v>
      </c>
      <c r="N14" s="53">
        <f t="shared" ca="1" si="6"/>
        <v>2051.6491028691448</v>
      </c>
      <c r="O14" s="53">
        <f t="shared" ca="1" si="7"/>
        <v>1025.8245514345724</v>
      </c>
      <c r="P14" s="46"/>
      <c r="Q14" s="53" cm="1">
        <f t="array" aca="1" ref="Q14" ca="1">IFERROR(SUMPRODUCT(INDIRECT("'"&amp;$H$6&amp;"'!$C"&amp;SUM(ROW(P14))&amp;":"&amp;$H$5&amp;SUM(ROW(P14))),
INDIRECT("'"&amp;$H$7&amp;"'!$C"&amp;SUM(ROW(P14))&amp;":"&amp;$H$5&amp;SUM(ROW(P14)))*$L$6,
INDIRECT("'"&amp;$H$8&amp;"'!$C"&amp;SUM(ROW(P14))&amp;":"&amp;$H$5&amp;SUM(ROW(P14)))*$L$5)/
(SUMPRODUCT(INDIRECT("'"&amp;$H$6&amp;"'!$C"&amp;SUM(ROW(P14))&amp;":"&amp;$H$5&amp;SUM(ROW(P14))),
INDIRECT("'"&amp;$H$7&amp;"'!$C"&amp;SUM(ROW(P14))&amp;":"&amp;$H$5&amp;SUM(ROW(P14)))*$L$6)),"")</f>
        <v>171285.95741595596</v>
      </c>
      <c r="R14" s="47">
        <f t="shared" ref="R14:R67" ca="1" si="10">IF(Q14=0,"",IFERROR(Q14/Q13-1,""))</f>
        <v>-2.2724649160199117E-2</v>
      </c>
      <c r="S14" s="57">
        <f t="shared" ca="1" si="8"/>
        <v>175709340.43326429</v>
      </c>
      <c r="T14" s="59">
        <f t="shared" si="2"/>
        <v>0</v>
      </c>
      <c r="U14" s="49"/>
    </row>
    <row r="15" spans="1:21" s="44" customFormat="1" ht="13" x14ac:dyDescent="0.3">
      <c r="B15" s="14">
        <f t="shared" si="9"/>
        <v>2008</v>
      </c>
      <c r="C15" s="53">
        <f t="shared" ca="1" si="0"/>
        <v>1872.7278401048691</v>
      </c>
      <c r="D15" s="70">
        <f t="shared" ca="1" si="1"/>
        <v>72.71455430480998</v>
      </c>
      <c r="E15" s="75">
        <f t="shared" ca="1" si="3"/>
        <v>0.58150521218914342</v>
      </c>
      <c r="F15" s="53" cm="1">
        <f t="array" aca="1" ref="F15" ca="1">SUMPRODUCT(INDIRECT("'"&amp;$H$6&amp;"'!$C"&amp;SUM(ROW(A15))&amp;":"&amp;$H$5&amp;SUM(ROW(A15))),
INDIRECT("'"&amp;$H$7&amp;"'!$C"&amp;SUM(ROW(A15))&amp;":"&amp;$H$5&amp;SUM(ROW(A15)))*$L$6)</f>
        <v>1089.0010000326981</v>
      </c>
      <c r="G15" s="163">
        <f ca="1">INDEX('Other Inputs'!$C$80:$AH$145,MATCH(B15,'Other Inputs'!$B$80:$B$145,0), MATCH($D$2,'Other Inputs'!$C$79:$AH$79,0))</f>
        <v>0</v>
      </c>
      <c r="H15" s="53">
        <f t="shared" ca="1" si="4"/>
        <v>1089.0010000326981</v>
      </c>
      <c r="I15" s="70" cm="1">
        <f t="array" aca="1" ref="I15" ca="1">IFERROR(SUMPRODUCT(INDIRECT("'"&amp;$H$6&amp;"'!$C"&amp;SUM(ROW(P15))&amp;":"&amp;$H$5&amp;SUM(ROW(P15))),
INDIRECT("'"&amp;$H$7&amp;"'!$C"&amp;SUM(ROW(P15))&amp;":"&amp;$H$5&amp;SUM(ROW(P15)))*$L$6,
INDIRECT("'"&amp;$H$7&amp;"'!$C10:"&amp;$H$5&amp;10)*$L$6)/
(SUMPRODUCT(INDIRECT("'"&amp;$H$6&amp;"'!$C"&amp;SUM(ROW(P15))&amp;":"&amp;$H$5&amp;SUM(ROW(P15))),
INDIRECT("'"&amp;$H$7&amp;"'!$C"&amp;SUM(ROW(P15))&amp;":"&amp;$H$5&amp;SUM(ROW(P15)))*$L$6)),"")</f>
        <v>70.623742224232231</v>
      </c>
      <c r="J15" s="345">
        <f ca="1">INDEX('Other Inputs'!$C$11:$AH$76,MATCH($B15,'Other Inputs'!$B$80:$B$145,0), MATCH($D$2,'Other Inputs'!$C$79:$AH$79,0))</f>
        <v>2</v>
      </c>
      <c r="K15" s="76">
        <f t="shared" ca="1" si="5"/>
        <v>2178.0020000653963</v>
      </c>
      <c r="L15" s="163">
        <f ca="1">INDEX('Other Inputs'!$C$149:$AH$214,MATCH($B15,'Other Inputs'!$B$80:$B$145,0), MATCH($D$2,'Other Inputs'!$C$79:$AH$79,0))</f>
        <v>5.5E-2</v>
      </c>
      <c r="M15" s="45">
        <f ca="1">INDEX('Other Inputs'!$C$218:$AH$283,MATCH($B15,'Other Inputs'!$B$80:$B$145,0), MATCH($D$2,'Other Inputs'!$C$79:$AH$79,0))</f>
        <v>1.7660044150110375E-2</v>
      </c>
      <c r="N15" s="53">
        <f t="shared" ca="1" si="6"/>
        <v>2338.3712201805865</v>
      </c>
      <c r="O15" s="53">
        <f t="shared" ca="1" si="7"/>
        <v>1169.1856100902933</v>
      </c>
      <c r="P15" s="46"/>
      <c r="Q15" s="53" cm="1">
        <f t="array" aca="1" ref="Q15" ca="1">IFERROR(SUMPRODUCT(INDIRECT("'"&amp;$H$6&amp;"'!$C"&amp;SUM(ROW(P15))&amp;":"&amp;$H$5&amp;SUM(ROW(P15))),
INDIRECT("'"&amp;$H$7&amp;"'!$C"&amp;SUM(ROW(P15))&amp;":"&amp;$H$5&amp;SUM(ROW(P15)))*$L$6,
INDIRECT("'"&amp;$H$8&amp;"'!$C"&amp;SUM(ROW(P15))&amp;":"&amp;$H$5&amp;SUM(ROW(P15)))*$L$5)/
(SUMPRODUCT(INDIRECT("'"&amp;$H$6&amp;"'!$C"&amp;SUM(ROW(P15))&amp;":"&amp;$H$5&amp;SUM(ROW(P15))),
INDIRECT("'"&amp;$H$7&amp;"'!$C"&amp;SUM(ROW(P15))&amp;":"&amp;$H$5&amp;SUM(ROW(P15)))*$L$6)),"")</f>
        <v>175802.8373477814</v>
      </c>
      <c r="R15" s="47">
        <f t="shared" ca="1" si="10"/>
        <v>2.6370404205737108E-2</v>
      </c>
      <c r="S15" s="57">
        <f t="shared" ca="1" si="8"/>
        <v>205546147.64007038</v>
      </c>
      <c r="T15" s="59">
        <f t="shared" si="2"/>
        <v>0</v>
      </c>
      <c r="U15" s="49"/>
    </row>
    <row r="16" spans="1:21" s="44" customFormat="1" ht="13" x14ac:dyDescent="0.3">
      <c r="B16" s="14">
        <f t="shared" si="9"/>
        <v>2009</v>
      </c>
      <c r="C16" s="53">
        <f t="shared" ca="1" si="0"/>
        <v>1919.5920536281137</v>
      </c>
      <c r="D16" s="70">
        <f t="shared" ca="1" si="1"/>
        <v>73.190747076389258</v>
      </c>
      <c r="E16" s="75">
        <f t="shared" ca="1" si="3"/>
        <v>0.60654944032493074</v>
      </c>
      <c r="F16" s="53" cm="1">
        <f t="array" aca="1" ref="F16" ca="1">SUMPRODUCT(INDIRECT("'"&amp;$H$6&amp;"'!$C"&amp;SUM(ROW(A16))&amp;":"&amp;$H$5&amp;SUM(ROW(A16))),
INDIRECT("'"&amp;$H$7&amp;"'!$C"&amp;SUM(ROW(A16))&amp;":"&amp;$H$5&amp;SUM(ROW(A16)))*$L$6)</f>
        <v>1164.3274857803169</v>
      </c>
      <c r="G16" s="163">
        <f ca="1">INDEX('Other Inputs'!$C$80:$AH$145,MATCH(B16,'Other Inputs'!$B$80:$B$145,0), MATCH($D$2,'Other Inputs'!$C$79:$AH$79,0))</f>
        <v>0</v>
      </c>
      <c r="H16" s="53">
        <f t="shared" ca="1" si="4"/>
        <v>1164.3274857803169</v>
      </c>
      <c r="I16" s="70" cm="1">
        <f t="array" aca="1" ref="I16" ca="1">IFERROR(SUMPRODUCT(INDIRECT("'"&amp;$H$6&amp;"'!$C"&amp;SUM(ROW(P16))&amp;":"&amp;$H$5&amp;SUM(ROW(P16))),
INDIRECT("'"&amp;$H$7&amp;"'!$C"&amp;SUM(ROW(P16))&amp;":"&amp;$H$5&amp;SUM(ROW(P16)))*$L$6,
INDIRECT("'"&amp;$H$7&amp;"'!$C10:"&amp;$H$5&amp;10)*$L$6)/
(SUMPRODUCT(INDIRECT("'"&amp;$H$6&amp;"'!$C"&amp;SUM(ROW(P16))&amp;":"&amp;$H$5&amp;SUM(ROW(P16))),
INDIRECT("'"&amp;$H$7&amp;"'!$C"&amp;SUM(ROW(P16))&amp;":"&amp;$H$5&amp;SUM(ROW(P16)))*$L$6)),"")</f>
        <v>71.26664471332748</v>
      </c>
      <c r="J16" s="345">
        <f ca="1">INDEX('Other Inputs'!$C$11:$AH$76,MATCH($B16,'Other Inputs'!$B$80:$B$145,0), MATCH($D$2,'Other Inputs'!$C$79:$AH$79,0))</f>
        <v>2</v>
      </c>
      <c r="K16" s="76">
        <f t="shared" ca="1" si="5"/>
        <v>2328.6549715606338</v>
      </c>
      <c r="L16" s="163">
        <f ca="1">INDEX('Other Inputs'!$C$149:$AH$214,MATCH($B16,'Other Inputs'!$B$80:$B$145,0), MATCH($D$2,'Other Inputs'!$C$79:$AH$79,0))</f>
        <v>5.5E-2</v>
      </c>
      <c r="M16" s="45">
        <f ca="1">INDEX('Other Inputs'!$C$218:$AH$283,MATCH($B16,'Other Inputs'!$B$80:$B$145,0), MATCH($D$2,'Other Inputs'!$C$79:$AH$79,0))</f>
        <v>1.797945205479452E-2</v>
      </c>
      <c r="N16" s="53">
        <f t="shared" ca="1" si="6"/>
        <v>2500.9016721325352</v>
      </c>
      <c r="O16" s="53">
        <f t="shared" ca="1" si="7"/>
        <v>1250.4508360662676</v>
      </c>
      <c r="P16" s="46"/>
      <c r="Q16" s="53" cm="1">
        <f t="array" aca="1" ref="Q16" ca="1">IFERROR(SUMPRODUCT(INDIRECT("'"&amp;$H$6&amp;"'!$C"&amp;SUM(ROW(P16))&amp;":"&amp;$H$5&amp;SUM(ROW(P16))),
INDIRECT("'"&amp;$H$7&amp;"'!$C"&amp;SUM(ROW(P16))&amp;":"&amp;$H$5&amp;SUM(ROW(P16)))*$L$6,
INDIRECT("'"&amp;$H$8&amp;"'!$C"&amp;SUM(ROW(P16))&amp;":"&amp;$H$5&amp;SUM(ROW(P16)))*$L$5)/
(SUMPRODUCT(INDIRECT("'"&amp;$H$6&amp;"'!$C"&amp;SUM(ROW(P16))&amp;":"&amp;$H$5&amp;SUM(ROW(P16))),
INDIRECT("'"&amp;$H$7&amp;"'!$C"&amp;SUM(ROW(P16))&amp;":"&amp;$H$5&amp;SUM(ROW(P16)))*$L$6)),"")</f>
        <v>181927.97896963567</v>
      </c>
      <c r="R16" s="47">
        <f t="shared" ca="1" si="10"/>
        <v>3.484097136462716E-2</v>
      </c>
      <c r="S16" s="57">
        <f t="shared" ca="1" si="8"/>
        <v>227491993.40642726</v>
      </c>
      <c r="T16" s="59">
        <f t="shared" si="2"/>
        <v>0</v>
      </c>
    </row>
    <row r="17" spans="2:20" s="44" customFormat="1" ht="13" x14ac:dyDescent="0.3">
      <c r="B17" s="14">
        <f t="shared" si="9"/>
        <v>2010</v>
      </c>
      <c r="C17" s="53">
        <f t="shared" ca="1" si="0"/>
        <v>1964.1248694769401</v>
      </c>
      <c r="D17" s="70">
        <f t="shared" ca="1" si="1"/>
        <v>73.66440992041602</v>
      </c>
      <c r="E17" s="75">
        <f t="shared" ca="1" si="3"/>
        <v>0.61594671871120676</v>
      </c>
      <c r="F17" s="53" cm="1">
        <f t="array" aca="1" ref="F17" ca="1">SUMPRODUCT(INDIRECT("'"&amp;$H$6&amp;"'!$C"&amp;SUM(ROW(A17))&amp;":"&amp;$H$5&amp;SUM(ROW(A17))),
INDIRECT("'"&amp;$H$7&amp;"'!$C"&amp;SUM(ROW(A17))&amp;":"&amp;$H$5&amp;SUM(ROW(A17)))*$L$6)</f>
        <v>1209.7962684933987</v>
      </c>
      <c r="G17" s="163">
        <f ca="1">INDEX('Other Inputs'!$C$80:$AH$145,MATCH(B17,'Other Inputs'!$B$80:$B$145,0), MATCH($D$2,'Other Inputs'!$C$79:$AH$79,0))</f>
        <v>0</v>
      </c>
      <c r="H17" s="53">
        <f t="shared" ca="1" si="4"/>
        <v>1209.7962684933987</v>
      </c>
      <c r="I17" s="70" cm="1">
        <f t="array" aca="1" ref="I17" ca="1">IFERROR(SUMPRODUCT(INDIRECT("'"&amp;$H$6&amp;"'!$C"&amp;SUM(ROW(P17))&amp;":"&amp;$H$5&amp;SUM(ROW(P17))),
INDIRECT("'"&amp;$H$7&amp;"'!$C"&amp;SUM(ROW(P17))&amp;":"&amp;$H$5&amp;SUM(ROW(P17)))*$L$6,
INDIRECT("'"&amp;$H$7&amp;"'!$C10:"&amp;$H$5&amp;10)*$L$6)/
(SUMPRODUCT(INDIRECT("'"&amp;$H$6&amp;"'!$C"&amp;SUM(ROW(P17))&amp;":"&amp;$H$5&amp;SUM(ROW(P17))),
INDIRECT("'"&amp;$H$7&amp;"'!$C"&amp;SUM(ROW(P17))&amp;":"&amp;$H$5&amp;SUM(ROW(P17)))*$L$6)),"")</f>
        <v>71.817063385667751</v>
      </c>
      <c r="J17" s="345">
        <f ca="1">INDEX('Other Inputs'!$C$11:$AH$76,MATCH($B17,'Other Inputs'!$B$80:$B$145,0), MATCH($D$2,'Other Inputs'!$C$79:$AH$79,0))</f>
        <v>2</v>
      </c>
      <c r="K17" s="76">
        <f t="shared" ca="1" si="5"/>
        <v>2419.5925369867973</v>
      </c>
      <c r="L17" s="163">
        <f ca="1">INDEX('Other Inputs'!$C$149:$AH$214,MATCH($B17,'Other Inputs'!$B$80:$B$145,0), MATCH($D$2,'Other Inputs'!$C$79:$AH$79,0))</f>
        <v>5.5E-2</v>
      </c>
      <c r="M17" s="45">
        <f ca="1">INDEX('Other Inputs'!$C$218:$AH$283,MATCH($B17,'Other Inputs'!$B$80:$B$145,0), MATCH($D$2,'Other Inputs'!$C$79:$AH$79,0))</f>
        <v>1.4830508474576272E-2</v>
      </c>
      <c r="N17" s="53">
        <f t="shared" ca="1" si="6"/>
        <v>2590.5275224652396</v>
      </c>
      <c r="O17" s="53">
        <f t="shared" ca="1" si="7"/>
        <v>1295.2637612326198</v>
      </c>
      <c r="P17" s="46"/>
      <c r="Q17" s="53" cm="1">
        <f t="array" aca="1" ref="Q17" ca="1">IFERROR(SUMPRODUCT(INDIRECT("'"&amp;$H$6&amp;"'!$C"&amp;SUM(ROW(P17))&amp;":"&amp;$H$5&amp;SUM(ROW(P17))),
INDIRECT("'"&amp;$H$7&amp;"'!$C"&amp;SUM(ROW(P17))&amp;":"&amp;$H$5&amp;SUM(ROW(P17)))*$L$6,
INDIRECT("'"&amp;$H$8&amp;"'!$C"&amp;SUM(ROW(P17))&amp;":"&amp;$H$5&amp;SUM(ROW(P17)))*$L$5)/
(SUMPRODUCT(INDIRECT("'"&amp;$H$6&amp;"'!$C"&amp;SUM(ROW(P17))&amp;":"&amp;$H$5&amp;SUM(ROW(P17))),
INDIRECT("'"&amp;$H$7&amp;"'!$C"&amp;SUM(ROW(P17))&amp;":"&amp;$H$5&amp;SUM(ROW(P17)))*$L$6)),"")</f>
        <v>188938.38650333905</v>
      </c>
      <c r="R17" s="47">
        <f t="shared" ca="1" si="10"/>
        <v>3.8533971373767795E-2</v>
      </c>
      <c r="S17" s="57">
        <f t="shared" ca="1" si="8"/>
        <v>244725045.14353737</v>
      </c>
      <c r="T17" s="59">
        <f t="shared" si="2"/>
        <v>0</v>
      </c>
    </row>
    <row r="18" spans="2:20" s="44" customFormat="1" ht="13" x14ac:dyDescent="0.3">
      <c r="B18" s="14">
        <f t="shared" si="9"/>
        <v>2011</v>
      </c>
      <c r="C18" s="53">
        <f t="shared" ca="1" si="0"/>
        <v>2001.8732283815323</v>
      </c>
      <c r="D18" s="70">
        <f t="shared" ca="1" si="1"/>
        <v>74.136969759469935</v>
      </c>
      <c r="E18" s="75">
        <f t="shared" ca="1" si="3"/>
        <v>0.62553084424609151</v>
      </c>
      <c r="F18" s="53" cm="1">
        <f t="array" aca="1" ref="F18" ca="1">SUMPRODUCT(INDIRECT("'"&amp;$H$6&amp;"'!$C"&amp;SUM(ROW(A18))&amp;":"&amp;$H$5&amp;SUM(ROW(A18))),
INDIRECT("'"&amp;$H$7&amp;"'!$C"&amp;SUM(ROW(A18))&amp;":"&amp;$H$5&amp;SUM(ROW(A18)))*$L$6)</f>
        <v>1252.2334506231487</v>
      </c>
      <c r="G18" s="163">
        <f ca="1">INDEX('Other Inputs'!$C$80:$AH$145,MATCH(B18,'Other Inputs'!$B$80:$B$145,0), MATCH($D$2,'Other Inputs'!$C$79:$AH$79,0))</f>
        <v>0</v>
      </c>
      <c r="H18" s="53">
        <f t="shared" ca="1" si="4"/>
        <v>1252.2334506231487</v>
      </c>
      <c r="I18" s="70" cm="1">
        <f t="array" aca="1" ref="I18" ca="1">IFERROR(SUMPRODUCT(INDIRECT("'"&amp;$H$6&amp;"'!$C"&amp;SUM(ROW(P18))&amp;":"&amp;$H$5&amp;SUM(ROW(P18))),
INDIRECT("'"&amp;$H$7&amp;"'!$C"&amp;SUM(ROW(P18))&amp;":"&amp;$H$5&amp;SUM(ROW(P18)))*$L$6,
INDIRECT("'"&amp;$H$7&amp;"'!$C10:"&amp;$H$5&amp;10)*$L$6)/
(SUMPRODUCT(INDIRECT("'"&amp;$H$6&amp;"'!$C"&amp;SUM(ROW(P18))&amp;":"&amp;$H$5&amp;SUM(ROW(P18))),
INDIRECT("'"&amp;$H$7&amp;"'!$C"&amp;SUM(ROW(P18))&amp;":"&amp;$H$5&amp;SUM(ROW(P18)))*$L$6)),"")</f>
        <v>72.360712640537898</v>
      </c>
      <c r="J18" s="345">
        <f ca="1">INDEX('Other Inputs'!$C$11:$AH$76,MATCH($B18,'Other Inputs'!$B$80:$B$145,0), MATCH($D$2,'Other Inputs'!$C$79:$AH$79,0))</f>
        <v>2</v>
      </c>
      <c r="K18" s="76">
        <f t="shared" ca="1" si="5"/>
        <v>2504.4669012462973</v>
      </c>
      <c r="L18" s="163">
        <f ca="1">INDEX('Other Inputs'!$C$149:$AH$214,MATCH($B18,'Other Inputs'!$B$80:$B$145,0), MATCH($D$2,'Other Inputs'!$C$79:$AH$79,0))</f>
        <v>5.5E-2</v>
      </c>
      <c r="M18" s="45">
        <f ca="1">INDEX('Other Inputs'!$C$218:$AH$283,MATCH($B18,'Other Inputs'!$B$80:$B$145,0), MATCH($D$2,'Other Inputs'!$C$79:$AH$79,0))</f>
        <v>2.2491349480968859E-2</v>
      </c>
      <c r="N18" s="53">
        <f t="shared" ca="1" si="6"/>
        <v>2701.6395073729627</v>
      </c>
      <c r="O18" s="53">
        <f t="shared" ca="1" si="7"/>
        <v>1350.8197536864814</v>
      </c>
      <c r="P18" s="46"/>
      <c r="Q18" s="53" cm="1">
        <f t="array" aca="1" ref="Q18" ca="1">IFERROR(SUMPRODUCT(INDIRECT("'"&amp;$H$6&amp;"'!$C"&amp;SUM(ROW(P18))&amp;":"&amp;$H$5&amp;SUM(ROW(P18))),
INDIRECT("'"&amp;$H$7&amp;"'!$C"&amp;SUM(ROW(P18))&amp;":"&amp;$H$5&amp;SUM(ROW(P18)))*$L$6,
INDIRECT("'"&amp;$H$8&amp;"'!$C"&amp;SUM(ROW(P18))&amp;":"&amp;$H$5&amp;SUM(ROW(P18)))*$L$5)/
(SUMPRODUCT(INDIRECT("'"&amp;$H$6&amp;"'!$C"&amp;SUM(ROW(P18))&amp;":"&amp;$H$5&amp;SUM(ROW(P18))),
INDIRECT("'"&amp;$H$7&amp;"'!$C"&amp;SUM(ROW(P18))&amp;":"&amp;$H$5&amp;SUM(ROW(P18)))*$L$6)),"")</f>
        <v>194991.49390362031</v>
      </c>
      <c r="R18" s="47">
        <f t="shared" ca="1" si="10"/>
        <v>3.2037467410966247E-2</v>
      </c>
      <c r="S18" s="57">
        <f t="shared" ca="1" si="8"/>
        <v>263398361.76584741</v>
      </c>
      <c r="T18" s="59">
        <f t="shared" si="2"/>
        <v>0</v>
      </c>
    </row>
    <row r="19" spans="2:20" s="44" customFormat="1" ht="13" x14ac:dyDescent="0.3">
      <c r="B19" s="14">
        <f t="shared" si="9"/>
        <v>2012</v>
      </c>
      <c r="C19" s="53">
        <f t="shared" ca="1" si="0"/>
        <v>2031.9225355995734</v>
      </c>
      <c r="D19" s="70">
        <f t="shared" ca="1" si="1"/>
        <v>74.597725538583433</v>
      </c>
      <c r="E19" s="75">
        <f t="shared" ca="1" si="3"/>
        <v>0.60902982772049263</v>
      </c>
      <c r="F19" s="53" cm="1">
        <f t="array" aca="1" ref="F19" ca="1">SUMPRODUCT(INDIRECT("'"&amp;$H$6&amp;"'!$C"&amp;SUM(ROW(A19))&amp;":"&amp;$H$5&amp;SUM(ROW(A19))),
INDIRECT("'"&amp;$H$7&amp;"'!$C"&amp;SUM(ROW(A19))&amp;":"&amp;$H$5&amp;SUM(ROW(A19)))*$L$6)</f>
        <v>1237.5014317975947</v>
      </c>
      <c r="G19" s="163">
        <f ca="1">INDEX('Other Inputs'!$C$80:$AH$145,MATCH(B19,'Other Inputs'!$B$80:$B$145,0), MATCH($D$2,'Other Inputs'!$C$79:$AH$79,0))</f>
        <v>0</v>
      </c>
      <c r="H19" s="53">
        <f t="shared" ca="1" si="4"/>
        <v>1237.5014317975947</v>
      </c>
      <c r="I19" s="70" cm="1">
        <f t="array" aca="1" ref="I19" ca="1">IFERROR(SUMPRODUCT(INDIRECT("'"&amp;$H$6&amp;"'!$C"&amp;SUM(ROW(P19))&amp;":"&amp;$H$5&amp;SUM(ROW(P19))),
INDIRECT("'"&amp;$H$7&amp;"'!$C"&amp;SUM(ROW(P19))&amp;":"&amp;$H$5&amp;SUM(ROW(P19)))*$L$6,
INDIRECT("'"&amp;$H$7&amp;"'!$C10:"&amp;$H$5&amp;10)*$L$6)/
(SUMPRODUCT(INDIRECT("'"&amp;$H$6&amp;"'!$C"&amp;SUM(ROW(P19))&amp;":"&amp;$H$5&amp;SUM(ROW(P19))),
INDIRECT("'"&amp;$H$7&amp;"'!$C"&amp;SUM(ROW(P19))&amp;":"&amp;$H$5&amp;SUM(ROW(P19)))*$L$6)),"")</f>
        <v>72.80045755068916</v>
      </c>
      <c r="J19" s="345">
        <f ca="1">INDEX('Other Inputs'!$C$11:$AH$76,MATCH($B19,'Other Inputs'!$B$80:$B$145,0), MATCH($D$2,'Other Inputs'!$C$79:$AH$79,0))</f>
        <v>2</v>
      </c>
      <c r="K19" s="76">
        <f t="shared" ca="1" si="5"/>
        <v>2475.0028635951894</v>
      </c>
      <c r="L19" s="163">
        <f ca="1">INDEX('Other Inputs'!$C$149:$AH$214,MATCH($B19,'Other Inputs'!$B$80:$B$145,0), MATCH($D$2,'Other Inputs'!$C$79:$AH$79,0))</f>
        <v>5.5E-2</v>
      </c>
      <c r="M19" s="45">
        <f ca="1">INDEX('Other Inputs'!$C$218:$AH$283,MATCH($B19,'Other Inputs'!$B$80:$B$145,0), MATCH($D$2,'Other Inputs'!$C$79:$AH$79,0))</f>
        <v>1.9223224794036878E-2</v>
      </c>
      <c r="N19" s="53">
        <f t="shared" ca="1" si="6"/>
        <v>2661.3223220084028</v>
      </c>
      <c r="O19" s="53">
        <f t="shared" ca="1" si="7"/>
        <v>1330.6611610042014</v>
      </c>
      <c r="P19" s="46"/>
      <c r="Q19" s="53" cm="1">
        <f t="array" aca="1" ref="Q19" ca="1">IFERROR(SUMPRODUCT(INDIRECT("'"&amp;$H$6&amp;"'!$C"&amp;SUM(ROW(P19))&amp;":"&amp;$H$5&amp;SUM(ROW(P19))),
INDIRECT("'"&amp;$H$7&amp;"'!$C"&amp;SUM(ROW(P19))&amp;":"&amp;$H$5&amp;SUM(ROW(P19)))*$L$6,
INDIRECT("'"&amp;$H$8&amp;"'!$C"&amp;SUM(ROW(P19))&amp;":"&amp;$H$5&amp;SUM(ROW(P19)))*$L$5)/
(SUMPRODUCT(INDIRECT("'"&amp;$H$6&amp;"'!$C"&amp;SUM(ROW(P19))&amp;":"&amp;$H$5&amp;SUM(ROW(P19))),
INDIRECT("'"&amp;$H$7&amp;"'!$C"&amp;SUM(ROW(P19))&amp;":"&amp;$H$5&amp;SUM(ROW(P19)))*$L$6)),"")</f>
        <v>199323.74372996384</v>
      </c>
      <c r="R19" s="47">
        <f t="shared" ca="1" si="10"/>
        <v>2.2217634931731123E-2</v>
      </c>
      <c r="S19" s="57">
        <f t="shared" ca="1" si="8"/>
        <v>265232364.2474176</v>
      </c>
      <c r="T19" s="59">
        <f t="shared" si="2"/>
        <v>0</v>
      </c>
    </row>
    <row r="20" spans="2:20" s="44" customFormat="1" ht="13" x14ac:dyDescent="0.3">
      <c r="B20" s="14">
        <f t="shared" si="9"/>
        <v>2013</v>
      </c>
      <c r="C20" s="53">
        <f t="shared" ca="1" si="0"/>
        <v>2052.7379109248182</v>
      </c>
      <c r="D20" s="70">
        <f t="shared" ca="1" si="1"/>
        <v>75.048875331434445</v>
      </c>
      <c r="E20" s="75">
        <f t="shared" ca="1" si="3"/>
        <v>0.59262107077655679</v>
      </c>
      <c r="F20" s="53" cm="1">
        <f t="array" aca="1" ref="F20" ca="1">SUMPRODUCT(INDIRECT("'"&amp;$H$6&amp;"'!$C"&amp;SUM(ROW(A20))&amp;":"&amp;$H$5&amp;SUM(ROW(A20))),
INDIRECT("'"&amp;$H$7&amp;"'!$C"&amp;SUM(ROW(A20))&amp;":"&amp;$H$5&amp;SUM(ROW(A20)))*$L$6)</f>
        <v>1216.495738795898</v>
      </c>
      <c r="G20" s="163">
        <f ca="1">INDEX('Other Inputs'!$C$80:$AH$145,MATCH(B20,'Other Inputs'!$B$80:$B$145,0), MATCH($D$2,'Other Inputs'!$C$79:$AH$79,0))</f>
        <v>0</v>
      </c>
      <c r="H20" s="53">
        <f t="shared" ca="1" si="4"/>
        <v>1216.495738795898</v>
      </c>
      <c r="I20" s="70" cm="1">
        <f t="array" aca="1" ref="I20" ca="1">IFERROR(SUMPRODUCT(INDIRECT("'"&amp;$H$6&amp;"'!$C"&amp;SUM(ROW(P20))&amp;":"&amp;$H$5&amp;SUM(ROW(P20))),
INDIRECT("'"&amp;$H$7&amp;"'!$C"&amp;SUM(ROW(P20))&amp;":"&amp;$H$5&amp;SUM(ROW(P20)))*$L$6,
INDIRECT("'"&amp;$H$7&amp;"'!$C10:"&amp;$H$5&amp;10)*$L$6)/
(SUMPRODUCT(INDIRECT("'"&amp;$H$6&amp;"'!$C"&amp;SUM(ROW(P20))&amp;":"&amp;$H$5&amp;SUM(ROW(P20))),
INDIRECT("'"&amp;$H$7&amp;"'!$C"&amp;SUM(ROW(P20))&amp;":"&amp;$H$5&amp;SUM(ROW(P20)))*$L$6)),"")</f>
        <v>73.230640534242099</v>
      </c>
      <c r="J20" s="345">
        <f ca="1">INDEX('Other Inputs'!$C$11:$AH$76,MATCH($B20,'Other Inputs'!$B$80:$B$145,0), MATCH($D$2,'Other Inputs'!$C$79:$AH$79,0))</f>
        <v>2</v>
      </c>
      <c r="K20" s="76">
        <f t="shared" ca="1" si="5"/>
        <v>2432.991477591796</v>
      </c>
      <c r="L20" s="163">
        <f ca="1">INDEX('Other Inputs'!$C$149:$AH$214,MATCH($B20,'Other Inputs'!$B$80:$B$145,0), MATCH($D$2,'Other Inputs'!$C$79:$AH$79,0))</f>
        <v>5.5E-2</v>
      </c>
      <c r="M20" s="45">
        <f ca="1">INDEX('Other Inputs'!$C$218:$AH$283,MATCH($B20,'Other Inputs'!$B$80:$B$145,0), MATCH($D$2,'Other Inputs'!$C$79:$AH$79,0))</f>
        <v>1.6406250000000001E-2</v>
      </c>
      <c r="N20" s="53">
        <f t="shared" ca="1" si="6"/>
        <v>2608.9176699421932</v>
      </c>
      <c r="O20" s="53">
        <f t="shared" ca="1" si="7"/>
        <v>1304.4588349710966</v>
      </c>
      <c r="P20" s="46"/>
      <c r="Q20" s="53" cm="1">
        <f t="array" aca="1" ref="Q20" ca="1">IFERROR(SUMPRODUCT(INDIRECT("'"&amp;$H$6&amp;"'!$C"&amp;SUM(ROW(P20))&amp;":"&amp;$H$5&amp;SUM(ROW(P20))),
INDIRECT("'"&amp;$H$7&amp;"'!$C"&amp;SUM(ROW(P20))&amp;":"&amp;$H$5&amp;SUM(ROW(P20)))*$L$6,
INDIRECT("'"&amp;$H$8&amp;"'!$C"&amp;SUM(ROW(P20))&amp;":"&amp;$H$5&amp;SUM(ROW(P20)))*$L$5)/
(SUMPRODUCT(INDIRECT("'"&amp;$H$6&amp;"'!$C"&amp;SUM(ROW(P20))&amp;":"&amp;$H$5&amp;SUM(ROW(P20))),
INDIRECT("'"&amp;$H$7&amp;"'!$C"&amp;SUM(ROW(P20))&amp;":"&amp;$H$5&amp;SUM(ROW(P20)))*$L$6)),"")</f>
        <v>203858.33671787032</v>
      </c>
      <c r="R20" s="47">
        <f t="shared" ca="1" si="10"/>
        <v>2.2749888713959665E-2</v>
      </c>
      <c r="S20" s="57">
        <f t="shared" ca="1" si="8"/>
        <v>265924808.41413864</v>
      </c>
      <c r="T20" s="59">
        <f t="shared" si="2"/>
        <v>0</v>
      </c>
    </row>
    <row r="21" spans="2:20" s="44" customFormat="1" ht="13" x14ac:dyDescent="0.3">
      <c r="B21" s="14">
        <f t="shared" si="9"/>
        <v>2014</v>
      </c>
      <c r="C21" s="53">
        <f t="shared" ca="1" si="0"/>
        <v>2069.9084502831333</v>
      </c>
      <c r="D21" s="70">
        <f t="shared" ca="1" si="1"/>
        <v>75.508055734450764</v>
      </c>
      <c r="E21" s="75">
        <f t="shared" ca="1" si="3"/>
        <v>0.57605635056867344</v>
      </c>
      <c r="F21" s="53" cm="1">
        <f t="array" aca="1" ref="F21" ca="1">SUMPRODUCT(INDIRECT("'"&amp;$H$6&amp;"'!$C"&amp;SUM(ROW(A21))&amp;":"&amp;$H$5&amp;SUM(ROW(A21))),
INDIRECT("'"&amp;$H$7&amp;"'!$C"&amp;SUM(ROW(A21))&amp;":"&amp;$H$5&amp;SUM(ROW(A21)))*$L$6)</f>
        <v>1192.3839078813603</v>
      </c>
      <c r="G21" s="163">
        <f ca="1">INDEX('Other Inputs'!$C$80:$AH$145,MATCH(B21,'Other Inputs'!$B$80:$B$145,0), MATCH($D$2,'Other Inputs'!$C$79:$AH$79,0))</f>
        <v>0</v>
      </c>
      <c r="H21" s="53">
        <f t="shared" ca="1" si="4"/>
        <v>1192.3839078813603</v>
      </c>
      <c r="I21" s="70" cm="1">
        <f t="array" aca="1" ref="I21" ca="1">IFERROR(SUMPRODUCT(INDIRECT("'"&amp;$H$6&amp;"'!$C"&amp;SUM(ROW(P21))&amp;":"&amp;$H$5&amp;SUM(ROW(P21))),
INDIRECT("'"&amp;$H$7&amp;"'!$C"&amp;SUM(ROW(P21))&amp;":"&amp;$H$5&amp;SUM(ROW(P21)))*$L$6,
INDIRECT("'"&amp;$H$7&amp;"'!$C10:"&amp;$H$5&amp;10)*$L$6)/
(SUMPRODUCT(INDIRECT("'"&amp;$H$6&amp;"'!$C"&amp;SUM(ROW(P21))&amp;":"&amp;$H$5&amp;SUM(ROW(P21))),
INDIRECT("'"&amp;$H$7&amp;"'!$C"&amp;SUM(ROW(P21))&amp;":"&amp;$H$5&amp;SUM(ROW(P21)))*$L$6)),"")</f>
        <v>73.668247047077571</v>
      </c>
      <c r="J21" s="345">
        <f ca="1">INDEX('Other Inputs'!$C$11:$AH$76,MATCH($B21,'Other Inputs'!$B$80:$B$145,0), MATCH($D$2,'Other Inputs'!$C$79:$AH$79,0))</f>
        <v>2</v>
      </c>
      <c r="K21" s="76">
        <f t="shared" ca="1" si="5"/>
        <v>2384.7678157627206</v>
      </c>
      <c r="L21" s="163">
        <f ca="1">INDEX('Other Inputs'!$C$149:$AH$214,MATCH($B21,'Other Inputs'!$B$80:$B$145,0), MATCH($D$2,'Other Inputs'!$C$79:$AH$79,0))</f>
        <v>5.5E-2</v>
      </c>
      <c r="M21" s="45">
        <f ca="1">INDEX('Other Inputs'!$C$218:$AH$283,MATCH($B21,'Other Inputs'!$B$80:$B$145,0), MATCH($D$2,'Other Inputs'!$C$79:$AH$79,0))</f>
        <v>1.627630011909488E-2</v>
      </c>
      <c r="N21" s="53">
        <f t="shared" ca="1" si="6"/>
        <v>2556.8800781309865</v>
      </c>
      <c r="O21" s="53">
        <f t="shared" ca="1" si="7"/>
        <v>1278.4400390654932</v>
      </c>
      <c r="P21" s="46"/>
      <c r="Q21" s="53" cm="1">
        <f t="array" aca="1" ref="Q21" ca="1">IFERROR(SUMPRODUCT(INDIRECT("'"&amp;$H$6&amp;"'!$C"&amp;SUM(ROW(P21))&amp;":"&amp;$H$5&amp;SUM(ROW(P21))),
INDIRECT("'"&amp;$H$7&amp;"'!$C"&amp;SUM(ROW(P21))&amp;":"&amp;$H$5&amp;SUM(ROW(P21)))*$L$6,
INDIRECT("'"&amp;$H$8&amp;"'!$C"&amp;SUM(ROW(P21))&amp;":"&amp;$H$5&amp;SUM(ROW(P21)))*$L$5)/
(SUMPRODUCT(INDIRECT("'"&amp;$H$6&amp;"'!$C"&amp;SUM(ROW(P21))&amp;":"&amp;$H$5&amp;SUM(ROW(P21))),
INDIRECT("'"&amp;$H$7&amp;"'!$C"&amp;SUM(ROW(P21))&amp;":"&amp;$H$5&amp;SUM(ROW(P21)))*$L$6)),"")</f>
        <v>209761.14021377705</v>
      </c>
      <c r="R21" s="47">
        <f t="shared" ca="1" si="10"/>
        <v>2.8955418703704661E-2</v>
      </c>
      <c r="S21" s="57">
        <f t="shared" ca="1" si="8"/>
        <v>268167040.28932354</v>
      </c>
      <c r="T21" s="59">
        <f t="shared" si="2"/>
        <v>0</v>
      </c>
    </row>
    <row r="22" spans="2:20" s="44" customFormat="1" ht="13" x14ac:dyDescent="0.3">
      <c r="B22" s="14">
        <f t="shared" si="9"/>
        <v>2015</v>
      </c>
      <c r="C22" s="53">
        <f t="shared" ca="1" si="0"/>
        <v>2069.4960406364576</v>
      </c>
      <c r="D22" s="70">
        <f t="shared" ca="1" si="1"/>
        <v>75.929833180905618</v>
      </c>
      <c r="E22" s="75">
        <f t="shared" ca="1" si="3"/>
        <v>0.56001046646085884</v>
      </c>
      <c r="F22" s="53" cm="1">
        <f t="array" aca="1" ref="F22" ca="1">SUMPRODUCT(INDIRECT("'"&amp;$H$6&amp;"'!$C"&amp;SUM(ROW(A22))&amp;":"&amp;$H$5&amp;SUM(ROW(A22))),
INDIRECT("'"&amp;$H$7&amp;"'!$C"&amp;SUM(ROW(A22))&amp;":"&amp;$H$5&amp;SUM(ROW(A22)))*$L$6)</f>
        <v>1158.9394430557231</v>
      </c>
      <c r="G22" s="163">
        <f ca="1">INDEX('Other Inputs'!$C$80:$AH$145,MATCH(B22,'Other Inputs'!$B$80:$B$145,0), MATCH($D$2,'Other Inputs'!$C$79:$AH$79,0))</f>
        <v>0</v>
      </c>
      <c r="H22" s="53">
        <f t="shared" ca="1" si="4"/>
        <v>1158.9394430557231</v>
      </c>
      <c r="I22" s="70" cm="1">
        <f t="array" aca="1" ref="I22" ca="1">IFERROR(SUMPRODUCT(INDIRECT("'"&amp;$H$6&amp;"'!$C"&amp;SUM(ROW(P22))&amp;":"&amp;$H$5&amp;SUM(ROW(P22))),
INDIRECT("'"&amp;$H$7&amp;"'!$C"&amp;SUM(ROW(P22))&amp;":"&amp;$H$5&amp;SUM(ROW(P22)))*$L$6,
INDIRECT("'"&amp;$H$7&amp;"'!$C10:"&amp;$H$5&amp;10)*$L$6)/
(SUMPRODUCT(INDIRECT("'"&amp;$H$6&amp;"'!$C"&amp;SUM(ROW(P22))&amp;":"&amp;$H$5&amp;SUM(ROW(P22))),
INDIRECT("'"&amp;$H$7&amp;"'!$C"&amp;SUM(ROW(P22))&amp;":"&amp;$H$5&amp;SUM(ROW(P22)))*$L$6)),"")</f>
        <v>74.071429903994385</v>
      </c>
      <c r="J22" s="345">
        <f ca="1">INDEX('Other Inputs'!$C$11:$AH$76,MATCH($B22,'Other Inputs'!$B$80:$B$145,0), MATCH($D$2,'Other Inputs'!$C$79:$AH$79,0))</f>
        <v>2</v>
      </c>
      <c r="K22" s="76">
        <f t="shared" ca="1" si="5"/>
        <v>2317.8788861114463</v>
      </c>
      <c r="L22" s="163">
        <f ca="1">INDEX('Other Inputs'!$C$149:$AH$214,MATCH($B22,'Other Inputs'!$B$80:$B$145,0), MATCH($D$2,'Other Inputs'!$C$79:$AH$79,0))</f>
        <v>5.5E-2</v>
      </c>
      <c r="M22" s="45">
        <f ca="1">INDEX('Other Inputs'!$C$218:$AH$283,MATCH($B22,'Other Inputs'!$B$80:$B$145,0), MATCH($D$2,'Other Inputs'!$C$79:$AH$79,0))</f>
        <v>1.7309205350118019E-2</v>
      </c>
      <c r="N22" s="53">
        <f t="shared" ca="1" si="6"/>
        <v>2487.6895017528841</v>
      </c>
      <c r="O22" s="53">
        <f t="shared" ca="1" si="7"/>
        <v>1243.844750876442</v>
      </c>
      <c r="P22" s="46"/>
      <c r="Q22" s="53" cm="1">
        <f t="array" aca="1" ref="Q22" ca="1">IFERROR(SUMPRODUCT(INDIRECT("'"&amp;$H$6&amp;"'!$C"&amp;SUM(ROW(P22))&amp;":"&amp;$H$5&amp;SUM(ROW(P22))),
INDIRECT("'"&amp;$H$7&amp;"'!$C"&amp;SUM(ROW(P22))&amp;":"&amp;$H$5&amp;SUM(ROW(P22)))*$L$6,
INDIRECT("'"&amp;$H$8&amp;"'!$C"&amp;SUM(ROW(P22))&amp;":"&amp;$H$5&amp;SUM(ROW(P22)))*$L$5)/
(SUMPRODUCT(INDIRECT("'"&amp;$H$6&amp;"'!$C"&amp;SUM(ROW(P22))&amp;":"&amp;$H$5&amp;SUM(ROW(P22))),
INDIRECT("'"&amp;$H$7&amp;"'!$C"&amp;SUM(ROW(P22))&amp;":"&amp;$H$5&amp;SUM(ROW(P22)))*$L$6)),"")</f>
        <v>217867.32313660145</v>
      </c>
      <c r="R22" s="47">
        <f t="shared" ca="1" si="10"/>
        <v>3.8644826751814021E-2</v>
      </c>
      <c r="S22" s="57">
        <f t="shared" ca="1" si="8"/>
        <v>270993126.27096331</v>
      </c>
      <c r="T22" s="59">
        <f t="shared" si="2"/>
        <v>0</v>
      </c>
    </row>
    <row r="23" spans="2:20" s="44" customFormat="1" ht="13" x14ac:dyDescent="0.3">
      <c r="B23" s="14">
        <f t="shared" si="9"/>
        <v>2016</v>
      </c>
      <c r="C23" s="53">
        <f t="shared" ca="1" si="0"/>
        <v>2061.3354845025892</v>
      </c>
      <c r="D23" s="70">
        <f t="shared" ca="1" si="1"/>
        <v>76.352463282848007</v>
      </c>
      <c r="E23" s="75">
        <f t="shared" ca="1" si="3"/>
        <v>0.5539275728140125</v>
      </c>
      <c r="F23" s="53" cm="1">
        <f t="array" aca="1" ref="F23" ca="1">SUMPRODUCT(INDIRECT("'"&amp;$H$6&amp;"'!$C"&amp;SUM(ROW(A23))&amp;":"&amp;$H$5&amp;SUM(ROW(A23))),
INDIRECT("'"&amp;$H$7&amp;"'!$C"&amp;SUM(ROW(A23))&amp;":"&amp;$H$5&amp;SUM(ROW(A23)))*$L$6)</f>
        <v>1141.8305616859157</v>
      </c>
      <c r="G23" s="163">
        <f ca="1">INDEX('Other Inputs'!$C$80:$AH$145,MATCH(B23,'Other Inputs'!$B$80:$B$145,0), MATCH($D$2,'Other Inputs'!$C$79:$AH$79,0))</f>
        <v>0</v>
      </c>
      <c r="H23" s="53">
        <f t="shared" ca="1" si="4"/>
        <v>1141.8305616859157</v>
      </c>
      <c r="I23" s="70" cm="1">
        <f t="array" aca="1" ref="I23" ca="1">IFERROR(SUMPRODUCT(INDIRECT("'"&amp;$H$6&amp;"'!$C"&amp;SUM(ROW(P23))&amp;":"&amp;$H$5&amp;SUM(ROW(P23))),
INDIRECT("'"&amp;$H$7&amp;"'!$C"&amp;SUM(ROW(P23))&amp;":"&amp;$H$5&amp;SUM(ROW(P23)))*$L$6,
INDIRECT("'"&amp;$H$7&amp;"'!$C10:"&amp;$H$5&amp;10)*$L$6)/
(SUMPRODUCT(INDIRECT("'"&amp;$H$6&amp;"'!$C"&amp;SUM(ROW(P23))&amp;":"&amp;$H$5&amp;SUM(ROW(P23))),
INDIRECT("'"&amp;$H$7&amp;"'!$C"&amp;SUM(ROW(P23))&amp;":"&amp;$H$5&amp;SUM(ROW(P23)))*$L$6)),"")</f>
        <v>74.508376950784296</v>
      </c>
      <c r="J23" s="345">
        <f ca="1">INDEX('Other Inputs'!$C$11:$AH$76,MATCH($B23,'Other Inputs'!$B$80:$B$145,0), MATCH($D$2,'Other Inputs'!$C$79:$AH$79,0))</f>
        <v>2</v>
      </c>
      <c r="K23" s="76">
        <f t="shared" ca="1" si="5"/>
        <v>2283.6611233718313</v>
      </c>
      <c r="L23" s="163">
        <f ca="1">INDEX('Other Inputs'!$C$149:$AH$214,MATCH($B23,'Other Inputs'!$B$80:$B$145,0), MATCH($D$2,'Other Inputs'!$C$79:$AH$79,0))</f>
        <v>5.5E-2</v>
      </c>
      <c r="M23" s="45">
        <f ca="1">INDEX('Other Inputs'!$C$218:$AH$283,MATCH($B23,'Other Inputs'!$B$80:$B$145,0), MATCH($D$2,'Other Inputs'!$C$79:$AH$79,0))</f>
        <v>1.7500000000000002E-2</v>
      </c>
      <c r="N23" s="53">
        <f t="shared" ca="1" si="6"/>
        <v>2451.4245786475344</v>
      </c>
      <c r="O23" s="53">
        <f t="shared" ca="1" si="7"/>
        <v>1225.7122893237672</v>
      </c>
      <c r="P23" s="46"/>
      <c r="Q23" s="53" cm="1">
        <f t="array" aca="1" ref="Q23" ca="1">IFERROR(SUMPRODUCT(INDIRECT("'"&amp;$H$6&amp;"'!$C"&amp;SUM(ROW(P23))&amp;":"&amp;$H$5&amp;SUM(ROW(P23))),
INDIRECT("'"&amp;$H$7&amp;"'!$C"&amp;SUM(ROW(P23))&amp;":"&amp;$H$5&amp;SUM(ROW(P23)))*$L$6,
INDIRECT("'"&amp;$H$8&amp;"'!$C"&amp;SUM(ROW(P23))&amp;":"&amp;$H$5&amp;SUM(ROW(P23)))*$L$5)/
(SUMPRODUCT(INDIRECT("'"&amp;$H$6&amp;"'!$C"&amp;SUM(ROW(P23))&amp;":"&amp;$H$5&amp;SUM(ROW(P23))),
INDIRECT("'"&amp;$H$7&amp;"'!$C"&amp;SUM(ROW(P23))&amp;":"&amp;$H$5&amp;SUM(ROW(P23)))*$L$6)),"")</f>
        <v>226547.54777053153</v>
      </c>
      <c r="R23" s="47">
        <f t="shared" ca="1" si="10"/>
        <v>3.9841792284231792E-2</v>
      </c>
      <c r="S23" s="57">
        <f t="shared" ca="1" si="8"/>
        <v>277682113.4185037</v>
      </c>
      <c r="T23" s="59">
        <f t="shared" si="2"/>
        <v>0</v>
      </c>
    </row>
    <row r="24" spans="2:20" s="44" customFormat="1" ht="13" x14ac:dyDescent="0.3">
      <c r="B24" s="14">
        <f t="shared" si="9"/>
        <v>2017</v>
      </c>
      <c r="C24" s="53">
        <f t="shared" ca="1" si="0"/>
        <v>2041.4842557310997</v>
      </c>
      <c r="D24" s="70">
        <f t="shared" ca="1" si="1"/>
        <v>76.761586587873978</v>
      </c>
      <c r="E24" s="75">
        <f t="shared" ca="1" si="3"/>
        <v>0.54802326876646335</v>
      </c>
      <c r="F24" s="53" cm="1">
        <f t="array" aca="1" ref="F24" ca="1">SUMPRODUCT(INDIRECT("'"&amp;$H$6&amp;"'!$C"&amp;SUM(ROW(A24))&amp;":"&amp;$H$5&amp;SUM(ROW(A24))),
INDIRECT("'"&amp;$H$7&amp;"'!$C"&amp;SUM(ROW(A24))&amp;":"&amp;$H$5&amp;SUM(ROW(A24)))*$L$6)</f>
        <v>1118.7808749610278</v>
      </c>
      <c r="G24" s="163">
        <f ca="1">INDEX('Other Inputs'!$C$80:$AH$145,MATCH(B24,'Other Inputs'!$B$80:$B$145,0), MATCH($D$2,'Other Inputs'!$C$79:$AH$79,0))</f>
        <v>0</v>
      </c>
      <c r="H24" s="53">
        <f t="shared" ca="1" si="4"/>
        <v>1118.7808749610278</v>
      </c>
      <c r="I24" s="70" cm="1">
        <f t="array" aca="1" ref="I24" ca="1">IFERROR(SUMPRODUCT(INDIRECT("'"&amp;$H$6&amp;"'!$C"&amp;SUM(ROW(P24))&amp;":"&amp;$H$5&amp;SUM(ROW(P24))),
INDIRECT("'"&amp;$H$7&amp;"'!$C"&amp;SUM(ROW(P24))&amp;":"&amp;$H$5&amp;SUM(ROW(P24)))*$L$6,
INDIRECT("'"&amp;$H$7&amp;"'!$C10:"&amp;$H$5&amp;10)*$L$6)/
(SUMPRODUCT(INDIRECT("'"&amp;$H$6&amp;"'!$C"&amp;SUM(ROW(P24))&amp;":"&amp;$H$5&amp;SUM(ROW(P24))),
INDIRECT("'"&amp;$H$7&amp;"'!$C"&amp;SUM(ROW(P24))&amp;":"&amp;$H$5&amp;SUM(ROW(P24)))*$L$6)),"")</f>
        <v>74.932830618044079</v>
      </c>
      <c r="J24" s="345">
        <f ca="1">INDEX('Other Inputs'!$C$11:$AH$76,MATCH($B24,'Other Inputs'!$B$80:$B$145,0), MATCH($D$2,'Other Inputs'!$C$79:$AH$79,0))</f>
        <v>2</v>
      </c>
      <c r="K24" s="76">
        <f t="shared" ca="1" si="5"/>
        <v>2237.5617499220557</v>
      </c>
      <c r="L24" s="163">
        <f ca="1">INDEX('Other Inputs'!$C$149:$AH$214,MATCH($B24,'Other Inputs'!$B$80:$B$145,0), MATCH($D$2,'Other Inputs'!$C$79:$AH$79,0))</f>
        <v>5.5E-2</v>
      </c>
      <c r="M24" s="45">
        <f ca="1">INDEX('Other Inputs'!$C$218:$AH$283,MATCH($B24,'Other Inputs'!$B$80:$B$145,0), MATCH($D$2,'Other Inputs'!$C$79:$AH$79,0))</f>
        <v>1.7500000000000002E-2</v>
      </c>
      <c r="N24" s="53">
        <f t="shared" ca="1" si="6"/>
        <v>2401.9386299757048</v>
      </c>
      <c r="O24" s="53">
        <f t="shared" ca="1" si="7"/>
        <v>1200.9693149878524</v>
      </c>
      <c r="P24" s="46"/>
      <c r="Q24" s="53" cm="1">
        <f t="array" aca="1" ref="Q24" ca="1">IFERROR(SUMPRODUCT(INDIRECT("'"&amp;$H$6&amp;"'!$C"&amp;SUM(ROW(P24))&amp;":"&amp;$H$5&amp;SUM(ROW(P24))),
INDIRECT("'"&amp;$H$7&amp;"'!$C"&amp;SUM(ROW(P24))&amp;":"&amp;$H$5&amp;SUM(ROW(P24)))*$L$6,
INDIRECT("'"&amp;$H$8&amp;"'!$C"&amp;SUM(ROW(P24))&amp;":"&amp;$H$5&amp;SUM(ROW(P24)))*$L$5)/
(SUMPRODUCT(INDIRECT("'"&amp;$H$6&amp;"'!$C"&amp;SUM(ROW(P24))&amp;":"&amp;$H$5&amp;SUM(ROW(P24))),
INDIRECT("'"&amp;$H$7&amp;"'!$C"&amp;SUM(ROW(P24))&amp;":"&amp;$H$5&amp;SUM(ROW(P24)))*$L$6)),"")</f>
        <v>232501.65455235812</v>
      </c>
      <c r="R24" s="47">
        <f t="shared" ca="1" si="10"/>
        <v>2.6281929954313332E-2</v>
      </c>
      <c r="S24" s="57">
        <f t="shared" ca="1" si="8"/>
        <v>279227352.80128783</v>
      </c>
      <c r="T24" s="59">
        <f t="shared" si="2"/>
        <v>0</v>
      </c>
    </row>
    <row r="25" spans="2:20" s="44" customFormat="1" ht="13" x14ac:dyDescent="0.3">
      <c r="B25" s="14">
        <f t="shared" si="9"/>
        <v>2018</v>
      </c>
      <c r="C25" s="53">
        <f t="shared" ca="1" si="0"/>
        <v>2009.1150183931907</v>
      </c>
      <c r="D25" s="70">
        <f t="shared" ca="1" si="1"/>
        <v>76.992730257914928</v>
      </c>
      <c r="E25" s="75">
        <f t="shared" ca="1" si="3"/>
        <v>0.54404922254298205</v>
      </c>
      <c r="F25" s="53" cm="1">
        <f t="array" aca="1" ref="F25" ca="1">SUMPRODUCT(INDIRECT("'"&amp;$H$6&amp;"'!$C"&amp;SUM(ROW(A25))&amp;":"&amp;$H$5&amp;SUM(ROW(A25))),
INDIRECT("'"&amp;$H$7&amp;"'!$C"&amp;SUM(ROW(A25))&amp;":"&amp;$H$5&amp;SUM(ROW(A25)))*$L$6)</f>
        <v>1093.0574637562445</v>
      </c>
      <c r="G25" s="163">
        <f ca="1">INDEX('Other Inputs'!$C$80:$AH$145,MATCH(B25,'Other Inputs'!$B$80:$B$145,0), MATCH($D$2,'Other Inputs'!$C$79:$AH$79,0))</f>
        <v>0</v>
      </c>
      <c r="H25" s="53">
        <f t="shared" ca="1" si="4"/>
        <v>1093.0574637562445</v>
      </c>
      <c r="I25" s="70" cm="1">
        <f t="array" aca="1" ref="I25" ca="1">IFERROR(SUMPRODUCT(INDIRECT("'"&amp;$H$6&amp;"'!$C"&amp;SUM(ROW(P25))&amp;":"&amp;$H$5&amp;SUM(ROW(P25))),
INDIRECT("'"&amp;$H$7&amp;"'!$C"&amp;SUM(ROW(P25))&amp;":"&amp;$H$5&amp;SUM(ROW(P25)))*$L$6,
INDIRECT("'"&amp;$H$7&amp;"'!$C10:"&amp;$H$5&amp;10)*$L$6)/
(SUMPRODUCT(INDIRECT("'"&amp;$H$6&amp;"'!$C"&amp;SUM(ROW(P25))&amp;":"&amp;$H$5&amp;SUM(ROW(P25))),
INDIRECT("'"&amp;$H$7&amp;"'!$C"&amp;SUM(ROW(P25))&amp;":"&amp;$H$5&amp;SUM(ROW(P25)))*$L$6)),"")</f>
        <v>75.304953089368226</v>
      </c>
      <c r="J25" s="345">
        <f ca="1">INDEX('Other Inputs'!$C$11:$AH$76,MATCH($B25,'Other Inputs'!$B$80:$B$145,0), MATCH($D$2,'Other Inputs'!$C$79:$AH$79,0))</f>
        <v>2</v>
      </c>
      <c r="K25" s="76">
        <f t="shared" ca="1" si="5"/>
        <v>2186.114927512489</v>
      </c>
      <c r="L25" s="163">
        <f ca="1">INDEX('Other Inputs'!$C$149:$AH$214,MATCH($B25,'Other Inputs'!$B$80:$B$145,0), MATCH($D$2,'Other Inputs'!$C$79:$AH$79,0))</f>
        <v>5.5E-2</v>
      </c>
      <c r="M25" s="45">
        <f ca="1">INDEX('Other Inputs'!$C$218:$AH$283,MATCH($B25,'Other Inputs'!$B$80:$B$145,0), MATCH($D$2,'Other Inputs'!$C$79:$AH$79,0))</f>
        <v>1.7500000000000002E-2</v>
      </c>
      <c r="N25" s="53">
        <f t="shared" ca="1" si="6"/>
        <v>2346.7123953748751</v>
      </c>
      <c r="O25" s="53">
        <f t="shared" ca="1" si="7"/>
        <v>1173.3561976874375</v>
      </c>
      <c r="P25" s="46"/>
      <c r="Q25" s="53" cm="1">
        <f t="array" aca="1" ref="Q25" ca="1">IFERROR(SUMPRODUCT(INDIRECT("'"&amp;$H$6&amp;"'!$C"&amp;SUM(ROW(P25))&amp;":"&amp;$H$5&amp;SUM(ROW(P25))),
INDIRECT("'"&amp;$H$7&amp;"'!$C"&amp;SUM(ROW(P25))&amp;":"&amp;$H$5&amp;SUM(ROW(P25)))*$L$6,
INDIRECT("'"&amp;$H$8&amp;"'!$C"&amp;SUM(ROW(P25))&amp;":"&amp;$H$5&amp;SUM(ROW(P25)))*$L$5)/
(SUMPRODUCT(INDIRECT("'"&amp;$H$6&amp;"'!$C"&amp;SUM(ROW(P25))&amp;":"&amp;$H$5&amp;SUM(ROW(P25))),
INDIRECT("'"&amp;$H$7&amp;"'!$C"&amp;SUM(ROW(P25))&amp;":"&amp;$H$5&amp;SUM(ROW(P25)))*$L$6)),"")</f>
        <v>236176.45396949642</v>
      </c>
      <c r="R25" s="47">
        <f t="shared" ca="1" si="10"/>
        <v>1.5805476413548458E-2</v>
      </c>
      <c r="S25" s="57">
        <f t="shared" ca="1" si="8"/>
        <v>277119106.01295042</v>
      </c>
      <c r="T25" s="59">
        <f t="shared" si="2"/>
        <v>0</v>
      </c>
    </row>
    <row r="26" spans="2:20" s="44" customFormat="1" ht="13" x14ac:dyDescent="0.3">
      <c r="B26" s="14">
        <f t="shared" si="9"/>
        <v>2019</v>
      </c>
      <c r="C26" s="53">
        <f t="shared" ca="1" si="0"/>
        <v>1972.6999873849093</v>
      </c>
      <c r="D26" s="70">
        <f t="shared" ca="1" si="1"/>
        <v>77.384685764548777</v>
      </c>
      <c r="E26" s="75">
        <f t="shared" ca="1" si="3"/>
        <v>0.53832598527474373</v>
      </c>
      <c r="F26" s="53" cm="1">
        <f t="array" aca="1" ref="F26" ca="1">SUMPRODUCT(INDIRECT("'"&amp;$H$6&amp;"'!$C"&amp;SUM(ROW(A26))&amp;":"&amp;$H$5&amp;SUM(ROW(A26))),
INDIRECT("'"&amp;$H$7&amp;"'!$C"&amp;SUM(ROW(A26))&amp;":"&amp;$H$5&amp;SUM(ROW(A26)))*$L$6)</f>
        <v>1061.9556643604558</v>
      </c>
      <c r="G26" s="163">
        <f ca="1">INDEX('Other Inputs'!$C$80:$AH$145,MATCH(B26,'Other Inputs'!$B$80:$B$145,0), MATCH($D$2,'Other Inputs'!$C$79:$AH$79,0))</f>
        <v>0</v>
      </c>
      <c r="H26" s="53">
        <f t="shared" ca="1" si="4"/>
        <v>1061.9556643604558</v>
      </c>
      <c r="I26" s="70" cm="1">
        <f t="array" aca="1" ref="I26" ca="1">IFERROR(SUMPRODUCT(INDIRECT("'"&amp;$H$6&amp;"'!$C"&amp;SUM(ROW(P26))&amp;":"&amp;$H$5&amp;SUM(ROW(P26))),
INDIRECT("'"&amp;$H$7&amp;"'!$C"&amp;SUM(ROW(P26))&amp;":"&amp;$H$5&amp;SUM(ROW(P26)))*$L$6,
INDIRECT("'"&amp;$H$7&amp;"'!$C10:"&amp;$H$5&amp;10)*$L$6)/
(SUMPRODUCT(INDIRECT("'"&amp;$H$6&amp;"'!$C"&amp;SUM(ROW(P26))&amp;":"&amp;$H$5&amp;SUM(ROW(P26))),
INDIRECT("'"&amp;$H$7&amp;"'!$C"&amp;SUM(ROW(P26))&amp;":"&amp;$H$5&amp;SUM(ROW(P26)))*$L$6)),"")</f>
        <v>75.718434590544319</v>
      </c>
      <c r="J26" s="345">
        <f ca="1">INDEX('Other Inputs'!$C$11:$AH$76,MATCH($B26,'Other Inputs'!$B$80:$B$145,0), MATCH($D$2,'Other Inputs'!$C$79:$AH$79,0))</f>
        <v>2</v>
      </c>
      <c r="K26" s="76">
        <f t="shared" ca="1" si="5"/>
        <v>2123.9113287209116</v>
      </c>
      <c r="L26" s="163">
        <f ca="1">INDEX('Other Inputs'!$C$149:$AH$214,MATCH($B26,'Other Inputs'!$B$80:$B$145,0), MATCH($D$2,'Other Inputs'!$C$79:$AH$79,0))</f>
        <v>5.5E-2</v>
      </c>
      <c r="M26" s="45">
        <f ca="1">INDEX('Other Inputs'!$C$218:$AH$283,MATCH($B26,'Other Inputs'!$B$80:$B$145,0), MATCH($D$2,'Other Inputs'!$C$79:$AH$79,0))</f>
        <v>1.7500000000000002E-2</v>
      </c>
      <c r="N26" s="53">
        <f t="shared" ca="1" si="6"/>
        <v>2279.939164707072</v>
      </c>
      <c r="O26" s="53">
        <f t="shared" ca="1" si="7"/>
        <v>1139.969582353536</v>
      </c>
      <c r="P26" s="46"/>
      <c r="Q26" s="53" cm="1">
        <f t="array" aca="1" ref="Q26" ca="1">IFERROR(SUMPRODUCT(INDIRECT("'"&amp;$H$6&amp;"'!$C"&amp;SUM(ROW(P26))&amp;":"&amp;$H$5&amp;SUM(ROW(P26))),
INDIRECT("'"&amp;$H$7&amp;"'!$C"&amp;SUM(ROW(P26))&amp;":"&amp;$H$5&amp;SUM(ROW(P26)))*$L$6,
INDIRECT("'"&amp;$H$8&amp;"'!$C"&amp;SUM(ROW(P26))&amp;":"&amp;$H$5&amp;SUM(ROW(P26)))*$L$5)/
(SUMPRODUCT(INDIRECT("'"&amp;$H$6&amp;"'!$C"&amp;SUM(ROW(P26))&amp;":"&amp;$H$5&amp;SUM(ROW(P26))),
INDIRECT("'"&amp;$H$7&amp;"'!$C"&amp;SUM(ROW(P26))&amp;":"&amp;$H$5&amp;SUM(ROW(P26)))*$L$6)),"")</f>
        <v>242072.99739670448</v>
      </c>
      <c r="R26" s="47">
        <f t="shared" ca="1" si="10"/>
        <v>2.4966686255563975E-2</v>
      </c>
      <c r="S26" s="57">
        <f t="shared" ca="1" si="8"/>
        <v>275955853.74138981</v>
      </c>
      <c r="T26" s="59">
        <f t="shared" si="2"/>
        <v>0</v>
      </c>
    </row>
    <row r="27" spans="2:20" s="44" customFormat="1" ht="13" x14ac:dyDescent="0.3">
      <c r="B27" s="14">
        <f t="shared" si="9"/>
        <v>2020</v>
      </c>
      <c r="C27" s="53">
        <f t="shared" ca="1" si="0"/>
        <v>1912.4329694013463</v>
      </c>
      <c r="D27" s="70">
        <f t="shared" ca="1" si="1"/>
        <v>77.728012635452799</v>
      </c>
      <c r="E27" s="75">
        <f t="shared" ca="1" si="3"/>
        <v>0.53330946012639757</v>
      </c>
      <c r="F27" s="53" cm="1">
        <f t="array" aca="1" ref="F27" ca="1">SUMPRODUCT(INDIRECT("'"&amp;$H$6&amp;"'!$C"&amp;SUM(ROW(A27))&amp;":"&amp;$H$5&amp;SUM(ROW(A27))),
INDIRECT("'"&amp;$H$7&amp;"'!$C"&amp;SUM(ROW(A27))&amp;":"&amp;$H$5&amp;SUM(ROW(A27)))*$L$6)</f>
        <v>1019.9185944393554</v>
      </c>
      <c r="G27" s="163">
        <f ca="1">INDEX('Other Inputs'!$C$80:$AH$145,MATCH(B27,'Other Inputs'!$B$80:$B$145,0), MATCH($D$2,'Other Inputs'!$C$79:$AH$79,0))</f>
        <v>0</v>
      </c>
      <c r="H27" s="53">
        <f t="shared" ca="1" si="4"/>
        <v>1019.9185944393554</v>
      </c>
      <c r="I27" s="70" cm="1">
        <f t="array" aca="1" ref="I27" ca="1">IFERROR(SUMPRODUCT(INDIRECT("'"&amp;$H$6&amp;"'!$C"&amp;SUM(ROW(P27))&amp;":"&amp;$H$5&amp;SUM(ROW(P27))),
INDIRECT("'"&amp;$H$7&amp;"'!$C"&amp;SUM(ROW(P27))&amp;":"&amp;$H$5&amp;SUM(ROW(P27)))*$L$6,
INDIRECT("'"&amp;$H$7&amp;"'!$C10:"&amp;$H$5&amp;10)*$L$6)/
(SUMPRODUCT(INDIRECT("'"&amp;$H$6&amp;"'!$C"&amp;SUM(ROW(P27))&amp;":"&amp;$H$5&amp;SUM(ROW(P27))),
INDIRECT("'"&amp;$H$7&amp;"'!$C"&amp;SUM(ROW(P27))&amp;":"&amp;$H$5&amp;SUM(ROW(P27)))*$L$6)),"")</f>
        <v>76.08517871850367</v>
      </c>
      <c r="J27" s="345">
        <f ca="1">INDEX('Other Inputs'!$C$11:$AH$76,MATCH($B27,'Other Inputs'!$B$80:$B$145,0), MATCH($D$2,'Other Inputs'!$C$79:$AH$79,0))</f>
        <v>2</v>
      </c>
      <c r="K27" s="76">
        <f t="shared" ca="1" si="5"/>
        <v>2039.8371888787108</v>
      </c>
      <c r="L27" s="163">
        <f ca="1">INDEX('Other Inputs'!$C$149:$AH$214,MATCH($B27,'Other Inputs'!$B$80:$B$145,0), MATCH($D$2,'Other Inputs'!$C$79:$AH$79,0))</f>
        <v>5.5E-2</v>
      </c>
      <c r="M27" s="45">
        <f ca="1">INDEX('Other Inputs'!$C$218:$AH$283,MATCH($B27,'Other Inputs'!$B$80:$B$145,0), MATCH($D$2,'Other Inputs'!$C$79:$AH$79,0))</f>
        <v>1.7500000000000002E-2</v>
      </c>
      <c r="N27" s="53">
        <f t="shared" ca="1" si="6"/>
        <v>2189.6887283667133</v>
      </c>
      <c r="O27" s="53">
        <f t="shared" ca="1" si="7"/>
        <v>1094.8443641833567</v>
      </c>
      <c r="P27" s="46"/>
      <c r="Q27" s="53" cm="1">
        <f t="array" aca="1" ref="Q27" ca="1">IFERROR(SUMPRODUCT(INDIRECT("'"&amp;$H$6&amp;"'!$C"&amp;SUM(ROW(P27))&amp;":"&amp;$H$5&amp;SUM(ROW(P27))),
INDIRECT("'"&amp;$H$7&amp;"'!$C"&amp;SUM(ROW(P27))&amp;":"&amp;$H$5&amp;SUM(ROW(P27)))*$L$6,
INDIRECT("'"&amp;$H$8&amp;"'!$C"&amp;SUM(ROW(P27))&amp;":"&amp;$H$5&amp;SUM(ROW(P27)))*$L$5)/
(SUMPRODUCT(INDIRECT("'"&amp;$H$6&amp;"'!$C"&amp;SUM(ROW(P27))&amp;":"&amp;$H$5&amp;SUM(ROW(P27))),
INDIRECT("'"&amp;$H$7&amp;"'!$C"&amp;SUM(ROW(P27))&amp;":"&amp;$H$5&amp;SUM(ROW(P27)))*$L$6)),"")</f>
        <v>252184.88764070283</v>
      </c>
      <c r="R27" s="47">
        <f t="shared" ca="1" si="10"/>
        <v>4.1772070213296875E-2</v>
      </c>
      <c r="S27" s="57">
        <f t="shared" ca="1" si="8"/>
        <v>276103202.96563655</v>
      </c>
      <c r="T27" s="59">
        <f t="shared" si="2"/>
        <v>0</v>
      </c>
    </row>
    <row r="28" spans="2:20" s="44" customFormat="1" ht="13" x14ac:dyDescent="0.3">
      <c r="B28" s="14">
        <f t="shared" si="9"/>
        <v>2021</v>
      </c>
      <c r="C28" s="53">
        <f t="shared" ca="1" si="0"/>
        <v>1841.3083132730742</v>
      </c>
      <c r="D28" s="70">
        <f t="shared" ca="1" si="1"/>
        <v>78.0586717355784</v>
      </c>
      <c r="E28" s="75">
        <f t="shared" ca="1" si="3"/>
        <v>0.52847072143063012</v>
      </c>
      <c r="F28" s="53" cm="1">
        <f t="array" aca="1" ref="F28" ca="1">SUMPRODUCT(INDIRECT("'"&amp;$H$6&amp;"'!$C"&amp;SUM(ROW(A28))&amp;":"&amp;$H$5&amp;SUM(ROW(A28))),
INDIRECT("'"&amp;$H$7&amp;"'!$C"&amp;SUM(ROW(A28))&amp;":"&amp;$H$5&amp;SUM(ROW(A28)))*$L$6)</f>
        <v>973.07753269163823</v>
      </c>
      <c r="G28" s="163">
        <f ca="1">INDEX('Other Inputs'!$C$80:$AH$145,MATCH(B28,'Other Inputs'!$B$80:$B$145,0), MATCH($D$2,'Other Inputs'!$C$79:$AH$79,0))</f>
        <v>0</v>
      </c>
      <c r="H28" s="53">
        <f t="shared" ca="1" si="4"/>
        <v>973.07753269163823</v>
      </c>
      <c r="I28" s="70" cm="1">
        <f t="array" aca="1" ref="I28" ca="1">IFERROR(SUMPRODUCT(INDIRECT("'"&amp;$H$6&amp;"'!$C"&amp;SUM(ROW(P28))&amp;":"&amp;$H$5&amp;SUM(ROW(P28))),
INDIRECT("'"&amp;$H$7&amp;"'!$C"&amp;SUM(ROW(P28))&amp;":"&amp;$H$5&amp;SUM(ROW(P28)))*$L$6,
INDIRECT("'"&amp;$H$7&amp;"'!$C10:"&amp;$H$5&amp;10)*$L$6)/
(SUMPRODUCT(INDIRECT("'"&amp;$H$6&amp;"'!$C"&amp;SUM(ROW(P28))&amp;":"&amp;$H$5&amp;SUM(ROW(P28))),
INDIRECT("'"&amp;$H$7&amp;"'!$C"&amp;SUM(ROW(P28))&amp;":"&amp;$H$5&amp;SUM(ROW(P28)))*$L$6)),"")</f>
        <v>76.437667306597234</v>
      </c>
      <c r="J28" s="345">
        <f ca="1">INDEX('Other Inputs'!$C$11:$AH$76,MATCH($B28,'Other Inputs'!$B$80:$B$145,0), MATCH($D$2,'Other Inputs'!$C$79:$AH$79,0))</f>
        <v>2</v>
      </c>
      <c r="K28" s="76">
        <f t="shared" ca="1" si="5"/>
        <v>1946.1550653832765</v>
      </c>
      <c r="L28" s="163">
        <f ca="1">INDEX('Other Inputs'!$C$149:$AH$214,MATCH($B28,'Other Inputs'!$B$80:$B$145,0), MATCH($D$2,'Other Inputs'!$C$79:$AH$79,0))</f>
        <v>5.5E-2</v>
      </c>
      <c r="M28" s="45">
        <f ca="1">INDEX('Other Inputs'!$C$218:$AH$283,MATCH($B28,'Other Inputs'!$B$80:$B$145,0), MATCH($D$2,'Other Inputs'!$C$79:$AH$79,0))</f>
        <v>1.7500000000000002E-2</v>
      </c>
      <c r="N28" s="53">
        <f t="shared" ca="1" si="6"/>
        <v>2089.1244818739956</v>
      </c>
      <c r="O28" s="53">
        <f t="shared" ca="1" si="7"/>
        <v>1044.5622409369978</v>
      </c>
      <c r="P28" s="46"/>
      <c r="Q28" s="53" cm="1">
        <f t="array" aca="1" ref="Q28" ca="1">IFERROR(SUMPRODUCT(INDIRECT("'"&amp;$H$6&amp;"'!$C"&amp;SUM(ROW(P28))&amp;":"&amp;$H$5&amp;SUM(ROW(P28))),
INDIRECT("'"&amp;$H$7&amp;"'!$C"&amp;SUM(ROW(P28))&amp;":"&amp;$H$5&amp;SUM(ROW(P28)))*$L$6,
INDIRECT("'"&amp;$H$8&amp;"'!$C"&amp;SUM(ROW(P28))&amp;":"&amp;$H$5&amp;SUM(ROW(P28)))*$L$5)/
(SUMPRODUCT(INDIRECT("'"&amp;$H$6&amp;"'!$C"&amp;SUM(ROW(P28))&amp;":"&amp;$H$5&amp;SUM(ROW(P28))),
INDIRECT("'"&amp;$H$7&amp;"'!$C"&amp;SUM(ROW(P28))&amp;":"&amp;$H$5&amp;SUM(ROW(P28)))*$L$6)),"")</f>
        <v>265280.27694752091</v>
      </c>
      <c r="R28" s="47">
        <f t="shared" ca="1" si="10"/>
        <v>5.1927732186218822E-2</v>
      </c>
      <c r="S28" s="57">
        <f t="shared" ca="1" si="8"/>
        <v>277101760.56468982</v>
      </c>
      <c r="T28" s="59">
        <f t="shared" si="2"/>
        <v>0</v>
      </c>
    </row>
    <row r="29" spans="2:20" s="44" customFormat="1" ht="13" x14ac:dyDescent="0.3">
      <c r="B29" s="14">
        <f t="shared" si="9"/>
        <v>2022</v>
      </c>
      <c r="C29" s="53">
        <f t="shared" ca="1" si="0"/>
        <v>1770.6336528042962</v>
      </c>
      <c r="D29" s="70">
        <f t="shared" ca="1" si="1"/>
        <v>78.404671460131837</v>
      </c>
      <c r="E29" s="75">
        <f t="shared" ca="1" si="3"/>
        <v>0.52339859393781363</v>
      </c>
      <c r="F29" s="53" cm="1">
        <f t="array" aca="1" ref="F29" ca="1">SUMPRODUCT(INDIRECT("'"&amp;$H$6&amp;"'!$C"&amp;SUM(ROW(A29))&amp;":"&amp;$H$5&amp;SUM(ROW(A29))),
INDIRECT("'"&amp;$H$7&amp;"'!$C"&amp;SUM(ROW(A29))&amp;":"&amp;$H$5&amp;SUM(ROW(A29)))*$L$6)</f>
        <v>926.74716425674353</v>
      </c>
      <c r="G29" s="163">
        <f ca="1">INDEX('Other Inputs'!$C$80:$AH$145,MATCH(B29,'Other Inputs'!$B$80:$B$145,0), MATCH($D$2,'Other Inputs'!$C$79:$AH$79,0))</f>
        <v>0</v>
      </c>
      <c r="H29" s="53">
        <f t="shared" ca="1" si="4"/>
        <v>926.74716425674353</v>
      </c>
      <c r="I29" s="70" cm="1">
        <f t="array" aca="1" ref="I29" ca="1">IFERROR(SUMPRODUCT(INDIRECT("'"&amp;$H$6&amp;"'!$C"&amp;SUM(ROW(P29))&amp;":"&amp;$H$5&amp;SUM(ROW(P29))),
INDIRECT("'"&amp;$H$7&amp;"'!$C"&amp;SUM(ROW(P29))&amp;":"&amp;$H$5&amp;SUM(ROW(P29)))*$L$6,
INDIRECT("'"&amp;$H$7&amp;"'!$C10:"&amp;$H$5&amp;10)*$L$6)/
(SUMPRODUCT(INDIRECT("'"&amp;$H$6&amp;"'!$C"&amp;SUM(ROW(P29))&amp;":"&amp;$H$5&amp;SUM(ROW(P29))),
INDIRECT("'"&amp;$H$7&amp;"'!$C"&amp;SUM(ROW(P29))&amp;":"&amp;$H$5&amp;SUM(ROW(P29)))*$L$6)),"")</f>
        <v>76.803335017362173</v>
      </c>
      <c r="J29" s="345">
        <f ca="1">INDEX('Other Inputs'!$C$11:$AH$76,MATCH($B29,'Other Inputs'!$B$80:$B$145,0), MATCH($D$2,'Other Inputs'!$C$79:$AH$79,0))</f>
        <v>2</v>
      </c>
      <c r="K29" s="76">
        <f t="shared" ca="1" si="5"/>
        <v>1853.4943285134871</v>
      </c>
      <c r="L29" s="163">
        <f ca="1">INDEX('Other Inputs'!$C$149:$AH$214,MATCH($B29,'Other Inputs'!$B$80:$B$145,0), MATCH($D$2,'Other Inputs'!$C$79:$AH$79,0))</f>
        <v>5.5E-2</v>
      </c>
      <c r="M29" s="45">
        <f ca="1">INDEX('Other Inputs'!$C$218:$AH$283,MATCH($B29,'Other Inputs'!$B$80:$B$145,0), MATCH($D$2,'Other Inputs'!$C$79:$AH$79,0))</f>
        <v>1.7500000000000002E-2</v>
      </c>
      <c r="N29" s="53">
        <f t="shared" ca="1" si="6"/>
        <v>1989.6566556219091</v>
      </c>
      <c r="O29" s="53">
        <f t="shared" ca="1" si="7"/>
        <v>994.82832781095453</v>
      </c>
      <c r="P29" s="46"/>
      <c r="Q29" s="53" cm="1">
        <f t="array" aca="1" ref="Q29" ca="1">IFERROR(SUMPRODUCT(INDIRECT("'"&amp;$H$6&amp;"'!$C"&amp;SUM(ROW(P29))&amp;":"&amp;$H$5&amp;SUM(ROW(P29))),
INDIRECT("'"&amp;$H$7&amp;"'!$C"&amp;SUM(ROW(P29))&amp;":"&amp;$H$5&amp;SUM(ROW(P29)))*$L$6,
INDIRECT("'"&amp;$H$8&amp;"'!$C"&amp;SUM(ROW(P29))&amp;":"&amp;$H$5&amp;SUM(ROW(P29)))*$L$5)/
(SUMPRODUCT(INDIRECT("'"&amp;$H$6&amp;"'!$C"&amp;SUM(ROW(P29))&amp;":"&amp;$H$5&amp;SUM(ROW(P29))),
INDIRECT("'"&amp;$H$7&amp;"'!$C"&amp;SUM(ROW(P29))&amp;":"&amp;$H$5&amp;SUM(ROW(P29)))*$L$6)),"")</f>
        <v>277386.64604856854</v>
      </c>
      <c r="R29" s="47">
        <f t="shared" ca="1" si="10"/>
        <v>4.5636144685730073E-2</v>
      </c>
      <c r="S29" s="57">
        <f t="shared" ca="1" si="8"/>
        <v>275952093.24558657</v>
      </c>
      <c r="T29" s="59">
        <f t="shared" si="2"/>
        <v>0</v>
      </c>
    </row>
    <row r="30" spans="2:20" s="44" customFormat="1" ht="13" x14ac:dyDescent="0.3">
      <c r="B30" s="14">
        <f t="shared" si="9"/>
        <v>2023</v>
      </c>
      <c r="C30" s="53">
        <f t="shared" ca="1" si="0"/>
        <v>1697.0338547554875</v>
      </c>
      <c r="D30" s="70">
        <f t="shared" ca="1" si="1"/>
        <v>78.750605683450885</v>
      </c>
      <c r="E30" s="75">
        <f t="shared" ca="1" si="3"/>
        <v>0.51832089131012904</v>
      </c>
      <c r="F30" s="53" cm="1">
        <f t="array" aca="1" ref="F30" ca="1">SUMPRODUCT(INDIRECT("'"&amp;$H$6&amp;"'!$C"&amp;SUM(ROW(A30))&amp;":"&amp;$H$5&amp;SUM(ROW(A30))),
INDIRECT("'"&amp;$H$7&amp;"'!$C"&amp;SUM(ROW(A30))&amp;":"&amp;$H$5&amp;SUM(ROW(A30)))*$L$6)</f>
        <v>879.60810018032828</v>
      </c>
      <c r="G30" s="163">
        <f ca="1">INDEX('Other Inputs'!$C$80:$AH$145,MATCH(B30,'Other Inputs'!$B$80:$B$145,0), MATCH($D$2,'Other Inputs'!$C$79:$AH$79,0))</f>
        <v>0</v>
      </c>
      <c r="H30" s="53">
        <f t="shared" ca="1" si="4"/>
        <v>879.60810018032828</v>
      </c>
      <c r="I30" s="70" cm="1">
        <f t="array" aca="1" ref="I30" ca="1">IFERROR(SUMPRODUCT(INDIRECT("'"&amp;$H$6&amp;"'!$C"&amp;SUM(ROW(P30))&amp;":"&amp;$H$5&amp;SUM(ROW(P30))),
INDIRECT("'"&amp;$H$7&amp;"'!$C"&amp;SUM(ROW(P30))&amp;":"&amp;$H$5&amp;SUM(ROW(P30)))*$L$6,
INDIRECT("'"&amp;$H$7&amp;"'!$C10:"&amp;$H$5&amp;10)*$L$6)/
(SUMPRODUCT(INDIRECT("'"&amp;$H$6&amp;"'!$C"&amp;SUM(ROW(P30))&amp;":"&amp;$H$5&amp;SUM(ROW(P30))),
INDIRECT("'"&amp;$H$7&amp;"'!$C"&amp;SUM(ROW(P30))&amp;":"&amp;$H$5&amp;SUM(ROW(P30)))*$L$6)),"")</f>
        <v>77.165735906362727</v>
      </c>
      <c r="J30" s="345">
        <f ca="1">INDEX('Other Inputs'!$C$11:$AH$76,MATCH($B30,'Other Inputs'!$B$80:$B$145,0), MATCH($D$2,'Other Inputs'!$C$79:$AH$79,0))</f>
        <v>2</v>
      </c>
      <c r="K30" s="76">
        <f t="shared" ca="1" si="5"/>
        <v>1759.2162003606566</v>
      </c>
      <c r="L30" s="163">
        <f ca="1">INDEX('Other Inputs'!$C$149:$AH$214,MATCH($B30,'Other Inputs'!$B$80:$B$145,0), MATCH($D$2,'Other Inputs'!$C$79:$AH$79,0))</f>
        <v>5.5E-2</v>
      </c>
      <c r="M30" s="45">
        <f ca="1">INDEX('Other Inputs'!$C$218:$AH$283,MATCH($B30,'Other Inputs'!$B$80:$B$145,0), MATCH($D$2,'Other Inputs'!$C$79:$AH$79,0))</f>
        <v>1.7500000000000002E-2</v>
      </c>
      <c r="N30" s="53">
        <f t="shared" ca="1" si="6"/>
        <v>1888.4526204796514</v>
      </c>
      <c r="O30" s="53">
        <f t="shared" ca="1" si="7"/>
        <v>944.22631023982569</v>
      </c>
      <c r="P30" s="46"/>
      <c r="Q30" s="53" cm="1">
        <f t="array" aca="1" ref="Q30" ca="1">IFERROR(SUMPRODUCT(INDIRECT("'"&amp;$H$6&amp;"'!$C"&amp;SUM(ROW(P30))&amp;":"&amp;$H$5&amp;SUM(ROW(P30))),
INDIRECT("'"&amp;$H$7&amp;"'!$C"&amp;SUM(ROW(P30))&amp;":"&amp;$H$5&amp;SUM(ROW(P30)))*$L$6,
INDIRECT("'"&amp;$H$8&amp;"'!$C"&amp;SUM(ROW(P30))&amp;":"&amp;$H$5&amp;SUM(ROW(P30)))*$L$5)/
(SUMPRODUCT(INDIRECT("'"&amp;$H$6&amp;"'!$C"&amp;SUM(ROW(P30))&amp;":"&amp;$H$5&amp;SUM(ROW(P30))),
INDIRECT("'"&amp;$H$7&amp;"'!$C"&amp;SUM(ROW(P30))&amp;":"&amp;$H$5&amp;SUM(ROW(P30)))*$L$6)),"")</f>
        <v>285668.59303763654</v>
      </c>
      <c r="R30" s="47">
        <f t="shared" ca="1" si="10"/>
        <v>2.9857050103334393E-2</v>
      </c>
      <c r="S30" s="57">
        <f t="shared" ca="1" si="8"/>
        <v>269735801.55532992</v>
      </c>
      <c r="T30" s="59">
        <f t="shared" si="2"/>
        <v>0</v>
      </c>
    </row>
    <row r="31" spans="2:20" s="44" customFormat="1" ht="13" x14ac:dyDescent="0.3">
      <c r="B31" s="14">
        <f t="shared" si="9"/>
        <v>2024</v>
      </c>
      <c r="C31" s="53">
        <f t="shared" ca="1" si="0"/>
        <v>1618.8514156283607</v>
      </c>
      <c r="D31" s="70">
        <f t="shared" ca="1" si="1"/>
        <v>79.091789514077277</v>
      </c>
      <c r="E31" s="75">
        <f t="shared" ca="1" si="3"/>
        <v>0.5133069623813169</v>
      </c>
      <c r="F31" s="53" cm="1">
        <f t="array" aca="1" ref="F31" ca="1">SUMPRODUCT(INDIRECT("'"&amp;$H$6&amp;"'!$C"&amp;SUM(ROW(A31))&amp;":"&amp;$H$5&amp;SUM(ROW(A31))),
INDIRECT("'"&amp;$H$7&amp;"'!$C"&amp;SUM(ROW(A31))&amp;":"&amp;$H$5&amp;SUM(ROW(A31)))*$L$6)</f>
        <v>830.96770270288857</v>
      </c>
      <c r="G31" s="163">
        <f ca="1">INDEX('Other Inputs'!$C$80:$AH$145,MATCH(B31,'Other Inputs'!$B$80:$B$145,0), MATCH($D$2,'Other Inputs'!$C$79:$AH$79,0))</f>
        <v>0</v>
      </c>
      <c r="H31" s="53">
        <f t="shared" ca="1" si="4"/>
        <v>830.96770270288857</v>
      </c>
      <c r="I31" s="70" cm="1">
        <f t="array" aca="1" ref="I31" ca="1">IFERROR(SUMPRODUCT(INDIRECT("'"&amp;$H$6&amp;"'!$C"&amp;SUM(ROW(P31))&amp;":"&amp;$H$5&amp;SUM(ROW(P31))),
INDIRECT("'"&amp;$H$7&amp;"'!$C"&amp;SUM(ROW(P31))&amp;":"&amp;$H$5&amp;SUM(ROW(P31)))*$L$6,
INDIRECT("'"&amp;$H$7&amp;"'!$C10:"&amp;$H$5&amp;10)*$L$6)/
(SUMPRODUCT(INDIRECT("'"&amp;$H$6&amp;"'!$C"&amp;SUM(ROW(P31))&amp;":"&amp;$H$5&amp;SUM(ROW(P31))),
INDIRECT("'"&amp;$H$7&amp;"'!$C"&amp;SUM(ROW(P31))&amp;":"&amp;$H$5&amp;SUM(ROW(P31)))*$L$6)),"")</f>
        <v>77.521141618962517</v>
      </c>
      <c r="J31" s="345">
        <f ca="1">INDEX('Other Inputs'!$C$11:$AH$76,MATCH($B31,'Other Inputs'!$B$80:$B$145,0), MATCH($D$2,'Other Inputs'!$C$79:$AH$79,0))</f>
        <v>2</v>
      </c>
      <c r="K31" s="76">
        <f t="shared" ca="1" si="5"/>
        <v>1661.9354054057771</v>
      </c>
      <c r="L31" s="163">
        <f ca="1">INDEX('Other Inputs'!$C$149:$AH$214,MATCH($B31,'Other Inputs'!$B$80:$B$145,0), MATCH($D$2,'Other Inputs'!$C$79:$AH$79,0))</f>
        <v>5.5E-2</v>
      </c>
      <c r="M31" s="45">
        <f ca="1">INDEX('Other Inputs'!$C$218:$AH$283,MATCH($B31,'Other Inputs'!$B$80:$B$145,0), MATCH($D$2,'Other Inputs'!$C$79:$AH$79,0))</f>
        <v>1.7500000000000002E-2</v>
      </c>
      <c r="N31" s="53">
        <f t="shared" ca="1" si="6"/>
        <v>1784.0253351253989</v>
      </c>
      <c r="O31" s="53">
        <f t="shared" ca="1" si="7"/>
        <v>892.01266756269945</v>
      </c>
      <c r="P31" s="46"/>
      <c r="Q31" s="53" cm="1">
        <f t="array" aca="1" ref="Q31" ca="1">IFERROR(SUMPRODUCT(INDIRECT("'"&amp;$H$6&amp;"'!$C"&amp;SUM(ROW(P31))&amp;":"&amp;$H$5&amp;SUM(ROW(P31))),
INDIRECT("'"&amp;$H$7&amp;"'!$C"&amp;SUM(ROW(P31))&amp;":"&amp;$H$5&amp;SUM(ROW(P31)))*$L$6,
INDIRECT("'"&amp;$H$8&amp;"'!$C"&amp;SUM(ROW(P31))&amp;":"&amp;$H$5&amp;SUM(ROW(P31)))*$L$5)/
(SUMPRODUCT(INDIRECT("'"&amp;$H$6&amp;"'!$C"&amp;SUM(ROW(P31))&amp;":"&amp;$H$5&amp;SUM(ROW(P31))),
INDIRECT("'"&amp;$H$7&amp;"'!$C"&amp;SUM(ROW(P31))&amp;":"&amp;$H$5&amp;SUM(ROW(P31)))*$L$6)),"")</f>
        <v>291181.41167735768</v>
      </c>
      <c r="R31" s="47">
        <f t="shared" ca="1" si="10"/>
        <v>1.9297951451718864E-2</v>
      </c>
      <c r="S31" s="57">
        <f t="shared" ca="1" si="8"/>
        <v>259737507.77499238</v>
      </c>
      <c r="T31" s="59">
        <f t="shared" si="2"/>
        <v>0</v>
      </c>
    </row>
    <row r="32" spans="2:20" s="44" customFormat="1" ht="13" x14ac:dyDescent="0.3">
      <c r="B32" s="14">
        <f t="shared" si="9"/>
        <v>2025</v>
      </c>
      <c r="C32" s="53">
        <f t="shared" ca="1" si="0"/>
        <v>1536.531779193595</v>
      </c>
      <c r="D32" s="70">
        <f t="shared" ca="1" si="1"/>
        <v>79.418208453771655</v>
      </c>
      <c r="E32" s="75">
        <f t="shared" ca="1" si="3"/>
        <v>0.50850597970773426</v>
      </c>
      <c r="F32" s="53" cm="1">
        <f t="array" aca="1" ref="F32" ca="1">SUMPRODUCT(INDIRECT("'"&amp;$H$6&amp;"'!$C"&amp;SUM(ROW(A32))&amp;":"&amp;$H$5&amp;SUM(ROW(A32))),
INDIRECT("'"&amp;$H$7&amp;"'!$C"&amp;SUM(ROW(A32))&amp;":"&amp;$H$5&amp;SUM(ROW(A32)))*$L$6)</f>
        <v>781.33559773090701</v>
      </c>
      <c r="G32" s="163">
        <f ca="1">INDEX('Other Inputs'!$C$80:$AH$145,MATCH(B32,'Other Inputs'!$B$80:$B$145,0), MATCH($D$2,'Other Inputs'!$C$79:$AH$79,0))</f>
        <v>0</v>
      </c>
      <c r="H32" s="53">
        <f t="shared" ca="1" si="4"/>
        <v>781.33559773090701</v>
      </c>
      <c r="I32" s="70" cm="1">
        <f t="array" aca="1" ref="I32" ca="1">IFERROR(SUMPRODUCT(INDIRECT("'"&amp;$H$6&amp;"'!$C"&amp;SUM(ROW(P32))&amp;":"&amp;$H$5&amp;SUM(ROW(P32))),
INDIRECT("'"&amp;$H$7&amp;"'!$C"&amp;SUM(ROW(P32))&amp;":"&amp;$H$5&amp;SUM(ROW(P32)))*$L$6,
INDIRECT("'"&amp;$H$7&amp;"'!$C10:"&amp;$H$5&amp;10)*$L$6)/
(SUMPRODUCT(INDIRECT("'"&amp;$H$6&amp;"'!$C"&amp;SUM(ROW(P32))&amp;":"&amp;$H$5&amp;SUM(ROW(P32))),
INDIRECT("'"&amp;$H$7&amp;"'!$C"&amp;SUM(ROW(P32))&amp;":"&amp;$H$5&amp;SUM(ROW(P32)))*$L$6)),"")</f>
        <v>77.862768475129698</v>
      </c>
      <c r="J32" s="345">
        <f ca="1">INDEX('Other Inputs'!$C$11:$AH$76,MATCH($B32,'Other Inputs'!$B$80:$B$145,0), MATCH($D$2,'Other Inputs'!$C$79:$AH$79,0))</f>
        <v>2</v>
      </c>
      <c r="K32" s="76">
        <f t="shared" ca="1" si="5"/>
        <v>1562.671195461814</v>
      </c>
      <c r="L32" s="163">
        <f ca="1">INDEX('Other Inputs'!$C$149:$AH$214,MATCH($B32,'Other Inputs'!$B$80:$B$145,0), MATCH($D$2,'Other Inputs'!$C$79:$AH$79,0))</f>
        <v>5.5E-2</v>
      </c>
      <c r="M32" s="45">
        <f ca="1">INDEX('Other Inputs'!$C$218:$AH$283,MATCH($B32,'Other Inputs'!$B$80:$B$145,0), MATCH($D$2,'Other Inputs'!$C$79:$AH$79,0))</f>
        <v>1.7500000000000002E-2</v>
      </c>
      <c r="N32" s="53">
        <f t="shared" ca="1" si="6"/>
        <v>1677.4689281584276</v>
      </c>
      <c r="O32" s="53">
        <f t="shared" ca="1" si="7"/>
        <v>838.73446407921381</v>
      </c>
      <c r="P32" s="46"/>
      <c r="Q32" s="53" cm="1">
        <f t="array" aca="1" ref="Q32" ca="1">IFERROR(SUMPRODUCT(INDIRECT("'"&amp;$H$6&amp;"'!$C"&amp;SUM(ROW(P32))&amp;":"&amp;$H$5&amp;SUM(ROW(P32))),
INDIRECT("'"&amp;$H$7&amp;"'!$C"&amp;SUM(ROW(P32))&amp;":"&amp;$H$5&amp;SUM(ROW(P32)))*$L$6,
INDIRECT("'"&amp;$H$8&amp;"'!$C"&amp;SUM(ROW(P32))&amp;":"&amp;$H$5&amp;SUM(ROW(P32)))*$L$5)/
(SUMPRODUCT(INDIRECT("'"&amp;$H$6&amp;"'!$C"&amp;SUM(ROW(P32))&amp;":"&amp;$H$5&amp;SUM(ROW(P32))),
INDIRECT("'"&amp;$H$7&amp;"'!$C"&amp;SUM(ROW(P32))&amp;":"&amp;$H$5&amp;SUM(ROW(P32)))*$L$6)),"")</f>
        <v>296722.77511309198</v>
      </c>
      <c r="R32" s="47">
        <f t="shared" ca="1" si="10"/>
        <v>1.9030622194641911E-2</v>
      </c>
      <c r="S32" s="57">
        <f t="shared" ca="1" si="8"/>
        <v>248871617.76457629</v>
      </c>
      <c r="T32" s="59">
        <f t="shared" si="2"/>
        <v>0.5</v>
      </c>
    </row>
    <row r="33" spans="2:21" s="44" customFormat="1" ht="13" x14ac:dyDescent="0.3">
      <c r="B33" s="14">
        <f t="shared" si="9"/>
        <v>2026</v>
      </c>
      <c r="C33" s="53">
        <f t="shared" ca="1" si="0"/>
        <v>1451.4345384965202</v>
      </c>
      <c r="D33" s="70">
        <f t="shared" ca="1" si="1"/>
        <v>79.735019810831076</v>
      </c>
      <c r="E33" s="75">
        <f t="shared" ca="1" si="3"/>
        <v>0.50384197784149742</v>
      </c>
      <c r="F33" s="53" cm="1">
        <f t="array" aca="1" ref="F33" ca="1">SUMPRODUCT(INDIRECT("'"&amp;$H$6&amp;"'!$C"&amp;SUM(ROW(A33))&amp;":"&amp;$H$5&amp;SUM(ROW(A33))),
INDIRECT("'"&amp;$H$7&amp;"'!$C"&amp;SUM(ROW(A33))&amp;":"&amp;$H$5&amp;SUM(ROW(A33)))*$L$6)</f>
        <v>731.29364858354779</v>
      </c>
      <c r="G33" s="163">
        <f ca="1">INDEX('Other Inputs'!$C$80:$AH$145,MATCH(B33,'Other Inputs'!$B$80:$B$145,0), MATCH($D$2,'Other Inputs'!$C$79:$AH$79,0))</f>
        <v>0</v>
      </c>
      <c r="H33" s="53">
        <f t="shared" ca="1" si="4"/>
        <v>731.29364858354779</v>
      </c>
      <c r="I33" s="70" cm="1">
        <f t="array" aca="1" ref="I33" ca="1">IFERROR(SUMPRODUCT(INDIRECT("'"&amp;$H$6&amp;"'!$C"&amp;SUM(ROW(P33))&amp;":"&amp;$H$5&amp;SUM(ROW(P33))),
INDIRECT("'"&amp;$H$7&amp;"'!$C"&amp;SUM(ROW(P33))&amp;":"&amp;$H$5&amp;SUM(ROW(P33)))*$L$6,
INDIRECT("'"&amp;$H$7&amp;"'!$C10:"&amp;$H$5&amp;10)*$L$6)/
(SUMPRODUCT(INDIRECT("'"&amp;$H$6&amp;"'!$C"&amp;SUM(ROW(P33))&amp;":"&amp;$H$5&amp;SUM(ROW(P33))),
INDIRECT("'"&amp;$H$7&amp;"'!$C"&amp;SUM(ROW(P33))&amp;":"&amp;$H$5&amp;SUM(ROW(P33)))*$L$6)),"")</f>
        <v>78.193001827424126</v>
      </c>
      <c r="J33" s="345">
        <f ca="1">INDEX('Other Inputs'!$C$11:$AH$76,MATCH($B33,'Other Inputs'!$B$80:$B$145,0), MATCH($D$2,'Other Inputs'!$C$79:$AH$79,0))</f>
        <v>2</v>
      </c>
      <c r="K33" s="76">
        <f t="shared" ca="1" si="5"/>
        <v>1462.5872971670956</v>
      </c>
      <c r="L33" s="163">
        <f ca="1">INDEX('Other Inputs'!$C$149:$AH$214,MATCH($B33,'Other Inputs'!$B$80:$B$145,0), MATCH($D$2,'Other Inputs'!$C$79:$AH$79,0))</f>
        <v>5.5E-2</v>
      </c>
      <c r="M33" s="45">
        <f ca="1">INDEX('Other Inputs'!$C$218:$AH$283,MATCH($B33,'Other Inputs'!$B$80:$B$145,0), MATCH($D$2,'Other Inputs'!$C$79:$AH$79,0))</f>
        <v>1.7500000000000002E-2</v>
      </c>
      <c r="N33" s="53">
        <f t="shared" ca="1" si="6"/>
        <v>1570.0326164852333</v>
      </c>
      <c r="O33" s="53">
        <f t="shared" ca="1" si="7"/>
        <v>785.01630824261667</v>
      </c>
      <c r="P33" s="46"/>
      <c r="Q33" s="53" cm="1">
        <f t="array" aca="1" ref="Q33" ca="1">IFERROR(SUMPRODUCT(INDIRECT("'"&amp;$H$6&amp;"'!$C"&amp;SUM(ROW(P33))&amp;":"&amp;$H$5&amp;SUM(ROW(P33))),
INDIRECT("'"&amp;$H$7&amp;"'!$C"&amp;SUM(ROW(P33))&amp;":"&amp;$H$5&amp;SUM(ROW(P33)))*$L$6,
INDIRECT("'"&amp;$H$8&amp;"'!$C"&amp;SUM(ROW(P33))&amp;":"&amp;$H$5&amp;SUM(ROW(P33)))*$L$5)/
(SUMPRODUCT(INDIRECT("'"&amp;$H$6&amp;"'!$C"&amp;SUM(ROW(P33))&amp;":"&amp;$H$5&amp;SUM(ROW(P33))),
INDIRECT("'"&amp;$H$7&amp;"'!$C"&amp;SUM(ROW(P33))&amp;":"&amp;$H$5&amp;SUM(ROW(P33)))*$L$6)),"")</f>
        <v>303028.47893326601</v>
      </c>
      <c r="R33" s="47">
        <f t="shared" ca="1" si="10"/>
        <v>2.1251162192624795E-2</v>
      </c>
      <c r="S33" s="57">
        <f t="shared" ca="1" si="8"/>
        <v>237882297.82456803</v>
      </c>
      <c r="T33" s="59">
        <f t="shared" si="2"/>
        <v>1.5</v>
      </c>
      <c r="U33" s="319"/>
    </row>
    <row r="34" spans="2:21" s="44" customFormat="1" ht="13" x14ac:dyDescent="0.3">
      <c r="B34" s="14">
        <f t="shared" si="9"/>
        <v>2027</v>
      </c>
      <c r="C34" s="53">
        <f t="shared" ca="1" si="0"/>
        <v>1363.9962272289245</v>
      </c>
      <c r="D34" s="70">
        <f t="shared" ca="1" si="1"/>
        <v>80.037668153153334</v>
      </c>
      <c r="E34" s="75">
        <f t="shared" ca="1" si="3"/>
        <v>0.49938245411337984</v>
      </c>
      <c r="F34" s="53" cm="1">
        <f t="array" aca="1" ref="F34" ca="1">SUMPRODUCT(INDIRECT("'"&amp;$H$6&amp;"'!$C"&amp;SUM(ROW(A34))&amp;":"&amp;$H$5&amp;SUM(ROW(A34))),
INDIRECT("'"&amp;$H$7&amp;"'!$C"&amp;SUM(ROW(A34))&amp;":"&amp;$H$5&amp;SUM(ROW(A34)))*$L$6)</f>
        <v>681.15578335497162</v>
      </c>
      <c r="G34" s="163">
        <f ca="1">INDEX('Other Inputs'!$C$80:$AH$145,MATCH(B34,'Other Inputs'!$B$80:$B$145,0), MATCH($D$2,'Other Inputs'!$C$79:$AH$79,0))</f>
        <v>0</v>
      </c>
      <c r="H34" s="53">
        <f t="shared" ca="1" si="4"/>
        <v>681.15578335497162</v>
      </c>
      <c r="I34" s="70" cm="1">
        <f t="array" aca="1" ref="I34" ca="1">IFERROR(SUMPRODUCT(INDIRECT("'"&amp;$H$6&amp;"'!$C"&amp;SUM(ROW(P34))&amp;":"&amp;$H$5&amp;SUM(ROW(P34))),
INDIRECT("'"&amp;$H$7&amp;"'!$C"&amp;SUM(ROW(P34))&amp;":"&amp;$H$5&amp;SUM(ROW(P34)))*$L$6,
INDIRECT("'"&amp;$H$7&amp;"'!$C10:"&amp;$H$5&amp;10)*$L$6)/
(SUMPRODUCT(INDIRECT("'"&amp;$H$6&amp;"'!$C"&amp;SUM(ROW(P34))&amp;":"&amp;$H$5&amp;SUM(ROW(P34))),
INDIRECT("'"&amp;$H$7&amp;"'!$C"&amp;SUM(ROW(P34))&amp;":"&amp;$H$5&amp;SUM(ROW(P34)))*$L$6)),"")</f>
        <v>78.507661104493138</v>
      </c>
      <c r="J34" s="345">
        <f ca="1">INDEX('Other Inputs'!$C$11:$AH$76,MATCH($B34,'Other Inputs'!$B$80:$B$145,0), MATCH($D$2,'Other Inputs'!$C$79:$AH$79,0))</f>
        <v>2</v>
      </c>
      <c r="K34" s="76">
        <f t="shared" ca="1" si="5"/>
        <v>1362.3115667099432</v>
      </c>
      <c r="L34" s="163">
        <f ca="1">INDEX('Other Inputs'!$C$149:$AH$214,MATCH($B34,'Other Inputs'!$B$80:$B$145,0), MATCH($D$2,'Other Inputs'!$C$79:$AH$79,0))</f>
        <v>5.5E-2</v>
      </c>
      <c r="M34" s="45">
        <f ca="1">INDEX('Other Inputs'!$C$218:$AH$283,MATCH($B34,'Other Inputs'!$B$80:$B$145,0), MATCH($D$2,'Other Inputs'!$C$79:$AH$79,0))</f>
        <v>1.7500000000000002E-2</v>
      </c>
      <c r="N34" s="53">
        <f t="shared" ca="1" si="6"/>
        <v>1462.3903801793726</v>
      </c>
      <c r="O34" s="53">
        <f t="shared" ca="1" si="7"/>
        <v>731.19519008968632</v>
      </c>
      <c r="P34" s="46"/>
      <c r="Q34" s="53" cm="1">
        <f t="array" aca="1" ref="Q34" ca="1">IFERROR(SUMPRODUCT(INDIRECT("'"&amp;$H$6&amp;"'!$C"&amp;SUM(ROW(P34))&amp;":"&amp;$H$5&amp;SUM(ROW(P34))),
INDIRECT("'"&amp;$H$7&amp;"'!$C"&amp;SUM(ROW(P34))&amp;":"&amp;$H$5&amp;SUM(ROW(P34)))*$L$6,
INDIRECT("'"&amp;$H$8&amp;"'!$C"&amp;SUM(ROW(P34))&amp;":"&amp;$H$5&amp;SUM(ROW(P34)))*$L$5)/
(SUMPRODUCT(INDIRECT("'"&amp;$H$6&amp;"'!$C"&amp;SUM(ROW(P34))&amp;":"&amp;$H$5&amp;SUM(ROW(P34))),
INDIRECT("'"&amp;$H$7&amp;"'!$C"&amp;SUM(ROW(P34))&amp;":"&amp;$H$5&amp;SUM(ROW(P34)))*$L$6)),"")</f>
        <v>309744.15386790404</v>
      </c>
      <c r="R34" s="47">
        <f t="shared" ca="1" si="10"/>
        <v>2.216186068807402E-2</v>
      </c>
      <c r="S34" s="57">
        <f t="shared" ca="1" si="8"/>
        <v>226483435.46661115</v>
      </c>
      <c r="T34" s="59">
        <f t="shared" si="2"/>
        <v>2.5</v>
      </c>
      <c r="U34" s="319"/>
    </row>
    <row r="35" spans="2:21" s="44" customFormat="1" ht="13" x14ac:dyDescent="0.3">
      <c r="B35" s="14">
        <f t="shared" si="9"/>
        <v>2028</v>
      </c>
      <c r="C35" s="53">
        <f t="shared" ca="1" si="0"/>
        <v>1275.3083674992822</v>
      </c>
      <c r="D35" s="70">
        <f t="shared" ca="1" si="1"/>
        <v>80.326142424808211</v>
      </c>
      <c r="E35" s="75">
        <f t="shared" ca="1" si="3"/>
        <v>0.49512799102439531</v>
      </c>
      <c r="F35" s="53" cm="1">
        <f t="array" aca="1" ref="F35" ca="1">SUMPRODUCT(INDIRECT("'"&amp;$H$6&amp;"'!$C"&amp;SUM(ROW(A35))&amp;":"&amp;$H$5&amp;SUM(ROW(A35))),
INDIRECT("'"&amp;$H$7&amp;"'!$C"&amp;SUM(ROW(A35))&amp;":"&amp;$H$5&amp;SUM(ROW(A35)))*$L$6)</f>
        <v>631.44086993652081</v>
      </c>
      <c r="G35" s="163">
        <f ca="1">INDEX('Other Inputs'!$C$80:$AH$145,MATCH(B35,'Other Inputs'!$B$80:$B$145,0), MATCH($D$2,'Other Inputs'!$C$79:$AH$79,0))</f>
        <v>0</v>
      </c>
      <c r="H35" s="53">
        <f t="shared" ca="1" si="4"/>
        <v>631.44086993652081</v>
      </c>
      <c r="I35" s="70" cm="1">
        <f t="array" aca="1" ref="I35" ca="1">IFERROR(SUMPRODUCT(INDIRECT("'"&amp;$H$6&amp;"'!$C"&amp;SUM(ROW(P35))&amp;":"&amp;$H$5&amp;SUM(ROW(P35))),
INDIRECT("'"&amp;$H$7&amp;"'!$C"&amp;SUM(ROW(P35))&amp;":"&amp;$H$5&amp;SUM(ROW(P35)))*$L$6,
INDIRECT("'"&amp;$H$7&amp;"'!$C10:"&amp;$H$5&amp;10)*$L$6)/
(SUMPRODUCT(INDIRECT("'"&amp;$H$6&amp;"'!$C"&amp;SUM(ROW(P35))&amp;":"&amp;$H$5&amp;SUM(ROW(P35))),
INDIRECT("'"&amp;$H$7&amp;"'!$C"&amp;SUM(ROW(P35))&amp;":"&amp;$H$5&amp;SUM(ROW(P35)))*$L$6)),"")</f>
        <v>78.806042423837383</v>
      </c>
      <c r="J35" s="345">
        <f ca="1">INDEX('Other Inputs'!$C$11:$AH$76,MATCH($B35,'Other Inputs'!$B$80:$B$145,0), MATCH($D$2,'Other Inputs'!$C$79:$AH$79,0))</f>
        <v>2</v>
      </c>
      <c r="K35" s="76">
        <f t="shared" ca="1" si="5"/>
        <v>1262.8817398730416</v>
      </c>
      <c r="L35" s="163">
        <f ca="1">INDEX('Other Inputs'!$C$149:$AH$214,MATCH($B35,'Other Inputs'!$B$80:$B$145,0), MATCH($D$2,'Other Inputs'!$C$79:$AH$79,0))</f>
        <v>5.5E-2</v>
      </c>
      <c r="M35" s="45">
        <f ca="1">INDEX('Other Inputs'!$C$218:$AH$283,MATCH($B35,'Other Inputs'!$B$80:$B$145,0), MATCH($D$2,'Other Inputs'!$C$79:$AH$79,0))</f>
        <v>1.7500000000000002E-2</v>
      </c>
      <c r="N35" s="53">
        <f t="shared" ca="1" si="6"/>
        <v>1355.656189688465</v>
      </c>
      <c r="O35" s="53">
        <f t="shared" ca="1" si="7"/>
        <v>677.82809484423251</v>
      </c>
      <c r="P35" s="46"/>
      <c r="Q35" s="53" cm="1">
        <f t="array" aca="1" ref="Q35" ca="1">IFERROR(SUMPRODUCT(INDIRECT("'"&amp;$H$6&amp;"'!$C"&amp;SUM(ROW(P35))&amp;":"&amp;$H$5&amp;SUM(ROW(P35))),
INDIRECT("'"&amp;$H$7&amp;"'!$C"&amp;SUM(ROW(P35))&amp;":"&amp;$H$5&amp;SUM(ROW(P35)))*$L$6,
INDIRECT("'"&amp;$H$8&amp;"'!$C"&amp;SUM(ROW(P35))&amp;":"&amp;$H$5&amp;SUM(ROW(P35)))*$L$5)/
(SUMPRODUCT(INDIRECT("'"&amp;$H$6&amp;"'!$C"&amp;SUM(ROW(P35))&amp;":"&amp;$H$5&amp;SUM(ROW(P35))),
INDIRECT("'"&amp;$H$7&amp;"'!$C"&amp;SUM(ROW(P35))&amp;":"&amp;$H$5&amp;SUM(ROW(P35)))*$L$6)),"")</f>
        <v>316938.93191170733</v>
      </c>
      <c r="R35" s="47">
        <f t="shared" ca="1" si="10"/>
        <v>2.3228131843520128E-2</v>
      </c>
      <c r="S35" s="57">
        <f t="shared" ca="1" si="8"/>
        <v>214830112.3996785</v>
      </c>
      <c r="T35" s="59">
        <f t="shared" si="2"/>
        <v>3.5</v>
      </c>
      <c r="U35" s="319"/>
    </row>
    <row r="36" spans="2:21" s="44" customFormat="1" ht="13" x14ac:dyDescent="0.3">
      <c r="B36" s="14">
        <f t="shared" si="9"/>
        <v>2029</v>
      </c>
      <c r="C36" s="53">
        <f t="shared" ca="1" si="0"/>
        <v>1187.4220217058232</v>
      </c>
      <c r="D36" s="70">
        <f t="shared" ca="1" si="1"/>
        <v>80.608708795647985</v>
      </c>
      <c r="E36" s="75">
        <f t="shared" ca="1" si="3"/>
        <v>0.49095572602773896</v>
      </c>
      <c r="F36" s="53" cm="1">
        <f t="array" aca="1" ref="F36" ca="1">SUMPRODUCT(INDIRECT("'"&amp;$H$6&amp;"'!$C"&amp;SUM(ROW(A36))&amp;":"&amp;$H$5&amp;SUM(ROW(A36))),
INDIRECT("'"&amp;$H$7&amp;"'!$C"&amp;SUM(ROW(A36))&amp;":"&amp;$H$5&amp;SUM(ROW(A36)))*$L$6)</f>
        <v>582.97164076790807</v>
      </c>
      <c r="G36" s="163">
        <f ca="1">INDEX('Other Inputs'!$C$80:$AH$145,MATCH(B36,'Other Inputs'!$B$80:$B$145,0), MATCH($D$2,'Other Inputs'!$C$79:$AH$79,0))</f>
        <v>0</v>
      </c>
      <c r="H36" s="53">
        <f t="shared" ca="1" si="4"/>
        <v>582.97164076790807</v>
      </c>
      <c r="I36" s="70" cm="1">
        <f t="array" aca="1" ref="I36" ca="1">IFERROR(SUMPRODUCT(INDIRECT("'"&amp;$H$6&amp;"'!$C"&amp;SUM(ROW(P36))&amp;":"&amp;$H$5&amp;SUM(ROW(P36))),
INDIRECT("'"&amp;$H$7&amp;"'!$C"&amp;SUM(ROW(P36))&amp;":"&amp;$H$5&amp;SUM(ROW(P36)))*$L$6,
INDIRECT("'"&amp;$H$7&amp;"'!$C10:"&amp;$H$5&amp;10)*$L$6)/
(SUMPRODUCT(INDIRECT("'"&amp;$H$6&amp;"'!$C"&amp;SUM(ROW(P36))&amp;":"&amp;$H$5&amp;SUM(ROW(P36))),
INDIRECT("'"&amp;$H$7&amp;"'!$C"&amp;SUM(ROW(P36))&amp;":"&amp;$H$5&amp;SUM(ROW(P36)))*$L$6)),"")</f>
        <v>79.094352390149396</v>
      </c>
      <c r="J36" s="345">
        <f ca="1">INDEX('Other Inputs'!$C$11:$AH$76,MATCH($B36,'Other Inputs'!$B$80:$B$145,0), MATCH($D$2,'Other Inputs'!$C$79:$AH$79,0))</f>
        <v>2</v>
      </c>
      <c r="K36" s="76">
        <f t="shared" ca="1" si="5"/>
        <v>1165.9432815358161</v>
      </c>
      <c r="L36" s="163">
        <f ca="1">INDEX('Other Inputs'!$C$149:$AH$214,MATCH($B36,'Other Inputs'!$B$80:$B$145,0), MATCH($D$2,'Other Inputs'!$C$79:$AH$79,0))</f>
        <v>5.5E-2</v>
      </c>
      <c r="M36" s="45">
        <f ca="1">INDEX('Other Inputs'!$C$218:$AH$283,MATCH($B36,'Other Inputs'!$B$80:$B$145,0), MATCH($D$2,'Other Inputs'!$C$79:$AH$79,0))</f>
        <v>1.7500000000000002E-2</v>
      </c>
      <c r="N36" s="53">
        <f t="shared" ca="1" si="6"/>
        <v>1251.5963898556411</v>
      </c>
      <c r="O36" s="53">
        <f t="shared" ca="1" si="7"/>
        <v>625.79819492782053</v>
      </c>
      <c r="P36" s="46"/>
      <c r="Q36" s="53" cm="1">
        <f t="array" aca="1" ref="Q36" ca="1">IFERROR(SUMPRODUCT(INDIRECT("'"&amp;$H$6&amp;"'!$C"&amp;SUM(ROW(P36))&amp;":"&amp;$H$5&amp;SUM(ROW(P36))),
INDIRECT("'"&amp;$H$7&amp;"'!$C"&amp;SUM(ROW(P36))&amp;":"&amp;$H$5&amp;SUM(ROW(P36)))*$L$6,
INDIRECT("'"&amp;$H$8&amp;"'!$C"&amp;SUM(ROW(P36))&amp;":"&amp;$H$5&amp;SUM(ROW(P36)))*$L$5)/
(SUMPRODUCT(INDIRECT("'"&amp;$H$6&amp;"'!$C"&amp;SUM(ROW(P36))&amp;":"&amp;$H$5&amp;SUM(ROW(P36))),
INDIRECT("'"&amp;$H$7&amp;"'!$C"&amp;SUM(ROW(P36))&amp;":"&amp;$H$5&amp;SUM(ROW(P36)))*$L$6)),"")</f>
        <v>324610.30581367406</v>
      </c>
      <c r="R36" s="47">
        <f t="shared" ca="1" si="10"/>
        <v>2.420458053447283E-2</v>
      </c>
      <c r="S36" s="57">
        <f t="shared" ca="1" si="8"/>
        <v>203140543.43316504</v>
      </c>
      <c r="T36" s="59">
        <f t="shared" si="2"/>
        <v>4.5</v>
      </c>
      <c r="U36" s="319"/>
    </row>
    <row r="37" spans="2:21" s="44" customFormat="1" ht="13" x14ac:dyDescent="0.3">
      <c r="B37" s="14">
        <f t="shared" si="9"/>
        <v>2030</v>
      </c>
      <c r="C37" s="53">
        <f t="shared" ca="1" si="0"/>
        <v>1101.7771757226046</v>
      </c>
      <c r="D37" s="70">
        <f t="shared" ca="1" si="1"/>
        <v>80.890029488301593</v>
      </c>
      <c r="E37" s="75">
        <f t="shared" ca="1" si="3"/>
        <v>0.48679737086720232</v>
      </c>
      <c r="F37" s="53" cm="1">
        <f t="array" aca="1" ref="F37" ca="1">SUMPRODUCT(INDIRECT("'"&amp;$H$6&amp;"'!$C"&amp;SUM(ROW(A37))&amp;":"&amp;$H$5&amp;SUM(ROW(A37))),
INDIRECT("'"&amp;$H$7&amp;"'!$C"&amp;SUM(ROW(A37))&amp;":"&amp;$H$5&amp;SUM(ROW(A37)))*$L$6)</f>
        <v>536.3422324232555</v>
      </c>
      <c r="G37" s="163">
        <f ca="1">INDEX('Other Inputs'!$C$80:$AH$145,MATCH(B37,'Other Inputs'!$B$80:$B$145,0), MATCH($D$2,'Other Inputs'!$C$79:$AH$79,0))</f>
        <v>0</v>
      </c>
      <c r="H37" s="53">
        <f t="shared" ca="1" si="4"/>
        <v>536.3422324232555</v>
      </c>
      <c r="I37" s="70" cm="1">
        <f t="array" aca="1" ref="I37" ca="1">IFERROR(SUMPRODUCT(INDIRECT("'"&amp;$H$6&amp;"'!$C"&amp;SUM(ROW(P37))&amp;":"&amp;$H$5&amp;SUM(ROW(P37))),
INDIRECT("'"&amp;$H$7&amp;"'!$C"&amp;SUM(ROW(P37))&amp;":"&amp;$H$5&amp;SUM(ROW(P37)))*$L$6,
INDIRECT("'"&amp;$H$7&amp;"'!$C10:"&amp;$H$5&amp;10)*$L$6)/
(SUMPRODUCT(INDIRECT("'"&amp;$H$6&amp;"'!$C"&amp;SUM(ROW(P37))&amp;":"&amp;$H$5&amp;SUM(ROW(P37))),
INDIRECT("'"&amp;$H$7&amp;"'!$C"&amp;SUM(ROW(P37))&amp;":"&amp;$H$5&amp;SUM(ROW(P37)))*$L$6)),"")</f>
        <v>79.376388311635338</v>
      </c>
      <c r="J37" s="345">
        <f ca="1">INDEX('Other Inputs'!$C$11:$AH$76,MATCH($B37,'Other Inputs'!$B$80:$B$145,0), MATCH($D$2,'Other Inputs'!$C$79:$AH$79,0))</f>
        <v>2</v>
      </c>
      <c r="K37" s="76">
        <f t="shared" ca="1" si="5"/>
        <v>1072.684464846511</v>
      </c>
      <c r="L37" s="163">
        <f ca="1">INDEX('Other Inputs'!$C$149:$AH$214,MATCH($B37,'Other Inputs'!$B$80:$B$145,0), MATCH($D$2,'Other Inputs'!$C$79:$AH$79,0))</f>
        <v>5.5E-2</v>
      </c>
      <c r="M37" s="45">
        <f ca="1">INDEX('Other Inputs'!$C$218:$AH$283,MATCH($B37,'Other Inputs'!$B$80:$B$145,0), MATCH($D$2,'Other Inputs'!$C$79:$AH$79,0))</f>
        <v>1.7500000000000002E-2</v>
      </c>
      <c r="N37" s="53">
        <f t="shared" ca="1" si="6"/>
        <v>1151.4865473452978</v>
      </c>
      <c r="O37" s="53">
        <f t="shared" ca="1" si="7"/>
        <v>575.74327367264891</v>
      </c>
      <c r="P37" s="46"/>
      <c r="Q37" s="53" cm="1">
        <f t="array" aca="1" ref="Q37" ca="1">IFERROR(SUMPRODUCT(INDIRECT("'"&amp;$H$6&amp;"'!$C"&amp;SUM(ROW(P37))&amp;":"&amp;$H$5&amp;SUM(ROW(P37))),
INDIRECT("'"&amp;$H$7&amp;"'!$C"&amp;SUM(ROW(P37))&amp;":"&amp;$H$5&amp;SUM(ROW(P37)))*$L$6,
INDIRECT("'"&amp;$H$8&amp;"'!$C"&amp;SUM(ROW(P37))&amp;":"&amp;$H$5&amp;SUM(ROW(P37)))*$L$5)/
(SUMPRODUCT(INDIRECT("'"&amp;$H$6&amp;"'!$C"&amp;SUM(ROW(P37))&amp;":"&amp;$H$5&amp;SUM(ROW(P37))),
INDIRECT("'"&amp;$H$7&amp;"'!$C"&amp;SUM(ROW(P37))&amp;":"&amp;$H$5&amp;SUM(ROW(P37)))*$L$6)),"")</f>
        <v>332641.70259302267</v>
      </c>
      <c r="R37" s="47">
        <f t="shared" ca="1" si="10"/>
        <v>2.4741656797423461E-2</v>
      </c>
      <c r="S37" s="57">
        <f t="shared" ca="1" si="8"/>
        <v>191516222.81095055</v>
      </c>
      <c r="T37" s="59">
        <f t="shared" si="2"/>
        <v>5.5</v>
      </c>
      <c r="U37" s="319"/>
    </row>
    <row r="38" spans="2:21" s="44" customFormat="1" ht="13" x14ac:dyDescent="0.3">
      <c r="B38" s="14">
        <f t="shared" si="9"/>
        <v>2031</v>
      </c>
      <c r="C38" s="53">
        <f t="shared" ca="1" si="0"/>
        <v>1020.8222747715367</v>
      </c>
      <c r="D38" s="70">
        <f t="shared" ca="1" si="1"/>
        <v>81.187844162542746</v>
      </c>
      <c r="E38" s="75">
        <f t="shared" ca="1" si="3"/>
        <v>0.48238852224000717</v>
      </c>
      <c r="F38" s="53" cm="1">
        <f t="array" aca="1" ref="F38" ca="1">SUMPRODUCT(INDIRECT("'"&amp;$H$6&amp;"'!$C"&amp;SUM(ROW(A38))&amp;":"&amp;$H$5&amp;SUM(ROW(A38))),
INDIRECT("'"&amp;$H$7&amp;"'!$C"&amp;SUM(ROW(A38))&amp;":"&amp;$H$5&amp;SUM(ROW(A38)))*$L$6)</f>
        <v>492.43294859672415</v>
      </c>
      <c r="G38" s="163">
        <f ca="1">INDEX('Other Inputs'!$C$80:$AH$145,MATCH(B38,'Other Inputs'!$B$80:$B$145,0), MATCH($D$2,'Other Inputs'!$C$79:$AH$79,0))</f>
        <v>0</v>
      </c>
      <c r="H38" s="53">
        <f t="shared" ca="1" si="4"/>
        <v>492.43294859672415</v>
      </c>
      <c r="I38" s="70" cm="1">
        <f t="array" aca="1" ref="I38" ca="1">IFERROR(SUMPRODUCT(INDIRECT("'"&amp;$H$6&amp;"'!$C"&amp;SUM(ROW(P38))&amp;":"&amp;$H$5&amp;SUM(ROW(P38))),
INDIRECT("'"&amp;$H$7&amp;"'!$C"&amp;SUM(ROW(P38))&amp;":"&amp;$H$5&amp;SUM(ROW(P38)))*$L$6,
INDIRECT("'"&amp;$H$7&amp;"'!$C10:"&amp;$H$5&amp;10)*$L$6)/
(SUMPRODUCT(INDIRECT("'"&amp;$H$6&amp;"'!$C"&amp;SUM(ROW(P38))&amp;":"&amp;$H$5&amp;SUM(ROW(P38))),
INDIRECT("'"&amp;$H$7&amp;"'!$C"&amp;SUM(ROW(P38))&amp;":"&amp;$H$5&amp;SUM(ROW(P38)))*$L$6)),"")</f>
        <v>79.665820147698028</v>
      </c>
      <c r="J38" s="345">
        <f ca="1">INDEX('Other Inputs'!$C$11:$AH$76,MATCH($B38,'Other Inputs'!$B$80:$B$145,0), MATCH($D$2,'Other Inputs'!$C$79:$AH$79,0))</f>
        <v>2</v>
      </c>
      <c r="K38" s="76">
        <f t="shared" ca="1" si="5"/>
        <v>984.86589719344829</v>
      </c>
      <c r="L38" s="163">
        <f ca="1">INDEX('Other Inputs'!$C$149:$AH$214,MATCH($B38,'Other Inputs'!$B$80:$B$145,0), MATCH($D$2,'Other Inputs'!$C$79:$AH$79,0))</f>
        <v>5.5E-2</v>
      </c>
      <c r="M38" s="45">
        <f ca="1">INDEX('Other Inputs'!$C$218:$AH$283,MATCH($B38,'Other Inputs'!$B$80:$B$145,0), MATCH($D$2,'Other Inputs'!$C$79:$AH$79,0))</f>
        <v>1.7500000000000002E-2</v>
      </c>
      <c r="N38" s="53">
        <f t="shared" ca="1" si="6"/>
        <v>1057.2166081660218</v>
      </c>
      <c r="O38" s="53">
        <f t="shared" ca="1" si="7"/>
        <v>528.60830408301092</v>
      </c>
      <c r="P38" s="46"/>
      <c r="Q38" s="53" cm="1">
        <f t="array" aca="1" ref="Q38" ca="1">IFERROR(SUMPRODUCT(INDIRECT("'"&amp;$H$6&amp;"'!$C"&amp;SUM(ROW(P38))&amp;":"&amp;$H$5&amp;SUM(ROW(P38))),
INDIRECT("'"&amp;$H$7&amp;"'!$C"&amp;SUM(ROW(P38))&amp;":"&amp;$H$5&amp;SUM(ROW(P38)))*$L$6,
INDIRECT("'"&amp;$H$8&amp;"'!$C"&amp;SUM(ROW(P38))&amp;":"&amp;$H$5&amp;SUM(ROW(P38)))*$L$5)/
(SUMPRODUCT(INDIRECT("'"&amp;$H$6&amp;"'!$C"&amp;SUM(ROW(P38))&amp;":"&amp;$H$5&amp;SUM(ROW(P38))),
INDIRECT("'"&amp;$H$7&amp;"'!$C"&amp;SUM(ROW(P38))&amp;":"&amp;$H$5&amp;SUM(ROW(P38)))*$L$6)),"")</f>
        <v>340536.27983068425</v>
      </c>
      <c r="R38" s="47">
        <f t="shared" ca="1" si="10"/>
        <v>2.3732975078354368E-2</v>
      </c>
      <c r="S38" s="57">
        <f t="shared" ca="1" si="8"/>
        <v>180010305.36003563</v>
      </c>
      <c r="T38" s="59">
        <f t="shared" si="2"/>
        <v>6.5</v>
      </c>
      <c r="U38" s="319"/>
    </row>
    <row r="39" spans="2:21" s="44" customFormat="1" ht="13" x14ac:dyDescent="0.3">
      <c r="B39" s="14">
        <f t="shared" si="9"/>
        <v>2032</v>
      </c>
      <c r="C39" s="53">
        <f t="shared" ca="1" si="0"/>
        <v>938.47081925895316</v>
      </c>
      <c r="D39" s="70">
        <f t="shared" ca="1" si="1"/>
        <v>81.437618567328315</v>
      </c>
      <c r="E39" s="75">
        <f t="shared" ca="1" si="3"/>
        <v>0.47868944697334537</v>
      </c>
      <c r="F39" s="53" cm="1">
        <f t="array" aca="1" ref="F39" ca="1">SUMPRODUCT(INDIRECT("'"&amp;$H$6&amp;"'!$C"&amp;SUM(ROW(A39))&amp;":"&amp;$H$5&amp;SUM(ROW(A39))),
INDIRECT("'"&amp;$H$7&amp;"'!$C"&amp;SUM(ROW(A39))&amp;":"&amp;$H$5&amp;SUM(ROW(A39)))*$L$6)</f>
        <v>449.23607747169063</v>
      </c>
      <c r="G39" s="163">
        <f ca="1">INDEX('Other Inputs'!$C$80:$AH$145,MATCH(B39,'Other Inputs'!$B$80:$B$145,0), MATCH($D$2,'Other Inputs'!$C$79:$AH$79,0))</f>
        <v>0</v>
      </c>
      <c r="H39" s="53">
        <f t="shared" ca="1" si="4"/>
        <v>449.23607747169063</v>
      </c>
      <c r="I39" s="70" cm="1">
        <f t="array" aca="1" ref="I39" ca="1">IFERROR(SUMPRODUCT(INDIRECT("'"&amp;$H$6&amp;"'!$C"&amp;SUM(ROW(P39))&amp;":"&amp;$H$5&amp;SUM(ROW(P39))),
INDIRECT("'"&amp;$H$7&amp;"'!$C"&amp;SUM(ROW(P39))&amp;":"&amp;$H$5&amp;SUM(ROW(P39)))*$L$6,
INDIRECT("'"&amp;$H$7&amp;"'!$C10:"&amp;$H$5&amp;10)*$L$6)/
(SUMPRODUCT(INDIRECT("'"&amp;$H$6&amp;"'!$C"&amp;SUM(ROW(P39))&amp;":"&amp;$H$5&amp;SUM(ROW(P39))),
INDIRECT("'"&amp;$H$7&amp;"'!$C"&amp;SUM(ROW(P39))&amp;":"&amp;$H$5&amp;SUM(ROW(P39)))*$L$6)),"")</f>
        <v>79.910640087534105</v>
      </c>
      <c r="J39" s="345">
        <f ca="1">INDEX('Other Inputs'!$C$11:$AH$76,MATCH($B39,'Other Inputs'!$B$80:$B$145,0), MATCH($D$2,'Other Inputs'!$C$79:$AH$79,0))</f>
        <v>2</v>
      </c>
      <c r="K39" s="76">
        <f t="shared" ca="1" si="5"/>
        <v>898.47215494338127</v>
      </c>
      <c r="L39" s="163">
        <f ca="1">INDEX('Other Inputs'!$C$149:$AH$214,MATCH($B39,'Other Inputs'!$B$80:$B$145,0), MATCH($D$2,'Other Inputs'!$C$79:$AH$79,0))</f>
        <v>5.5E-2</v>
      </c>
      <c r="M39" s="45">
        <f ca="1">INDEX('Other Inputs'!$C$218:$AH$283,MATCH($B39,'Other Inputs'!$B$80:$B$145,0), MATCH($D$2,'Other Inputs'!$C$79:$AH$79,0))</f>
        <v>1.7500000000000002E-2</v>
      </c>
      <c r="N39" s="53">
        <f t="shared" ca="1" si="6"/>
        <v>964.4761656259094</v>
      </c>
      <c r="O39" s="53">
        <f t="shared" ca="1" si="7"/>
        <v>482.2380828129547</v>
      </c>
      <c r="P39" s="46"/>
      <c r="Q39" s="53" cm="1">
        <f t="array" aca="1" ref="Q39" ca="1">IFERROR(SUMPRODUCT(INDIRECT("'"&amp;$H$6&amp;"'!$C"&amp;SUM(ROW(P39))&amp;":"&amp;$H$5&amp;SUM(ROW(P39))),
INDIRECT("'"&amp;$H$7&amp;"'!$C"&amp;SUM(ROW(P39))&amp;":"&amp;$H$5&amp;SUM(ROW(P39)))*$L$6,
INDIRECT("'"&amp;$H$8&amp;"'!$C"&amp;SUM(ROW(P39))&amp;":"&amp;$H$5&amp;SUM(ROW(P39)))*$L$5)/
(SUMPRODUCT(INDIRECT("'"&amp;$H$6&amp;"'!$C"&amp;SUM(ROW(P39))&amp;":"&amp;$H$5&amp;SUM(ROW(P39))),
INDIRECT("'"&amp;$H$7&amp;"'!$C"&amp;SUM(ROW(P39))&amp;":"&amp;$H$5&amp;SUM(ROW(P39)))*$L$6)),"")</f>
        <v>348784.6390338692</v>
      </c>
      <c r="R39" s="47">
        <f t="shared" ca="1" si="10"/>
        <v>2.4221675315434954E-2</v>
      </c>
      <c r="S39" s="57">
        <f t="shared" ca="1" si="8"/>
        <v>168197235.64230153</v>
      </c>
      <c r="T39" s="59">
        <f t="shared" si="2"/>
        <v>7.5</v>
      </c>
      <c r="U39" s="319"/>
    </row>
    <row r="40" spans="2:21" s="44" customFormat="1" ht="13" x14ac:dyDescent="0.3">
      <c r="B40" s="14">
        <f t="shared" si="9"/>
        <v>2033</v>
      </c>
      <c r="C40" s="53">
        <f t="shared" ca="1" si="0"/>
        <v>855.80782707352455</v>
      </c>
      <c r="D40" s="70">
        <f t="shared" ca="1" si="1"/>
        <v>81.635132446059629</v>
      </c>
      <c r="E40" s="75">
        <f t="shared" ca="1" si="3"/>
        <v>0.47576406825123624</v>
      </c>
      <c r="F40" s="53" cm="1">
        <f t="array" aca="1" ref="F40" ca="1">SUMPRODUCT(INDIRECT("'"&amp;$H$6&amp;"'!$C"&amp;SUM(ROW(A40))&amp;":"&amp;$H$5&amp;SUM(ROW(A40))),
INDIRECT("'"&amp;$H$7&amp;"'!$C"&amp;SUM(ROW(A40))&amp;":"&amp;$H$5&amp;SUM(ROW(A40)))*$L$6)</f>
        <v>407.16261344975049</v>
      </c>
      <c r="G40" s="163">
        <f ca="1">INDEX('Other Inputs'!$C$80:$AH$145,MATCH(B40,'Other Inputs'!$B$80:$B$145,0), MATCH($D$2,'Other Inputs'!$C$79:$AH$79,0))</f>
        <v>0</v>
      </c>
      <c r="H40" s="53">
        <f t="shared" ca="1" si="4"/>
        <v>407.16261344975049</v>
      </c>
      <c r="I40" s="70" cm="1">
        <f t="array" aca="1" ref="I40" ca="1">IFERROR(SUMPRODUCT(INDIRECT("'"&amp;$H$6&amp;"'!$C"&amp;SUM(ROW(P40))&amp;":"&amp;$H$5&amp;SUM(ROW(P40))),
INDIRECT("'"&amp;$H$7&amp;"'!$C"&amp;SUM(ROW(P40))&amp;":"&amp;$H$5&amp;SUM(ROW(P40)))*$L$6,
INDIRECT("'"&amp;$H$7&amp;"'!$C10:"&amp;$H$5&amp;10)*$L$6)/
(SUMPRODUCT(INDIRECT("'"&amp;$H$6&amp;"'!$C"&amp;SUM(ROW(P40))&amp;":"&amp;$H$5&amp;SUM(ROW(P40))),
INDIRECT("'"&amp;$H$7&amp;"'!$C"&amp;SUM(ROW(P40))&amp;":"&amp;$H$5&amp;SUM(ROW(P40)))*$L$6)),"")</f>
        <v>80.107062302667558</v>
      </c>
      <c r="J40" s="345">
        <f ca="1">INDEX('Other Inputs'!$C$11:$AH$76,MATCH($B40,'Other Inputs'!$B$80:$B$145,0), MATCH($D$2,'Other Inputs'!$C$79:$AH$79,0))</f>
        <v>2</v>
      </c>
      <c r="K40" s="76">
        <f t="shared" ca="1" si="5"/>
        <v>814.32522689950099</v>
      </c>
      <c r="L40" s="163">
        <f ca="1">INDEX('Other Inputs'!$C$149:$AH$214,MATCH($B40,'Other Inputs'!$B$80:$B$145,0), MATCH($D$2,'Other Inputs'!$C$79:$AH$79,0))</f>
        <v>5.5E-2</v>
      </c>
      <c r="M40" s="45">
        <f ca="1">INDEX('Other Inputs'!$C$218:$AH$283,MATCH($B40,'Other Inputs'!$B$80:$B$145,0), MATCH($D$2,'Other Inputs'!$C$79:$AH$79,0))</f>
        <v>1.7500000000000002E-2</v>
      </c>
      <c r="N40" s="53">
        <f t="shared" ca="1" si="6"/>
        <v>874.14759388060554</v>
      </c>
      <c r="O40" s="53">
        <f t="shared" ca="1" si="7"/>
        <v>437.07379694030277</v>
      </c>
      <c r="P40" s="46"/>
      <c r="Q40" s="53" cm="1">
        <f t="array" aca="1" ref="Q40" ca="1">IFERROR(SUMPRODUCT(INDIRECT("'"&amp;$H$6&amp;"'!$C"&amp;SUM(ROW(P40))&amp;":"&amp;$H$5&amp;SUM(ROW(P40))),
INDIRECT("'"&amp;$H$7&amp;"'!$C"&amp;SUM(ROW(P40))&amp;":"&amp;$H$5&amp;SUM(ROW(P40)))*$L$6,
INDIRECT("'"&amp;$H$8&amp;"'!$C"&amp;SUM(ROW(P40))&amp;":"&amp;$H$5&amp;SUM(ROW(P40)))*$L$5)/
(SUMPRODUCT(INDIRECT("'"&amp;$H$6&amp;"'!$C"&amp;SUM(ROW(P40))&amp;":"&amp;$H$5&amp;SUM(ROW(P40))),
INDIRECT("'"&amp;$H$7&amp;"'!$C"&amp;SUM(ROW(P40))&amp;":"&amp;$H$5&amp;SUM(ROW(P40)))*$L$6)),"")</f>
        <v>357850.71198972239</v>
      </c>
      <c r="R40" s="47">
        <f t="shared" ca="1" si="10"/>
        <v>2.5993326371729353E-2</v>
      </c>
      <c r="S40" s="57">
        <f t="shared" ca="1" si="8"/>
        <v>156407169.42713869</v>
      </c>
      <c r="T40" s="59">
        <f t="shared" si="2"/>
        <v>8.5</v>
      </c>
      <c r="U40" s="319"/>
    </row>
    <row r="41" spans="2:21" s="44" customFormat="1" ht="13" x14ac:dyDescent="0.3">
      <c r="B41" s="14">
        <f t="shared" si="9"/>
        <v>2034</v>
      </c>
      <c r="C41" s="53">
        <f t="shared" ca="1" si="0"/>
        <v>775.16634244613545</v>
      </c>
      <c r="D41" s="70">
        <f t="shared" ca="1" si="1"/>
        <v>81.792472418350314</v>
      </c>
      <c r="E41" s="75">
        <f t="shared" ca="1" si="3"/>
        <v>0.47343389476949271</v>
      </c>
      <c r="F41" s="53" cm="1">
        <f t="array" aca="1" ref="F41" ca="1">SUMPRODUCT(INDIRECT("'"&amp;$H$6&amp;"'!$C"&amp;SUM(ROW(A41))&amp;":"&amp;$H$5&amp;SUM(ROW(A41))),
INDIRECT("'"&amp;$H$7&amp;"'!$C"&amp;SUM(ROW(A41))&amp;":"&amp;$H$5&amp;SUM(ROW(A41)))*$L$6)</f>
        <v>366.99002059849624</v>
      </c>
      <c r="G41" s="163">
        <f ca="1">INDEX('Other Inputs'!$C$80:$AH$145,MATCH(B41,'Other Inputs'!$B$80:$B$145,0), MATCH($D$2,'Other Inputs'!$C$79:$AH$79,0))</f>
        <v>0</v>
      </c>
      <c r="H41" s="53">
        <f t="shared" ca="1" si="4"/>
        <v>366.99002059849624</v>
      </c>
      <c r="I41" s="70" cm="1">
        <f t="array" aca="1" ref="I41" ca="1">IFERROR(SUMPRODUCT(INDIRECT("'"&amp;$H$6&amp;"'!$C"&amp;SUM(ROW(P41))&amp;":"&amp;$H$5&amp;SUM(ROW(P41))),
INDIRECT("'"&amp;$H$7&amp;"'!$C"&amp;SUM(ROW(P41))&amp;":"&amp;$H$5&amp;SUM(ROW(P41)))*$L$6,
INDIRECT("'"&amp;$H$7&amp;"'!$C10:"&amp;$H$5&amp;10)*$L$6)/
(SUMPRODUCT(INDIRECT("'"&amp;$H$6&amp;"'!$C"&amp;SUM(ROW(P41))&amp;":"&amp;$H$5&amp;SUM(ROW(P41))),
INDIRECT("'"&amp;$H$7&amp;"'!$C"&amp;SUM(ROW(P41))&amp;":"&amp;$H$5&amp;SUM(ROW(P41)))*$L$6)),"")</f>
        <v>80.264227093040503</v>
      </c>
      <c r="J41" s="345">
        <f ca="1">INDEX('Other Inputs'!$C$11:$AH$76,MATCH($B41,'Other Inputs'!$B$80:$B$145,0), MATCH($D$2,'Other Inputs'!$C$79:$AH$79,0))</f>
        <v>2</v>
      </c>
      <c r="K41" s="76">
        <f t="shared" ca="1" si="5"/>
        <v>733.98004119699249</v>
      </c>
      <c r="L41" s="163">
        <f ca="1">INDEX('Other Inputs'!$C$149:$AH$214,MATCH($B41,'Other Inputs'!$B$80:$B$145,0), MATCH($D$2,'Other Inputs'!$C$79:$AH$79,0))</f>
        <v>5.5E-2</v>
      </c>
      <c r="M41" s="45">
        <f ca="1">INDEX('Other Inputs'!$C$218:$AH$283,MATCH($B41,'Other Inputs'!$B$80:$B$145,0), MATCH($D$2,'Other Inputs'!$C$79:$AH$79,0))</f>
        <v>1.7500000000000002E-2</v>
      </c>
      <c r="N41" s="53">
        <f t="shared" ca="1" si="6"/>
        <v>787.90004997342658</v>
      </c>
      <c r="O41" s="53">
        <f t="shared" ca="1" si="7"/>
        <v>393.95002498671329</v>
      </c>
      <c r="P41" s="46"/>
      <c r="Q41" s="53" cm="1">
        <f t="array" aca="1" ref="Q41" ca="1">IFERROR(SUMPRODUCT(INDIRECT("'"&amp;$H$6&amp;"'!$C"&amp;SUM(ROW(P41))&amp;":"&amp;$H$5&amp;SUM(ROW(P41))),
INDIRECT("'"&amp;$H$7&amp;"'!$C"&amp;SUM(ROW(P41))&amp;":"&amp;$H$5&amp;SUM(ROW(P41)))*$L$6,
INDIRECT("'"&amp;$H$8&amp;"'!$C"&amp;SUM(ROW(P41))&amp;":"&amp;$H$5&amp;SUM(ROW(P41)))*$L$5)/
(SUMPRODUCT(INDIRECT("'"&amp;$H$6&amp;"'!$C"&amp;SUM(ROW(P41))&amp;":"&amp;$H$5&amp;SUM(ROW(P41))),
INDIRECT("'"&amp;$H$7&amp;"'!$C"&amp;SUM(ROW(P41))&amp;":"&amp;$H$5&amp;SUM(ROW(P41)))*$L$6)),"")</f>
        <v>367732.78826635238</v>
      </c>
      <c r="R41" s="47">
        <f t="shared" ca="1" si="10"/>
        <v>2.7615080662222624E-2</v>
      </c>
      <c r="S41" s="57">
        <f t="shared" ca="1" si="8"/>
        <v>144868341.12596327</v>
      </c>
      <c r="T41" s="59">
        <f t="shared" si="2"/>
        <v>9.5</v>
      </c>
      <c r="U41" s="319"/>
    </row>
    <row r="42" spans="2:21" s="44" customFormat="1" ht="13" x14ac:dyDescent="0.3">
      <c r="B42" s="14">
        <f t="shared" si="9"/>
        <v>2035</v>
      </c>
      <c r="C42" s="53">
        <f t="shared" ca="1" si="0"/>
        <v>700.65257119623323</v>
      </c>
      <c r="D42" s="70">
        <f t="shared" ca="1" si="1"/>
        <v>81.949194045475792</v>
      </c>
      <c r="E42" s="75">
        <f t="shared" ca="1" si="3"/>
        <v>0.4711113293113165</v>
      </c>
      <c r="F42" s="53" cm="1">
        <f t="array" aca="1" ref="F42" ca="1">SUMPRODUCT(INDIRECT("'"&amp;$H$6&amp;"'!$C"&amp;SUM(ROW(A42))&amp;":"&amp;$H$5&amp;SUM(ROW(A42))),
INDIRECT("'"&amp;$H$7&amp;"'!$C"&amp;SUM(ROW(A42))&amp;":"&amp;$H$5&amp;SUM(ROW(A42)))*$L$6)</f>
        <v>330.08536420164927</v>
      </c>
      <c r="G42" s="163">
        <f ca="1">INDEX('Other Inputs'!$C$80:$AH$145,MATCH(B42,'Other Inputs'!$B$80:$B$145,0), MATCH($D$2,'Other Inputs'!$C$79:$AH$79,0))</f>
        <v>0</v>
      </c>
      <c r="H42" s="53">
        <f t="shared" ca="1" si="4"/>
        <v>330.08536420164927</v>
      </c>
      <c r="I42" s="70" cm="1">
        <f t="array" aca="1" ref="I42" ca="1">IFERROR(SUMPRODUCT(INDIRECT("'"&amp;$H$6&amp;"'!$C"&amp;SUM(ROW(P42))&amp;":"&amp;$H$5&amp;SUM(ROW(P42))),
INDIRECT("'"&amp;$H$7&amp;"'!$C"&amp;SUM(ROW(P42))&amp;":"&amp;$H$5&amp;SUM(ROW(P42)))*$L$6,
INDIRECT("'"&amp;$H$7&amp;"'!$C10:"&amp;$H$5&amp;10)*$L$6)/
(SUMPRODUCT(INDIRECT("'"&amp;$H$6&amp;"'!$C"&amp;SUM(ROW(P42))&amp;":"&amp;$H$5&amp;SUM(ROW(P42))),
INDIRECT("'"&amp;$H$7&amp;"'!$C"&amp;SUM(ROW(P42))&amp;":"&amp;$H$5&amp;SUM(ROW(P42)))*$L$6)),"")</f>
        <v>80.415573084529356</v>
      </c>
      <c r="J42" s="345">
        <f ca="1">INDEX('Other Inputs'!$C$11:$AH$76,MATCH($B42,'Other Inputs'!$B$80:$B$145,0), MATCH($D$2,'Other Inputs'!$C$79:$AH$79,0))</f>
        <v>2</v>
      </c>
      <c r="K42" s="76">
        <f t="shared" ca="1" si="5"/>
        <v>660.17072840329854</v>
      </c>
      <c r="L42" s="163">
        <f ca="1">INDEX('Other Inputs'!$C$149:$AH$214,MATCH($B42,'Other Inputs'!$B$80:$B$145,0), MATCH($D$2,'Other Inputs'!$C$79:$AH$79,0))</f>
        <v>5.5E-2</v>
      </c>
      <c r="M42" s="45">
        <f ca="1">INDEX('Other Inputs'!$C$218:$AH$283,MATCH($B42,'Other Inputs'!$B$80:$B$145,0), MATCH($D$2,'Other Inputs'!$C$79:$AH$79,0))</f>
        <v>1.7500000000000002E-2</v>
      </c>
      <c r="N42" s="53">
        <f t="shared" ca="1" si="6"/>
        <v>708.6685205386259</v>
      </c>
      <c r="O42" s="53">
        <f t="shared" ca="1" si="7"/>
        <v>354.33426026931295</v>
      </c>
      <c r="P42" s="46"/>
      <c r="Q42" s="53" cm="1">
        <f t="array" aca="1" ref="Q42" ca="1">IFERROR(SUMPRODUCT(INDIRECT("'"&amp;$H$6&amp;"'!$C"&amp;SUM(ROW(P42))&amp;":"&amp;$H$5&amp;SUM(ROW(P42))),
INDIRECT("'"&amp;$H$7&amp;"'!$C"&amp;SUM(ROW(P42))&amp;":"&amp;$H$5&amp;SUM(ROW(P42)))*$L$6,
INDIRECT("'"&amp;$H$8&amp;"'!$C"&amp;SUM(ROW(P42))&amp;":"&amp;$H$5&amp;SUM(ROW(P42)))*$L$5)/
(SUMPRODUCT(INDIRECT("'"&amp;$H$6&amp;"'!$C"&amp;SUM(ROW(P42))&amp;":"&amp;$H$5&amp;SUM(ROW(P42))),
INDIRECT("'"&amp;$H$7&amp;"'!$C"&amp;SUM(ROW(P42))&amp;":"&amp;$H$5&amp;SUM(ROW(P42)))*$L$6)),"")</f>
        <v>378074.20158589317</v>
      </c>
      <c r="R42" s="47">
        <f t="shared" ca="1" si="10"/>
        <v>2.8122086606132024E-2</v>
      </c>
      <c r="S42" s="57">
        <f t="shared" ca="1" si="8"/>
        <v>133964642.54584856</v>
      </c>
      <c r="T42" s="59">
        <f t="shared" si="2"/>
        <v>10.5</v>
      </c>
      <c r="U42" s="319"/>
    </row>
    <row r="43" spans="2:21" s="44" customFormat="1" ht="13" x14ac:dyDescent="0.3">
      <c r="B43" s="14">
        <f t="shared" si="9"/>
        <v>2036</v>
      </c>
      <c r="C43" s="53">
        <f t="shared" ca="1" si="0"/>
        <v>630.72031940655029</v>
      </c>
      <c r="D43" s="70">
        <f t="shared" ca="1" si="1"/>
        <v>82.086897318205246</v>
      </c>
      <c r="E43" s="75">
        <f t="shared" ca="1" si="3"/>
        <v>0.46907068223552861</v>
      </c>
      <c r="F43" s="53" cm="1">
        <f t="array" aca="1" ref="F43" ca="1">SUMPRODUCT(INDIRECT("'"&amp;$H$6&amp;"'!$C"&amp;SUM(ROW(A43))&amp;":"&amp;$H$5&amp;SUM(ROW(A43))),
INDIRECT("'"&amp;$H$7&amp;"'!$C"&amp;SUM(ROW(A43))&amp;":"&amp;$H$5&amp;SUM(ROW(A43)))*$L$6)</f>
        <v>295.85241052384106</v>
      </c>
      <c r="G43" s="163">
        <f ca="1">INDEX('Other Inputs'!$C$80:$AH$145,MATCH(B43,'Other Inputs'!$B$80:$B$145,0), MATCH($D$2,'Other Inputs'!$C$79:$AH$79,0))</f>
        <v>0</v>
      </c>
      <c r="H43" s="53">
        <f t="shared" ca="1" si="4"/>
        <v>295.85241052384106</v>
      </c>
      <c r="I43" s="70" cm="1">
        <f t="array" aca="1" ref="I43" ca="1">IFERROR(SUMPRODUCT(INDIRECT("'"&amp;$H$6&amp;"'!$C"&amp;SUM(ROW(P43))&amp;":"&amp;$H$5&amp;SUM(ROW(P43))),
INDIRECT("'"&amp;$H$7&amp;"'!$C"&amp;SUM(ROW(P43))&amp;":"&amp;$H$5&amp;SUM(ROW(P43)))*$L$6,
INDIRECT("'"&amp;$H$7&amp;"'!$C10:"&amp;$H$5&amp;10)*$L$6)/
(SUMPRODUCT(INDIRECT("'"&amp;$H$6&amp;"'!$C"&amp;SUM(ROW(P43))&amp;":"&amp;$H$5&amp;SUM(ROW(P43))),
INDIRECT("'"&amp;$H$7&amp;"'!$C"&amp;SUM(ROW(P43))&amp;":"&amp;$H$5&amp;SUM(ROW(P43)))*$L$6)),"")</f>
        <v>80.545617283788872</v>
      </c>
      <c r="J43" s="345">
        <f ca="1">INDEX('Other Inputs'!$C$11:$AH$76,MATCH($B43,'Other Inputs'!$B$80:$B$145,0), MATCH($D$2,'Other Inputs'!$C$79:$AH$79,0))</f>
        <v>2</v>
      </c>
      <c r="K43" s="76">
        <f t="shared" ca="1" si="5"/>
        <v>591.70482104768212</v>
      </c>
      <c r="L43" s="163">
        <f ca="1">INDEX('Other Inputs'!$C$149:$AH$214,MATCH($B43,'Other Inputs'!$B$80:$B$145,0), MATCH($D$2,'Other Inputs'!$C$79:$AH$79,0))</f>
        <v>5.5E-2</v>
      </c>
      <c r="M43" s="45">
        <f ca="1">INDEX('Other Inputs'!$C$218:$AH$283,MATCH($B43,'Other Inputs'!$B$80:$B$145,0), MATCH($D$2,'Other Inputs'!$C$79:$AH$79,0))</f>
        <v>1.7500000000000002E-2</v>
      </c>
      <c r="N43" s="53">
        <f t="shared" ca="1" si="6"/>
        <v>635.17293646389749</v>
      </c>
      <c r="O43" s="53">
        <f t="shared" ca="1" si="7"/>
        <v>317.58646823194874</v>
      </c>
      <c r="P43" s="46"/>
      <c r="Q43" s="53" cm="1">
        <f t="array" aca="1" ref="Q43" ca="1">IFERROR(SUMPRODUCT(INDIRECT("'"&amp;$H$6&amp;"'!$C"&amp;SUM(ROW(P43))&amp;":"&amp;$H$5&amp;SUM(ROW(P43))),
INDIRECT("'"&amp;$H$7&amp;"'!$C"&amp;SUM(ROW(P43))&amp;":"&amp;$H$5&amp;SUM(ROW(P43)))*$L$6,
INDIRECT("'"&amp;$H$8&amp;"'!$C"&amp;SUM(ROW(P43))&amp;":"&amp;$H$5&amp;SUM(ROW(P43)))*$L$5)/
(SUMPRODUCT(INDIRECT("'"&amp;$H$6&amp;"'!$C"&amp;SUM(ROW(P43))&amp;":"&amp;$H$5&amp;SUM(ROW(P43))),
INDIRECT("'"&amp;$H$7&amp;"'!$C"&amp;SUM(ROW(P43))&amp;":"&amp;$H$5&amp;SUM(ROW(P43)))*$L$6)),"")</f>
        <v>388601.32295122906</v>
      </c>
      <c r="R43" s="47">
        <f t="shared" ca="1" si="10"/>
        <v>2.7844061618534699E-2</v>
      </c>
      <c r="S43" s="57">
        <f t="shared" ca="1" si="8"/>
        <v>123414521.70634376</v>
      </c>
      <c r="T43" s="59">
        <f t="shared" si="2"/>
        <v>11.5</v>
      </c>
      <c r="U43" s="319"/>
    </row>
    <row r="44" spans="2:21" s="44" customFormat="1" ht="13" x14ac:dyDescent="0.3">
      <c r="B44" s="14">
        <f t="shared" si="9"/>
        <v>2037</v>
      </c>
      <c r="C44" s="53">
        <f t="shared" ref="C44:C67" ca="1" si="11">SUM(INDIRECT("'"&amp;$H$6&amp;"'!C"&amp;SUM(ROW(A44))&amp;":"&amp;$H$5&amp;ROW(B44)))</f>
        <v>555.80673206092797</v>
      </c>
      <c r="D44" s="70">
        <f t="shared" ref="D44:D67" ca="1" si="12">SUMPRODUCT(INDIRECT("'"&amp;$H$6&amp;"'!C"&amp;SUM(ROW(A44))&amp;":"&amp;$H$5&amp;SUM(ROW(B44))),INDIRECT("'"&amp;$H$6&amp;"'!C11:"&amp;$H$5&amp;"11"))/C44</f>
        <v>82.049689990799294</v>
      </c>
      <c r="E44" s="75">
        <f t="shared" ca="1" si="3"/>
        <v>0.469631698811877</v>
      </c>
      <c r="F44" s="53" cm="1">
        <f t="array" aca="1" ref="F44" ca="1">SUMPRODUCT(INDIRECT("'"&amp;$H$6&amp;"'!$C"&amp;SUM(ROW(A44))&amp;":"&amp;$H$5&amp;SUM(ROW(A44))),
INDIRECT("'"&amp;$H$7&amp;"'!$C"&amp;SUM(ROW(A44))&amp;":"&amp;$H$5&amp;SUM(ROW(A44)))*$L$6)</f>
        <v>261.02445978885135</v>
      </c>
      <c r="G44" s="163">
        <f ca="1">INDEX('Other Inputs'!$C$80:$AH$145,MATCH(B44,'Other Inputs'!$B$80:$B$145,0), MATCH($D$2,'Other Inputs'!$C$79:$AH$79,0))</f>
        <v>0</v>
      </c>
      <c r="H44" s="53">
        <f t="shared" ca="1" si="4"/>
        <v>261.02445978885135</v>
      </c>
      <c r="I44" s="70" cm="1">
        <f t="array" aca="1" ref="I44" ca="1">IFERROR(SUMPRODUCT(INDIRECT("'"&amp;$H$6&amp;"'!$C"&amp;SUM(ROW(P44))&amp;":"&amp;$H$5&amp;SUM(ROW(P44))),
INDIRECT("'"&amp;$H$7&amp;"'!$C"&amp;SUM(ROW(P44))&amp;":"&amp;$H$5&amp;SUM(ROW(P44)))*$L$6,
INDIRECT("'"&amp;$H$7&amp;"'!$C10:"&amp;$H$5&amp;10)*$L$6)/
(SUMPRODUCT(INDIRECT("'"&amp;$H$6&amp;"'!$C"&amp;SUM(ROW(P44))&amp;":"&amp;$H$5&amp;SUM(ROW(P44))),
INDIRECT("'"&amp;$H$7&amp;"'!$C"&amp;SUM(ROW(P44))&amp;":"&amp;$H$5&amp;SUM(ROW(P44)))*$L$6)),"")</f>
        <v>80.526110911520021</v>
      </c>
      <c r="J44" s="345">
        <f ca="1">INDEX('Other Inputs'!$C$11:$AH$76,MATCH($B44,'Other Inputs'!$B$80:$B$145,0), MATCH($D$2,'Other Inputs'!$C$79:$AH$79,0))</f>
        <v>2</v>
      </c>
      <c r="K44" s="76">
        <f t="shared" ca="1" si="5"/>
        <v>522.04891957770269</v>
      </c>
      <c r="L44" s="163">
        <f ca="1">INDEX('Other Inputs'!$C$149:$AH$214,MATCH($B44,'Other Inputs'!$B$80:$B$145,0), MATCH($D$2,'Other Inputs'!$C$79:$AH$79,0))</f>
        <v>5.5E-2</v>
      </c>
      <c r="M44" s="45">
        <f ca="1">INDEX('Other Inputs'!$C$218:$AH$283,MATCH($B44,'Other Inputs'!$B$80:$B$145,0), MATCH($D$2,'Other Inputs'!$C$79:$AH$79,0))</f>
        <v>1.7500000000000002E-2</v>
      </c>
      <c r="N44" s="53">
        <f t="shared" ca="1" si="6"/>
        <v>560.39993833217966</v>
      </c>
      <c r="O44" s="53">
        <f t="shared" ca="1" si="7"/>
        <v>280.19996916608983</v>
      </c>
      <c r="P44" s="46"/>
      <c r="Q44" s="53" cm="1">
        <f t="array" aca="1" ref="Q44" ca="1">IFERROR(SUMPRODUCT(INDIRECT("'"&amp;$H$6&amp;"'!$C"&amp;SUM(ROW(P44))&amp;":"&amp;$H$5&amp;SUM(ROW(P44))),
INDIRECT("'"&amp;$H$7&amp;"'!$C"&amp;SUM(ROW(P44))&amp;":"&amp;$H$5&amp;SUM(ROW(P44)))*$L$6,
INDIRECT("'"&amp;$H$8&amp;"'!$C"&amp;SUM(ROW(P44))&amp;":"&amp;$H$5&amp;SUM(ROW(P44)))*$L$5)/
(SUMPRODUCT(INDIRECT("'"&amp;$H$6&amp;"'!$C"&amp;SUM(ROW(P44))&amp;":"&amp;$H$5&amp;SUM(ROW(P44))),
INDIRECT("'"&amp;$H$7&amp;"'!$C"&amp;SUM(ROW(P44))&amp;":"&amp;$H$5&amp;SUM(ROW(P44)))*$L$6)),"")</f>
        <v>400601.96123854228</v>
      </c>
      <c r="R44" s="47">
        <f t="shared" ca="1" si="10"/>
        <v>3.0881619743789113E-2</v>
      </c>
      <c r="S44" s="57">
        <f t="shared" ca="1" si="8"/>
        <v>112248657.18691465</v>
      </c>
      <c r="T44" s="59">
        <f t="shared" si="2"/>
        <v>12.5</v>
      </c>
      <c r="U44" s="319"/>
    </row>
    <row r="45" spans="2:21" s="44" customFormat="1" ht="13" x14ac:dyDescent="0.3">
      <c r="B45" s="14">
        <f t="shared" si="9"/>
        <v>2038</v>
      </c>
      <c r="C45" s="53">
        <f t="shared" ca="1" si="11"/>
        <v>492.79376740564265</v>
      </c>
      <c r="D45" s="70">
        <f t="shared" ca="1" si="12"/>
        <v>82.063036512046438</v>
      </c>
      <c r="E45" s="75">
        <f t="shared" ca="1" si="3"/>
        <v>0.46944174550189777</v>
      </c>
      <c r="F45" s="53" cm="1">
        <f t="array" aca="1" ref="F45" ca="1">SUMPRODUCT(INDIRECT("'"&amp;$H$6&amp;"'!$C"&amp;SUM(ROW(A45))&amp;":"&amp;$H$5&amp;SUM(ROW(A45))),
INDIRECT("'"&amp;$H$7&amp;"'!$C"&amp;SUM(ROW(A45))&amp;":"&amp;$H$5&amp;SUM(ROW(A45)))*$L$6)</f>
        <v>231.3379663433611</v>
      </c>
      <c r="G45" s="163">
        <f ca="1">INDEX('Other Inputs'!$C$80:$AH$145,MATCH(B45,'Other Inputs'!$B$80:$B$145,0), MATCH($D$2,'Other Inputs'!$C$79:$AH$79,0))</f>
        <v>0</v>
      </c>
      <c r="H45" s="53">
        <f t="shared" ca="1" si="4"/>
        <v>231.3379663433611</v>
      </c>
      <c r="I45" s="70" cm="1">
        <f t="array" aca="1" ref="I45" ca="1">IFERROR(SUMPRODUCT(INDIRECT("'"&amp;$H$6&amp;"'!$C"&amp;SUM(ROW(P45))&amp;":"&amp;$H$5&amp;SUM(ROW(P45))),
INDIRECT("'"&amp;$H$7&amp;"'!$C"&amp;SUM(ROW(P45))&amp;":"&amp;$H$5&amp;SUM(ROW(P45)))*$L$6,
INDIRECT("'"&amp;$H$7&amp;"'!$C10:"&amp;$H$5&amp;10)*$L$6)/
(SUMPRODUCT(INDIRECT("'"&amp;$H$6&amp;"'!$C"&amp;SUM(ROW(P45))&amp;":"&amp;$H$5&amp;SUM(ROW(P45))),
INDIRECT("'"&amp;$H$7&amp;"'!$C"&amp;SUM(ROW(P45))&amp;":"&amp;$H$5&amp;SUM(ROW(P45)))*$L$6)),"")</f>
        <v>80.554418888367238</v>
      </c>
      <c r="J45" s="345">
        <f ca="1">INDEX('Other Inputs'!$C$11:$AH$76,MATCH($B45,'Other Inputs'!$B$80:$B$145,0), MATCH($D$2,'Other Inputs'!$C$79:$AH$79,0))</f>
        <v>2</v>
      </c>
      <c r="K45" s="76">
        <f t="shared" ca="1" si="5"/>
        <v>462.67593268672221</v>
      </c>
      <c r="L45" s="163">
        <f ca="1">INDEX('Other Inputs'!$C$149:$AH$214,MATCH($B45,'Other Inputs'!$B$80:$B$145,0), MATCH($D$2,'Other Inputs'!$C$79:$AH$79,0))</f>
        <v>5.5E-2</v>
      </c>
      <c r="M45" s="45">
        <f ca="1">INDEX('Other Inputs'!$C$218:$AH$283,MATCH($B45,'Other Inputs'!$B$80:$B$145,0), MATCH($D$2,'Other Inputs'!$C$79:$AH$79,0))</f>
        <v>1.7500000000000002E-2</v>
      </c>
      <c r="N45" s="53">
        <f t="shared" ca="1" si="6"/>
        <v>496.66526339172054</v>
      </c>
      <c r="O45" s="53">
        <f t="shared" ca="1" si="7"/>
        <v>248.33263169586027</v>
      </c>
      <c r="P45" s="46"/>
      <c r="Q45" s="53" cm="1">
        <f t="array" aca="1" ref="Q45" ca="1">IFERROR(SUMPRODUCT(INDIRECT("'"&amp;$H$6&amp;"'!$C"&amp;SUM(ROW(P45))&amp;":"&amp;$H$5&amp;SUM(ROW(P45))),
INDIRECT("'"&amp;$H$7&amp;"'!$C"&amp;SUM(ROW(P45))&amp;":"&amp;$H$5&amp;SUM(ROW(P45)))*$L$6,
INDIRECT("'"&amp;$H$8&amp;"'!$C"&amp;SUM(ROW(P45))&amp;":"&amp;$H$5&amp;SUM(ROW(P45)))*$L$5)/
(SUMPRODUCT(INDIRECT("'"&amp;$H$6&amp;"'!$C"&amp;SUM(ROW(P45))&amp;":"&amp;$H$5&amp;SUM(ROW(P45))),
INDIRECT("'"&amp;$H$7&amp;"'!$C"&amp;SUM(ROW(P45))&amp;":"&amp;$H$5&amp;SUM(ROW(P45)))*$L$6)),"")</f>
        <v>412693.80770971626</v>
      </c>
      <c r="R45" s="47">
        <f t="shared" ca="1" si="10"/>
        <v>3.0184191894092605E-2</v>
      </c>
      <c r="S45" s="57">
        <f t="shared" ca="1" si="8"/>
        <v>102485339.35313915</v>
      </c>
      <c r="T45" s="59">
        <f t="shared" si="2"/>
        <v>13.5</v>
      </c>
      <c r="U45" s="319"/>
    </row>
    <row r="46" spans="2:21" s="44" customFormat="1" ht="13" x14ac:dyDescent="0.3">
      <c r="B46" s="14">
        <f t="shared" si="9"/>
        <v>2039</v>
      </c>
      <c r="C46" s="53">
        <f t="shared" ca="1" si="11"/>
        <v>438.65358604580302</v>
      </c>
      <c r="D46" s="70">
        <f t="shared" ca="1" si="12"/>
        <v>82.111559185239912</v>
      </c>
      <c r="E46" s="75">
        <f t="shared" ca="1" si="3"/>
        <v>0.46872856547495695</v>
      </c>
      <c r="F46" s="53" cm="1">
        <f t="array" aca="1" ref="F46" ca="1">SUMPRODUCT(INDIRECT("'"&amp;$H$6&amp;"'!$C"&amp;SUM(ROW(A46))&amp;":"&amp;$H$5&amp;SUM(ROW(A46))),
INDIRECT("'"&amp;$H$7&amp;"'!$C"&amp;SUM(ROW(A46))&amp;":"&amp;$H$5&amp;SUM(ROW(A46)))*$L$6)</f>
        <v>205.60946612769484</v>
      </c>
      <c r="G46" s="163">
        <f ca="1">INDEX('Other Inputs'!$C$80:$AH$145,MATCH(B46,'Other Inputs'!$B$80:$B$145,0), MATCH($D$2,'Other Inputs'!$C$79:$AH$79,0))</f>
        <v>0</v>
      </c>
      <c r="H46" s="53">
        <f t="shared" ca="1" si="4"/>
        <v>205.60946612769484</v>
      </c>
      <c r="I46" s="70" cm="1">
        <f t="array" aca="1" ref="I46" ca="1">IFERROR(SUMPRODUCT(INDIRECT("'"&amp;$H$6&amp;"'!$C"&amp;SUM(ROW(P46))&amp;":"&amp;$H$5&amp;SUM(ROW(P46))),
INDIRECT("'"&amp;$H$7&amp;"'!$C"&amp;SUM(ROW(P46))&amp;":"&amp;$H$5&amp;SUM(ROW(P46)))*$L$6,
INDIRECT("'"&amp;$H$7&amp;"'!$C10:"&amp;$H$5&amp;10)*$L$6)/
(SUMPRODUCT(INDIRECT("'"&amp;$H$6&amp;"'!$C"&amp;SUM(ROW(P46))&amp;":"&amp;$H$5&amp;SUM(ROW(P46))),
INDIRECT("'"&amp;$H$7&amp;"'!$C"&amp;SUM(ROW(P46))&amp;":"&amp;$H$5&amp;SUM(ROW(P46)))*$L$6)),"")</f>
        <v>80.617632339947335</v>
      </c>
      <c r="J46" s="345">
        <f ca="1">INDEX('Other Inputs'!$C$11:$AH$76,MATCH($B46,'Other Inputs'!$B$80:$B$145,0), MATCH($D$2,'Other Inputs'!$C$79:$AH$79,0))</f>
        <v>2</v>
      </c>
      <c r="K46" s="76">
        <f t="shared" ca="1" si="5"/>
        <v>411.21893225538969</v>
      </c>
      <c r="L46" s="163">
        <f ca="1">INDEX('Other Inputs'!$C$149:$AH$214,MATCH($B46,'Other Inputs'!$B$80:$B$145,0), MATCH($D$2,'Other Inputs'!$C$79:$AH$79,0))</f>
        <v>5.5E-2</v>
      </c>
      <c r="M46" s="45">
        <f ca="1">INDEX('Other Inputs'!$C$218:$AH$283,MATCH($B46,'Other Inputs'!$B$80:$B$145,0), MATCH($D$2,'Other Inputs'!$C$79:$AH$79,0))</f>
        <v>1.7500000000000002E-2</v>
      </c>
      <c r="N46" s="53">
        <f t="shared" ca="1" si="6"/>
        <v>441.42810306620129</v>
      </c>
      <c r="O46" s="53">
        <f t="shared" ca="1" si="7"/>
        <v>220.71405153310064</v>
      </c>
      <c r="P46" s="46"/>
      <c r="Q46" s="53" cm="1">
        <f t="array" aca="1" ref="Q46" ca="1">IFERROR(SUMPRODUCT(INDIRECT("'"&amp;$H$6&amp;"'!$C"&amp;SUM(ROW(P46))&amp;":"&amp;$H$5&amp;SUM(ROW(P46))),
INDIRECT("'"&amp;$H$7&amp;"'!$C"&amp;SUM(ROW(P46))&amp;":"&amp;$H$5&amp;SUM(ROW(P46)))*$L$6,
INDIRECT("'"&amp;$H$8&amp;"'!$C"&amp;SUM(ROW(P46))&amp;":"&amp;$H$5&amp;SUM(ROW(P46)))*$L$5)/
(SUMPRODUCT(INDIRECT("'"&amp;$H$6&amp;"'!$C"&amp;SUM(ROW(P46))&amp;":"&amp;$H$5&amp;SUM(ROW(P46))),
INDIRECT("'"&amp;$H$7&amp;"'!$C"&amp;SUM(ROW(P46))&amp;":"&amp;$H$5&amp;SUM(ROW(P46)))*$L$6)),"")</f>
        <v>425029.98746123904</v>
      </c>
      <c r="R46" s="47">
        <f t="shared" ca="1" si="10"/>
        <v>2.9891846015290602E-2</v>
      </c>
      <c r="S46" s="57">
        <f t="shared" ca="1" si="8"/>
        <v>93810090.555633038</v>
      </c>
      <c r="T46" s="59">
        <f t="shared" si="2"/>
        <v>14.5</v>
      </c>
      <c r="U46" s="319"/>
    </row>
    <row r="47" spans="2:21" s="44" customFormat="1" ht="13" x14ac:dyDescent="0.3">
      <c r="B47" s="14">
        <f t="shared" si="9"/>
        <v>2040</v>
      </c>
      <c r="C47" s="53">
        <f t="shared" ca="1" si="11"/>
        <v>391.39839296226938</v>
      </c>
      <c r="D47" s="70">
        <f t="shared" ca="1" si="12"/>
        <v>82.188436369831962</v>
      </c>
      <c r="E47" s="75">
        <f t="shared" ca="1" si="3"/>
        <v>0.46759289859580844</v>
      </c>
      <c r="F47" s="53" cm="1">
        <f t="array" aca="1" ref="F47" ca="1">SUMPRODUCT(INDIRECT("'"&amp;$H$6&amp;"'!$C"&amp;SUM(ROW(A47))&amp;":"&amp;$H$5&amp;SUM(ROW(A47))),
INDIRECT("'"&amp;$H$7&amp;"'!$C"&amp;SUM(ROW(A47))&amp;":"&amp;$H$5&amp;SUM(ROW(A47)))*$L$6)</f>
        <v>183.0151090709688</v>
      </c>
      <c r="G47" s="163">
        <f ca="1">INDEX('Other Inputs'!$C$80:$AH$145,MATCH(B47,'Other Inputs'!$B$80:$B$145,0), MATCH($D$2,'Other Inputs'!$C$79:$AH$79,0))</f>
        <v>0</v>
      </c>
      <c r="H47" s="53">
        <f t="shared" ca="1" si="4"/>
        <v>183.0151090709688</v>
      </c>
      <c r="I47" s="70" cm="1">
        <f t="array" aca="1" ref="I47" ca="1">IFERROR(SUMPRODUCT(INDIRECT("'"&amp;$H$6&amp;"'!$C"&amp;SUM(ROW(P47))&amp;":"&amp;$H$5&amp;SUM(ROW(P47))),
INDIRECT("'"&amp;$H$7&amp;"'!$C"&amp;SUM(ROW(P47))&amp;":"&amp;$H$5&amp;SUM(ROW(P47)))*$L$6,
INDIRECT("'"&amp;$H$7&amp;"'!$C10:"&amp;$H$5&amp;10)*$L$6)/
(SUMPRODUCT(INDIRECT("'"&amp;$H$6&amp;"'!$C"&amp;SUM(ROW(P47))&amp;":"&amp;$H$5&amp;SUM(ROW(P47))),
INDIRECT("'"&amp;$H$7&amp;"'!$C"&amp;SUM(ROW(P47))&amp;":"&amp;$H$5&amp;SUM(ROW(P47)))*$L$6)),"")</f>
        <v>80.708295026926876</v>
      </c>
      <c r="J47" s="345">
        <f ca="1">INDEX('Other Inputs'!$C$11:$AH$76,MATCH($B47,'Other Inputs'!$B$80:$B$145,0), MATCH($D$2,'Other Inputs'!$C$79:$AH$79,0))</f>
        <v>2</v>
      </c>
      <c r="K47" s="76">
        <f t="shared" ca="1" si="5"/>
        <v>366.03021814193761</v>
      </c>
      <c r="L47" s="163">
        <f ca="1">INDEX('Other Inputs'!$C$149:$AH$214,MATCH($B47,'Other Inputs'!$B$80:$B$145,0), MATCH($D$2,'Other Inputs'!$C$79:$AH$79,0))</f>
        <v>5.5E-2</v>
      </c>
      <c r="M47" s="45">
        <f ca="1">INDEX('Other Inputs'!$C$218:$AH$283,MATCH($B47,'Other Inputs'!$B$80:$B$145,0), MATCH($D$2,'Other Inputs'!$C$79:$AH$79,0))</f>
        <v>1.7500000000000002E-2</v>
      </c>
      <c r="N47" s="53">
        <f t="shared" ca="1" si="6"/>
        <v>392.9197130421897</v>
      </c>
      <c r="O47" s="53">
        <f t="shared" ca="1" si="7"/>
        <v>196.45985652109485</v>
      </c>
      <c r="P47" s="46"/>
      <c r="Q47" s="53" cm="1">
        <f t="array" aca="1" ref="Q47" ca="1">IFERROR(SUMPRODUCT(INDIRECT("'"&amp;$H$6&amp;"'!$C"&amp;SUM(ROW(P47))&amp;":"&amp;$H$5&amp;SUM(ROW(P47))),
INDIRECT("'"&amp;$H$7&amp;"'!$C"&amp;SUM(ROW(P47))&amp;":"&amp;$H$5&amp;SUM(ROW(P47)))*$L$6,
INDIRECT("'"&amp;$H$8&amp;"'!$C"&amp;SUM(ROW(P47))&amp;":"&amp;$H$5&amp;SUM(ROW(P47)))*$L$5)/
(SUMPRODUCT(INDIRECT("'"&amp;$H$6&amp;"'!$C"&amp;SUM(ROW(P47))&amp;":"&amp;$H$5&amp;SUM(ROW(P47))),
INDIRECT("'"&amp;$H$7&amp;"'!$C"&amp;SUM(ROW(P47))&amp;":"&amp;$H$5&amp;SUM(ROW(P47)))*$L$6)),"")</f>
        <v>437564.01858835545</v>
      </c>
      <c r="R47" s="47">
        <f t="shared" ca="1" si="10"/>
        <v>2.9489757186272669E-2</v>
      </c>
      <c r="S47" s="57">
        <f t="shared" ca="1" si="8"/>
        <v>85963764.310661986</v>
      </c>
      <c r="T47" s="59">
        <f t="shared" si="2"/>
        <v>15.5</v>
      </c>
      <c r="U47" s="319"/>
    </row>
    <row r="48" spans="2:21" s="44" customFormat="1" ht="13" x14ac:dyDescent="0.3">
      <c r="B48" s="14">
        <f t="shared" si="9"/>
        <v>2041</v>
      </c>
      <c r="C48" s="53">
        <f t="shared" ca="1" si="11"/>
        <v>349.69064276853908</v>
      </c>
      <c r="D48" s="70">
        <f t="shared" ca="1" si="12"/>
        <v>82.287342636816774</v>
      </c>
      <c r="E48" s="75">
        <f t="shared" ca="1" si="3"/>
        <v>0.4661287968827651</v>
      </c>
      <c r="F48" s="53" cm="1">
        <f t="array" aca="1" ref="F48" ca="1">SUMPRODUCT(INDIRECT("'"&amp;$H$6&amp;"'!$C"&amp;SUM(ROW(A48))&amp;":"&amp;$H$5&amp;SUM(ROW(A48))),
INDIRECT("'"&amp;$H$7&amp;"'!$C"&amp;SUM(ROW(A48))&amp;":"&amp;$H$5&amp;SUM(ROW(A48)))*$L$6)</f>
        <v>163.00087859485993</v>
      </c>
      <c r="G48" s="163">
        <f ca="1">INDEX('Other Inputs'!$C$80:$AH$145,MATCH(B48,'Other Inputs'!$B$80:$B$145,0), MATCH($D$2,'Other Inputs'!$C$79:$AH$79,0))</f>
        <v>0</v>
      </c>
      <c r="H48" s="53">
        <f t="shared" ca="1" si="4"/>
        <v>163.00087859485993</v>
      </c>
      <c r="I48" s="70" cm="1">
        <f t="array" aca="1" ref="I48" ca="1">IFERROR(SUMPRODUCT(INDIRECT("'"&amp;$H$6&amp;"'!$C"&amp;SUM(ROW(P48))&amp;":"&amp;$H$5&amp;SUM(ROW(P48))),
INDIRECT("'"&amp;$H$7&amp;"'!$C"&amp;SUM(ROW(P48))&amp;":"&amp;$H$5&amp;SUM(ROW(P48)))*$L$6,
INDIRECT("'"&amp;$H$7&amp;"'!$C10:"&amp;$H$5&amp;10)*$L$6)/
(SUMPRODUCT(INDIRECT("'"&amp;$H$6&amp;"'!$C"&amp;SUM(ROW(P48))&amp;":"&amp;$H$5&amp;SUM(ROW(P48))),
INDIRECT("'"&amp;$H$7&amp;"'!$C"&amp;SUM(ROW(P48))&amp;":"&amp;$H$5&amp;SUM(ROW(P48)))*$L$6)),"")</f>
        <v>80.821376796619731</v>
      </c>
      <c r="J48" s="345">
        <f ca="1">INDEX('Other Inputs'!$C$11:$AH$76,MATCH($B48,'Other Inputs'!$B$80:$B$145,0), MATCH($D$2,'Other Inputs'!$C$79:$AH$79,0))</f>
        <v>2</v>
      </c>
      <c r="K48" s="76">
        <f t="shared" ca="1" si="5"/>
        <v>326.00175718971985</v>
      </c>
      <c r="L48" s="163">
        <f ca="1">INDEX('Other Inputs'!$C$149:$AH$214,MATCH($B48,'Other Inputs'!$B$80:$B$145,0), MATCH($D$2,'Other Inputs'!$C$79:$AH$79,0))</f>
        <v>5.5E-2</v>
      </c>
      <c r="M48" s="45">
        <f ca="1">INDEX('Other Inputs'!$C$218:$AH$283,MATCH($B48,'Other Inputs'!$B$80:$B$145,0), MATCH($D$2,'Other Inputs'!$C$79:$AH$79,0))</f>
        <v>1.7500000000000002E-2</v>
      </c>
      <c r="N48" s="53">
        <f t="shared" ca="1" si="6"/>
        <v>349.95066127726966</v>
      </c>
      <c r="O48" s="53">
        <f t="shared" ca="1" si="7"/>
        <v>174.97533063863483</v>
      </c>
      <c r="P48" s="46"/>
      <c r="Q48" s="53" cm="1">
        <f t="array" aca="1" ref="Q48" ca="1">IFERROR(SUMPRODUCT(INDIRECT("'"&amp;$H$6&amp;"'!$C"&amp;SUM(ROW(P48))&amp;":"&amp;$H$5&amp;SUM(ROW(P48))),
INDIRECT("'"&amp;$H$7&amp;"'!$C"&amp;SUM(ROW(P48))&amp;":"&amp;$H$5&amp;SUM(ROW(P48)))*$L$6,
INDIRECT("'"&amp;$H$8&amp;"'!$C"&amp;SUM(ROW(P48))&amp;":"&amp;$H$5&amp;SUM(ROW(P48)))*$L$5)/
(SUMPRODUCT(INDIRECT("'"&amp;$H$6&amp;"'!$C"&amp;SUM(ROW(P48))&amp;":"&amp;$H$5&amp;SUM(ROW(P48))),
INDIRECT("'"&amp;$H$7&amp;"'!$C"&amp;SUM(ROW(P48))&amp;":"&amp;$H$5&amp;SUM(ROW(P48)))*$L$6)),"")</f>
        <v>449813.99733403086</v>
      </c>
      <c r="R48" s="47">
        <f t="shared" ca="1" si="10"/>
        <v>2.7995854835586309E-2</v>
      </c>
      <c r="S48" s="57">
        <f t="shared" ca="1" si="8"/>
        <v>78706352.909408063</v>
      </c>
      <c r="T48" s="59">
        <f t="shared" si="2"/>
        <v>16.5</v>
      </c>
      <c r="U48" s="319"/>
    </row>
    <row r="49" spans="2:21" s="44" customFormat="1" ht="13" x14ac:dyDescent="0.3">
      <c r="B49" s="14">
        <f t="shared" si="9"/>
        <v>2042</v>
      </c>
      <c r="C49" s="53">
        <f t="shared" ca="1" si="11"/>
        <v>312.65002329919952</v>
      </c>
      <c r="D49" s="70">
        <f t="shared" ca="1" si="12"/>
        <v>82.39527407955083</v>
      </c>
      <c r="E49" s="75">
        <f t="shared" ca="1" si="3"/>
        <v>0.46453008326677248</v>
      </c>
      <c r="F49" s="53" cm="1">
        <f t="array" aca="1" ref="F49" ca="1">SUMPRODUCT(INDIRECT("'"&amp;$H$6&amp;"'!$C"&amp;SUM(ROW(A49))&amp;":"&amp;$H$5&amp;SUM(ROW(A49))),
INDIRECT("'"&amp;$H$7&amp;"'!$C"&amp;SUM(ROW(A49))&amp;":"&amp;$H$5&amp;SUM(ROW(A49)))*$L$6)</f>
        <v>145.23534135653551</v>
      </c>
      <c r="G49" s="163">
        <f ca="1">INDEX('Other Inputs'!$C$80:$AH$145,MATCH(B49,'Other Inputs'!$B$80:$B$145,0), MATCH($D$2,'Other Inputs'!$C$79:$AH$79,0))</f>
        <v>0</v>
      </c>
      <c r="H49" s="53">
        <f t="shared" ca="1" si="4"/>
        <v>145.23534135653551</v>
      </c>
      <c r="I49" s="70" cm="1">
        <f t="array" aca="1" ref="I49" ca="1">IFERROR(SUMPRODUCT(INDIRECT("'"&amp;$H$6&amp;"'!$C"&amp;SUM(ROW(P49))&amp;":"&amp;$H$5&amp;SUM(ROW(P49))),
INDIRECT("'"&amp;$H$7&amp;"'!$C"&amp;SUM(ROW(P49))&amp;":"&amp;$H$5&amp;SUM(ROW(P49)))*$L$6,
INDIRECT("'"&amp;$H$7&amp;"'!$C10:"&amp;$H$5&amp;10)*$L$6)/
(SUMPRODUCT(INDIRECT("'"&amp;$H$6&amp;"'!$C"&amp;SUM(ROW(P49))&amp;":"&amp;$H$5&amp;SUM(ROW(P49))),
INDIRECT("'"&amp;$H$7&amp;"'!$C"&amp;SUM(ROW(P49))&amp;":"&amp;$H$5&amp;SUM(ROW(P49)))*$L$6)),"")</f>
        <v>80.952621535612664</v>
      </c>
      <c r="J49" s="345">
        <f ca="1">INDEX('Other Inputs'!$C$11:$AH$76,MATCH($B49,'Other Inputs'!$B$80:$B$145,0), MATCH($D$2,'Other Inputs'!$C$79:$AH$79,0))</f>
        <v>2</v>
      </c>
      <c r="K49" s="76">
        <f t="shared" ca="1" si="5"/>
        <v>290.47068271307103</v>
      </c>
      <c r="L49" s="163">
        <f ca="1">INDEX('Other Inputs'!$C$149:$AH$214,MATCH($B49,'Other Inputs'!$B$80:$B$145,0), MATCH($D$2,'Other Inputs'!$C$79:$AH$79,0))</f>
        <v>5.5E-2</v>
      </c>
      <c r="M49" s="45">
        <f ca="1">INDEX('Other Inputs'!$C$218:$AH$283,MATCH($B49,'Other Inputs'!$B$80:$B$145,0), MATCH($D$2,'Other Inputs'!$C$79:$AH$79,0))</f>
        <v>1.7500000000000002E-2</v>
      </c>
      <c r="N49" s="53">
        <f t="shared" ca="1" si="6"/>
        <v>311.80938524188002</v>
      </c>
      <c r="O49" s="53">
        <f t="shared" ca="1" si="7"/>
        <v>155.90469262094001</v>
      </c>
      <c r="P49" s="46"/>
      <c r="Q49" s="53" cm="1">
        <f t="array" aca="1" ref="Q49" ca="1">IFERROR(SUMPRODUCT(INDIRECT("'"&amp;$H$6&amp;"'!$C"&amp;SUM(ROW(P49))&amp;":"&amp;$H$5&amp;SUM(ROW(P49))),
INDIRECT("'"&amp;$H$7&amp;"'!$C"&amp;SUM(ROW(P49))&amp;":"&amp;$H$5&amp;SUM(ROW(P49)))*$L$6,
INDIRECT("'"&amp;$H$8&amp;"'!$C"&amp;SUM(ROW(P49))&amp;":"&amp;$H$5&amp;SUM(ROW(P49)))*$L$5)/
(SUMPRODUCT(INDIRECT("'"&amp;$H$6&amp;"'!$C"&amp;SUM(ROW(P49))&amp;":"&amp;$H$5&amp;SUM(ROW(P49))),
INDIRECT("'"&amp;$H$7&amp;"'!$C"&amp;SUM(ROW(P49))&amp;":"&amp;$H$5&amp;SUM(ROW(P49)))*$L$6)),"")</f>
        <v>461858.62972676568</v>
      </c>
      <c r="R49" s="47">
        <f t="shared" ca="1" si="10"/>
        <v>2.6776917712924009E-2</v>
      </c>
      <c r="S49" s="57">
        <f t="shared" ca="1" si="8"/>
        <v>72005927.701879948</v>
      </c>
      <c r="T49" s="59">
        <f t="shared" si="2"/>
        <v>17.5</v>
      </c>
      <c r="U49" s="319"/>
    </row>
    <row r="50" spans="2:21" s="44" customFormat="1" ht="13" x14ac:dyDescent="0.3">
      <c r="B50" s="14">
        <f t="shared" si="9"/>
        <v>2043</v>
      </c>
      <c r="C50" s="53">
        <f t="shared" ca="1" si="11"/>
        <v>278.92728798070959</v>
      </c>
      <c r="D50" s="70">
        <f t="shared" ca="1" si="12"/>
        <v>82.50437914986216</v>
      </c>
      <c r="E50" s="75">
        <f t="shared" ca="1" si="3"/>
        <v>0.46291331614129549</v>
      </c>
      <c r="F50" s="53" cm="1">
        <f t="array" aca="1" ref="F50" ca="1">SUMPRODUCT(INDIRECT("'"&amp;$H$6&amp;"'!$C"&amp;SUM(ROW(A50))&amp;":"&amp;$H$5&amp;SUM(ROW(A50))),
INDIRECT("'"&amp;$H$7&amp;"'!$C"&amp;SUM(ROW(A50))&amp;":"&amp;$H$5&amp;SUM(ROW(A50)))*$L$6)</f>
        <v>129.11915584144839</v>
      </c>
      <c r="G50" s="163">
        <f ca="1">INDEX('Other Inputs'!$C$80:$AH$145,MATCH(B50,'Other Inputs'!$B$80:$B$145,0), MATCH($D$2,'Other Inputs'!$C$79:$AH$79,0))</f>
        <v>0</v>
      </c>
      <c r="H50" s="53">
        <f t="shared" ca="1" si="4"/>
        <v>129.11915584144839</v>
      </c>
      <c r="I50" s="70" cm="1">
        <f t="array" aca="1" ref="I50" ca="1">IFERROR(SUMPRODUCT(INDIRECT("'"&amp;$H$6&amp;"'!$C"&amp;SUM(ROW(P50))&amp;":"&amp;$H$5&amp;SUM(ROW(P50))),
INDIRECT("'"&amp;$H$7&amp;"'!$C"&amp;SUM(ROW(P50))&amp;":"&amp;$H$5&amp;SUM(ROW(P50)))*$L$6,
INDIRECT("'"&amp;$H$7&amp;"'!$C10:"&amp;$H$5&amp;10)*$L$6)/
(SUMPRODUCT(INDIRECT("'"&amp;$H$6&amp;"'!$C"&amp;SUM(ROW(P50))&amp;":"&amp;$H$5&amp;SUM(ROW(P50))),
INDIRECT("'"&amp;$H$7&amp;"'!$C"&amp;SUM(ROW(P50))&amp;":"&amp;$H$5&amp;SUM(ROW(P50)))*$L$6)),"")</f>
        <v>81.086289759048753</v>
      </c>
      <c r="J50" s="345">
        <f ca="1">INDEX('Other Inputs'!$C$11:$AH$76,MATCH($B50,'Other Inputs'!$B$80:$B$145,0), MATCH($D$2,'Other Inputs'!$C$79:$AH$79,0))</f>
        <v>2</v>
      </c>
      <c r="K50" s="76">
        <f t="shared" ca="1" si="5"/>
        <v>258.23831168289678</v>
      </c>
      <c r="L50" s="163">
        <f ca="1">INDEX('Other Inputs'!$C$149:$AH$214,MATCH($B50,'Other Inputs'!$B$80:$B$145,0), MATCH($D$2,'Other Inputs'!$C$79:$AH$79,0))</f>
        <v>5.5E-2</v>
      </c>
      <c r="M50" s="45">
        <f ca="1">INDEX('Other Inputs'!$C$218:$AH$283,MATCH($B50,'Other Inputs'!$B$80:$B$145,0), MATCH($D$2,'Other Inputs'!$C$79:$AH$79,0))</f>
        <v>1.7500000000000002E-2</v>
      </c>
      <c r="N50" s="53">
        <f t="shared" ca="1" si="6"/>
        <v>277.2091436549016</v>
      </c>
      <c r="O50" s="53">
        <f t="shared" ca="1" si="7"/>
        <v>138.6045718274508</v>
      </c>
      <c r="P50" s="46"/>
      <c r="Q50" s="53" cm="1">
        <f t="array" aca="1" ref="Q50" ca="1">IFERROR(SUMPRODUCT(INDIRECT("'"&amp;$H$6&amp;"'!$C"&amp;SUM(ROW(P50))&amp;":"&amp;$H$5&amp;SUM(ROW(P50))),
INDIRECT("'"&amp;$H$7&amp;"'!$C"&amp;SUM(ROW(P50))&amp;":"&amp;$H$5&amp;SUM(ROW(P50)))*$L$6,
INDIRECT("'"&amp;$H$8&amp;"'!$C"&amp;SUM(ROW(P50))&amp;":"&amp;$H$5&amp;SUM(ROW(P50)))*$L$5)/
(SUMPRODUCT(INDIRECT("'"&amp;$H$6&amp;"'!$C"&amp;SUM(ROW(P50))&amp;":"&amp;$H$5&amp;SUM(ROW(P50))),
INDIRECT("'"&amp;$H$7&amp;"'!$C"&amp;SUM(ROW(P50))&amp;":"&amp;$H$5&amp;SUM(ROW(P50)))*$L$6)),"")</f>
        <v>474456.46858342068</v>
      </c>
      <c r="R50" s="47">
        <f t="shared" ca="1" si="10"/>
        <v>2.7276395948491627E-2</v>
      </c>
      <c r="S50" s="57">
        <f t="shared" ca="1" si="8"/>
        <v>65761835.678769387</v>
      </c>
      <c r="T50" s="59">
        <f t="shared" si="2"/>
        <v>18.5</v>
      </c>
      <c r="U50" s="319"/>
    </row>
    <row r="51" spans="2:21" s="44" customFormat="1" ht="13" x14ac:dyDescent="0.3">
      <c r="B51" s="14">
        <f t="shared" si="9"/>
        <v>2044</v>
      </c>
      <c r="C51" s="53">
        <f t="shared" ca="1" si="11"/>
        <v>248.67483412411403</v>
      </c>
      <c r="D51" s="70">
        <f t="shared" ca="1" si="12"/>
        <v>82.627773245717179</v>
      </c>
      <c r="E51" s="75">
        <f t="shared" ca="1" si="3"/>
        <v>0.46108353989695244</v>
      </c>
      <c r="F51" s="53" cm="1">
        <f t="array" aca="1" ref="F51" ca="1">SUMPRODUCT(INDIRECT("'"&amp;$H$6&amp;"'!$C"&amp;SUM(ROW(A51))&amp;":"&amp;$H$5&amp;SUM(ROW(A51))),
INDIRECT("'"&amp;$H$7&amp;"'!$C"&amp;SUM(ROW(A51))&amp;":"&amp;$H$5&amp;SUM(ROW(A51)))*$L$6)</f>
        <v>114.65987280123396</v>
      </c>
      <c r="G51" s="163">
        <f ca="1">INDEX('Other Inputs'!$C$80:$AH$145,MATCH(B51,'Other Inputs'!$B$80:$B$145,0), MATCH($D$2,'Other Inputs'!$C$79:$AH$79,0))</f>
        <v>0</v>
      </c>
      <c r="H51" s="53">
        <f t="shared" ca="1" si="4"/>
        <v>114.65987280123396</v>
      </c>
      <c r="I51" s="70" cm="1">
        <f t="array" aca="1" ref="I51" ca="1">IFERROR(SUMPRODUCT(INDIRECT("'"&amp;$H$6&amp;"'!$C"&amp;SUM(ROW(P51))&amp;":"&amp;$H$5&amp;SUM(ROW(P51))),
INDIRECT("'"&amp;$H$7&amp;"'!$C"&amp;SUM(ROW(P51))&amp;":"&amp;$H$5&amp;SUM(ROW(P51)))*$L$6,
INDIRECT("'"&amp;$H$7&amp;"'!$C10:"&amp;$H$5&amp;10)*$L$6)/
(SUMPRODUCT(INDIRECT("'"&amp;$H$6&amp;"'!$C"&amp;SUM(ROW(P51))&amp;":"&amp;$H$5&amp;SUM(ROW(P51))),
INDIRECT("'"&amp;$H$7&amp;"'!$C"&amp;SUM(ROW(P51))&amp;":"&amp;$H$5&amp;SUM(ROW(P51)))*$L$6)),"")</f>
        <v>81.232993801977003</v>
      </c>
      <c r="J51" s="345">
        <f ca="1">INDEX('Other Inputs'!$C$11:$AH$76,MATCH($B51,'Other Inputs'!$B$80:$B$145,0), MATCH($D$2,'Other Inputs'!$C$79:$AH$79,0))</f>
        <v>2</v>
      </c>
      <c r="K51" s="76">
        <f t="shared" ca="1" si="5"/>
        <v>229.31974560246792</v>
      </c>
      <c r="L51" s="163">
        <f ca="1">INDEX('Other Inputs'!$C$149:$AH$214,MATCH($B51,'Other Inputs'!$B$80:$B$145,0), MATCH($D$2,'Other Inputs'!$C$79:$AH$79,0))</f>
        <v>5.5E-2</v>
      </c>
      <c r="M51" s="45">
        <f ca="1">INDEX('Other Inputs'!$C$218:$AH$283,MATCH($B51,'Other Inputs'!$B$80:$B$145,0), MATCH($D$2,'Other Inputs'!$C$79:$AH$79,0))</f>
        <v>1.7500000000000002E-2</v>
      </c>
      <c r="N51" s="53">
        <f t="shared" ca="1" si="6"/>
        <v>246.16614741378922</v>
      </c>
      <c r="O51" s="53">
        <f t="shared" ca="1" si="7"/>
        <v>123.08307370689461</v>
      </c>
      <c r="P51" s="46"/>
      <c r="Q51" s="53" cm="1">
        <f t="array" aca="1" ref="Q51" ca="1">IFERROR(SUMPRODUCT(INDIRECT("'"&amp;$H$6&amp;"'!$C"&amp;SUM(ROW(P51))&amp;":"&amp;$H$5&amp;SUM(ROW(P51))),
INDIRECT("'"&amp;$H$7&amp;"'!$C"&amp;SUM(ROW(P51))&amp;":"&amp;$H$5&amp;SUM(ROW(P51)))*$L$6,
INDIRECT("'"&amp;$H$8&amp;"'!$C"&amp;SUM(ROW(P51))&amp;":"&amp;$H$5&amp;SUM(ROW(P51)))*$L$5)/
(SUMPRODUCT(INDIRECT("'"&amp;$H$6&amp;"'!$C"&amp;SUM(ROW(P51))&amp;":"&amp;$H$5&amp;SUM(ROW(P51))),
INDIRECT("'"&amp;$H$7&amp;"'!$C"&amp;SUM(ROW(P51))&amp;":"&amp;$H$5&amp;SUM(ROW(P51)))*$L$6)),"")</f>
        <v>487550.60585633485</v>
      </c>
      <c r="R51" s="47">
        <f t="shared" ca="1" si="10"/>
        <v>2.7598184743922172E-2</v>
      </c>
      <c r="S51" s="57">
        <f t="shared" ca="1" si="8"/>
        <v>60009227.156456381</v>
      </c>
      <c r="T51" s="59">
        <f t="shared" si="2"/>
        <v>19.5</v>
      </c>
      <c r="U51" s="319"/>
    </row>
    <row r="52" spans="2:21" s="44" customFormat="1" ht="13" x14ac:dyDescent="0.3">
      <c r="B52" s="14">
        <f t="shared" si="9"/>
        <v>2045</v>
      </c>
      <c r="C52" s="53">
        <f t="shared" ca="1" si="11"/>
        <v>221.75837830113858</v>
      </c>
      <c r="D52" s="70">
        <f t="shared" ca="1" si="12"/>
        <v>82.77356656235483</v>
      </c>
      <c r="E52" s="75">
        <f t="shared" ca="1" si="3"/>
        <v>0.45891978160472857</v>
      </c>
      <c r="F52" s="53" cm="1">
        <f t="array" aca="1" ref="F52" ca="1">SUMPRODUCT(INDIRECT("'"&amp;$H$6&amp;"'!$C"&amp;SUM(ROW(A52))&amp;":"&amp;$H$5&amp;SUM(ROW(A52))),
INDIRECT("'"&amp;$H$7&amp;"'!$C"&amp;SUM(ROW(A52))&amp;":"&amp;$H$5&amp;SUM(ROW(A52)))*$L$6)</f>
        <v>101.76930653897729</v>
      </c>
      <c r="G52" s="163">
        <f ca="1">INDEX('Other Inputs'!$C$80:$AH$145,MATCH(B52,'Other Inputs'!$B$80:$B$145,0), MATCH($D$2,'Other Inputs'!$C$79:$AH$79,0))</f>
        <v>0</v>
      </c>
      <c r="H52" s="53">
        <f t="shared" ca="1" si="4"/>
        <v>101.76930653897729</v>
      </c>
      <c r="I52" s="70" cm="1">
        <f t="array" aca="1" ref="I52" ca="1">IFERROR(SUMPRODUCT(INDIRECT("'"&amp;$H$6&amp;"'!$C"&amp;SUM(ROW(P52))&amp;":"&amp;$H$5&amp;SUM(ROW(P52))),
INDIRECT("'"&amp;$H$7&amp;"'!$C"&amp;SUM(ROW(P52))&amp;":"&amp;$H$5&amp;SUM(ROW(P52)))*$L$6,
INDIRECT("'"&amp;$H$7&amp;"'!$C10:"&amp;$H$5&amp;10)*$L$6)/
(SUMPRODUCT(INDIRECT("'"&amp;$H$6&amp;"'!$C"&amp;SUM(ROW(P52))&amp;":"&amp;$H$5&amp;SUM(ROW(P52))),
INDIRECT("'"&amp;$H$7&amp;"'!$C"&amp;SUM(ROW(P52))&amp;":"&amp;$H$5&amp;SUM(ROW(P52)))*$L$6)),"")</f>
        <v>81.398984519858217</v>
      </c>
      <c r="J52" s="345">
        <f ca="1">INDEX('Other Inputs'!$C$11:$AH$76,MATCH($B52,'Other Inputs'!$B$80:$B$145,0), MATCH($D$2,'Other Inputs'!$C$79:$AH$79,0))</f>
        <v>2</v>
      </c>
      <c r="K52" s="76">
        <f t="shared" ca="1" si="5"/>
        <v>203.53861307795458</v>
      </c>
      <c r="L52" s="163">
        <f ca="1">INDEX('Other Inputs'!$C$149:$AH$214,MATCH($B52,'Other Inputs'!$B$80:$B$145,0), MATCH($D$2,'Other Inputs'!$C$79:$AH$79,0))</f>
        <v>5.5E-2</v>
      </c>
      <c r="M52" s="45">
        <f ca="1">INDEX('Other Inputs'!$C$218:$AH$283,MATCH($B52,'Other Inputs'!$B$80:$B$145,0), MATCH($D$2,'Other Inputs'!$C$79:$AH$79,0))</f>
        <v>1.7500000000000002E-2</v>
      </c>
      <c r="N52" s="53">
        <f t="shared" ca="1" si="6"/>
        <v>218.49106844119382</v>
      </c>
      <c r="O52" s="53">
        <f t="shared" ca="1" si="7"/>
        <v>109.24553422059691</v>
      </c>
      <c r="P52" s="46"/>
      <c r="Q52" s="53" cm="1">
        <f t="array" aca="1" ref="Q52" ca="1">IFERROR(SUMPRODUCT(INDIRECT("'"&amp;$H$6&amp;"'!$C"&amp;SUM(ROW(P52))&amp;":"&amp;$H$5&amp;SUM(ROW(P52))),
INDIRECT("'"&amp;$H$7&amp;"'!$C"&amp;SUM(ROW(P52))&amp;":"&amp;$H$5&amp;SUM(ROW(P52)))*$L$6,
INDIRECT("'"&amp;$H$8&amp;"'!$C"&amp;SUM(ROW(P52))&amp;":"&amp;$H$5&amp;SUM(ROW(P52)))*$L$5)/
(SUMPRODUCT(INDIRECT("'"&amp;$H$6&amp;"'!$C"&amp;SUM(ROW(P52))&amp;":"&amp;$H$5&amp;SUM(ROW(P52))),
INDIRECT("'"&amp;$H$7&amp;"'!$C"&amp;SUM(ROW(P52))&amp;":"&amp;$H$5&amp;SUM(ROW(P52)))*$L$6)),"")</f>
        <v>500933.07042608981</v>
      </c>
      <c r="R52" s="47">
        <f t="shared" ca="1" si="10"/>
        <v>2.7448360045107423E-2</v>
      </c>
      <c r="S52" s="57">
        <f t="shared" ca="1" si="8"/>
        <v>54724700.887462072</v>
      </c>
      <c r="T52" s="59">
        <f t="shared" si="2"/>
        <v>20.5</v>
      </c>
      <c r="U52" s="319"/>
    </row>
    <row r="53" spans="2:21" s="44" customFormat="1" ht="13" x14ac:dyDescent="0.3">
      <c r="B53" s="14">
        <f t="shared" si="9"/>
        <v>2046</v>
      </c>
      <c r="C53" s="53">
        <f t="shared" ca="1" si="11"/>
        <v>197.18237556118612</v>
      </c>
      <c r="D53" s="70">
        <f t="shared" ca="1" si="12"/>
        <v>82.917756268189081</v>
      </c>
      <c r="E53" s="75">
        <f t="shared" ca="1" si="3"/>
        <v>0.45677926236668093</v>
      </c>
      <c r="F53" s="53" cm="1">
        <f t="array" aca="1" ref="F53" ca="1">SUMPRODUCT(INDIRECT("'"&amp;$H$6&amp;"'!$C"&amp;SUM(ROW(A53))&amp;":"&amp;$H$5&amp;SUM(ROW(A53))),
INDIRECT("'"&amp;$H$7&amp;"'!$C"&amp;SUM(ROW(A53))&amp;":"&amp;$H$5&amp;SUM(ROW(A53)))*$L$6)</f>
        <v>90.068820060548447</v>
      </c>
      <c r="G53" s="163">
        <f ca="1">INDEX('Other Inputs'!$C$80:$AH$145,MATCH(B53,'Other Inputs'!$B$80:$B$145,0), MATCH($D$2,'Other Inputs'!$C$79:$AH$79,0))</f>
        <v>0</v>
      </c>
      <c r="H53" s="53">
        <f t="shared" ca="1" si="4"/>
        <v>90.068820060548447</v>
      </c>
      <c r="I53" s="70" cm="1">
        <f t="array" aca="1" ref="I53" ca="1">IFERROR(SUMPRODUCT(INDIRECT("'"&amp;$H$6&amp;"'!$C"&amp;SUM(ROW(P53))&amp;":"&amp;$H$5&amp;SUM(ROW(P53))),
INDIRECT("'"&amp;$H$7&amp;"'!$C"&amp;SUM(ROW(P53))&amp;":"&amp;$H$5&amp;SUM(ROW(P53)))*$L$6,
INDIRECT("'"&amp;$H$7&amp;"'!$C10:"&amp;$H$5&amp;10)*$L$6)/
(SUMPRODUCT(INDIRECT("'"&amp;$H$6&amp;"'!$C"&amp;SUM(ROW(P53))&amp;":"&amp;$H$5&amp;SUM(ROW(P53))),
INDIRECT("'"&amp;$H$7&amp;"'!$C"&amp;SUM(ROW(P53))&amp;":"&amp;$H$5&amp;SUM(ROW(P53)))*$L$6)),"")</f>
        <v>81.562489730171393</v>
      </c>
      <c r="J53" s="345">
        <f ca="1">INDEX('Other Inputs'!$C$11:$AH$76,MATCH($B53,'Other Inputs'!$B$80:$B$145,0), MATCH($D$2,'Other Inputs'!$C$79:$AH$79,0))</f>
        <v>2</v>
      </c>
      <c r="K53" s="76">
        <f t="shared" ca="1" si="5"/>
        <v>180.13764012109689</v>
      </c>
      <c r="L53" s="163">
        <f ca="1">INDEX('Other Inputs'!$C$149:$AH$214,MATCH($B53,'Other Inputs'!$B$80:$B$145,0), MATCH($D$2,'Other Inputs'!$C$79:$AH$79,0))</f>
        <v>5.5E-2</v>
      </c>
      <c r="M53" s="45">
        <f ca="1">INDEX('Other Inputs'!$C$218:$AH$283,MATCH($B53,'Other Inputs'!$B$80:$B$145,0), MATCH($D$2,'Other Inputs'!$C$79:$AH$79,0))</f>
        <v>1.7500000000000002E-2</v>
      </c>
      <c r="N53" s="53">
        <f t="shared" ca="1" si="6"/>
        <v>193.37100150849298</v>
      </c>
      <c r="O53" s="53">
        <f t="shared" ca="1" si="7"/>
        <v>96.68550075424649</v>
      </c>
      <c r="P53" s="46"/>
      <c r="Q53" s="53" cm="1">
        <f t="array" aca="1" ref="Q53" ca="1">IFERROR(SUMPRODUCT(INDIRECT("'"&amp;$H$6&amp;"'!$C"&amp;SUM(ROW(P53))&amp;":"&amp;$H$5&amp;SUM(ROW(P53))),
INDIRECT("'"&amp;$H$7&amp;"'!$C"&amp;SUM(ROW(P53))&amp;":"&amp;$H$5&amp;SUM(ROW(P53)))*$L$6,
INDIRECT("'"&amp;$H$8&amp;"'!$C"&amp;SUM(ROW(P53))&amp;":"&amp;$H$5&amp;SUM(ROW(P53)))*$L$5)/
(SUMPRODUCT(INDIRECT("'"&amp;$H$6&amp;"'!$C"&amp;SUM(ROW(P53))&amp;":"&amp;$H$5&amp;SUM(ROW(P53))),
INDIRECT("'"&amp;$H$7&amp;"'!$C"&amp;SUM(ROW(P53))&amp;":"&amp;$H$5&amp;SUM(ROW(P53)))*$L$6)),"")</f>
        <v>514260.95555502916</v>
      </c>
      <c r="R53" s="47">
        <f t="shared" ca="1" si="10"/>
        <v>2.6606119491377811E-2</v>
      </c>
      <c r="S53" s="57">
        <f t="shared" ca="1" si="8"/>
        <v>49721578.006195292</v>
      </c>
      <c r="T53" s="59">
        <f t="shared" si="2"/>
        <v>21.5</v>
      </c>
      <c r="U53" s="319"/>
    </row>
    <row r="54" spans="2:21" s="44" customFormat="1" ht="13" x14ac:dyDescent="0.3">
      <c r="B54" s="14">
        <f t="shared" si="9"/>
        <v>2047</v>
      </c>
      <c r="C54" s="53">
        <f t="shared" ca="1" si="11"/>
        <v>174.88588379159128</v>
      </c>
      <c r="D54" s="70">
        <f t="shared" ca="1" si="12"/>
        <v>83.06321061759246</v>
      </c>
      <c r="E54" s="75">
        <f t="shared" ca="1" si="3"/>
        <v>0.45461945654332714</v>
      </c>
      <c r="F54" s="53" cm="1">
        <f t="array" aca="1" ref="F54" ca="1">SUMPRODUCT(INDIRECT("'"&amp;$H$6&amp;"'!$C"&amp;SUM(ROW(A54))&amp;":"&amp;$H$5&amp;SUM(ROW(A54))),
INDIRECT("'"&amp;$H$7&amp;"'!$C"&amp;SUM(ROW(A54))&amp;":"&amp;$H$5&amp;SUM(ROW(A54)))*$L$6)</f>
        <v>79.50652544643269</v>
      </c>
      <c r="G54" s="163">
        <f ca="1">INDEX('Other Inputs'!$C$80:$AH$145,MATCH(B54,'Other Inputs'!$B$80:$B$145,0), MATCH($D$2,'Other Inputs'!$C$79:$AH$79,0))</f>
        <v>0</v>
      </c>
      <c r="H54" s="53">
        <f t="shared" ca="1" si="4"/>
        <v>79.50652544643269</v>
      </c>
      <c r="I54" s="70" cm="1">
        <f t="array" aca="1" ref="I54" ca="1">IFERROR(SUMPRODUCT(INDIRECT("'"&amp;$H$6&amp;"'!$C"&amp;SUM(ROW(P54))&amp;":"&amp;$H$5&amp;SUM(ROW(P54))),
INDIRECT("'"&amp;$H$7&amp;"'!$C"&amp;SUM(ROW(P54))&amp;":"&amp;$H$5&amp;SUM(ROW(P54)))*$L$6,
INDIRECT("'"&amp;$H$7&amp;"'!$C10:"&amp;$H$5&amp;10)*$L$6)/
(SUMPRODUCT(INDIRECT("'"&amp;$H$6&amp;"'!$C"&amp;SUM(ROW(P54))&amp;":"&amp;$H$5&amp;SUM(ROW(P54))),
INDIRECT("'"&amp;$H$7&amp;"'!$C"&amp;SUM(ROW(P54))&amp;":"&amp;$H$5&amp;SUM(ROW(P54)))*$L$6)),"")</f>
        <v>81.725364108369263</v>
      </c>
      <c r="J54" s="345">
        <f ca="1">INDEX('Other Inputs'!$C$11:$AH$76,MATCH($B54,'Other Inputs'!$B$80:$B$145,0), MATCH($D$2,'Other Inputs'!$C$79:$AH$79,0))</f>
        <v>2</v>
      </c>
      <c r="K54" s="76">
        <f t="shared" ca="1" si="5"/>
        <v>159.01305089286538</v>
      </c>
      <c r="L54" s="163">
        <f ca="1">INDEX('Other Inputs'!$C$149:$AH$214,MATCH($B54,'Other Inputs'!$B$80:$B$145,0), MATCH($D$2,'Other Inputs'!$C$79:$AH$79,0))</f>
        <v>5.5E-2</v>
      </c>
      <c r="M54" s="45">
        <f ca="1">INDEX('Other Inputs'!$C$218:$AH$283,MATCH($B54,'Other Inputs'!$B$80:$B$145,0), MATCH($D$2,'Other Inputs'!$C$79:$AH$79,0))</f>
        <v>1.7500000000000002E-2</v>
      </c>
      <c r="N54" s="53">
        <f t="shared" ca="1" si="6"/>
        <v>170.69454714408249</v>
      </c>
      <c r="O54" s="53">
        <f t="shared" ca="1" si="7"/>
        <v>85.347273572041246</v>
      </c>
      <c r="P54" s="46"/>
      <c r="Q54" s="53" cm="1">
        <f t="array" aca="1" ref="Q54" ca="1">IFERROR(SUMPRODUCT(INDIRECT("'"&amp;$H$6&amp;"'!$C"&amp;SUM(ROW(P54))&amp;":"&amp;$H$5&amp;SUM(ROW(P54))),
INDIRECT("'"&amp;$H$7&amp;"'!$C"&amp;SUM(ROW(P54))&amp;":"&amp;$H$5&amp;SUM(ROW(P54)))*$L$6,
INDIRECT("'"&amp;$H$8&amp;"'!$C"&amp;SUM(ROW(P54))&amp;":"&amp;$H$5&amp;SUM(ROW(P54)))*$L$5)/
(SUMPRODUCT(INDIRECT("'"&amp;$H$6&amp;"'!$C"&amp;SUM(ROW(P54))&amp;":"&amp;$H$5&amp;SUM(ROW(P54))),
INDIRECT("'"&amp;$H$7&amp;"'!$C"&amp;SUM(ROW(P54))&amp;":"&amp;$H$5&amp;SUM(ROW(P54)))*$L$6)),"")</f>
        <v>527633.68691287143</v>
      </c>
      <c r="R54" s="47">
        <f t="shared" ca="1" si="10"/>
        <v>2.6003785069409702E-2</v>
      </c>
      <c r="S54" s="57">
        <f t="shared" ca="1" si="8"/>
        <v>45032096.622777596</v>
      </c>
      <c r="T54" s="59">
        <f t="shared" si="2"/>
        <v>22.5</v>
      </c>
      <c r="U54" s="319"/>
    </row>
    <row r="55" spans="2:21" s="44" customFormat="1" ht="13" x14ac:dyDescent="0.3">
      <c r="B55" s="14">
        <f t="shared" si="9"/>
        <v>2048</v>
      </c>
      <c r="C55" s="53">
        <f t="shared" ca="1" si="11"/>
        <v>154.59960632702996</v>
      </c>
      <c r="D55" s="70">
        <f t="shared" ca="1" si="12"/>
        <v>83.202736807387268</v>
      </c>
      <c r="E55" s="75">
        <f t="shared" ca="1" si="3"/>
        <v>0.45254721211757643</v>
      </c>
      <c r="F55" s="53" cm="1">
        <f t="array" aca="1" ref="F55" ca="1">SUMPRODUCT(INDIRECT("'"&amp;$H$6&amp;"'!$C"&amp;SUM(ROW(A55))&amp;":"&amp;$H$5&amp;SUM(ROW(A55))),
INDIRECT("'"&amp;$H$7&amp;"'!$C"&amp;SUM(ROW(A55))&amp;":"&amp;$H$5&amp;SUM(ROW(A55)))*$L$6)</f>
        <v>69.96362083777224</v>
      </c>
      <c r="G55" s="163">
        <f ca="1">INDEX('Other Inputs'!$C$80:$AH$145,MATCH(B55,'Other Inputs'!$B$80:$B$145,0), MATCH($D$2,'Other Inputs'!$C$79:$AH$79,0))</f>
        <v>0</v>
      </c>
      <c r="H55" s="53">
        <f t="shared" ca="1" si="4"/>
        <v>69.96362083777224</v>
      </c>
      <c r="I55" s="70" cm="1">
        <f t="array" aca="1" ref="I55" ca="1">IFERROR(SUMPRODUCT(INDIRECT("'"&amp;$H$6&amp;"'!$C"&amp;SUM(ROW(P55))&amp;":"&amp;$H$5&amp;SUM(ROW(P55))),
INDIRECT("'"&amp;$H$7&amp;"'!$C"&amp;SUM(ROW(P55))&amp;":"&amp;$H$5&amp;SUM(ROW(P55)))*$L$6,
INDIRECT("'"&amp;$H$7&amp;"'!$C10:"&amp;$H$5&amp;10)*$L$6)/
(SUMPRODUCT(INDIRECT("'"&amp;$H$6&amp;"'!$C"&amp;SUM(ROW(P55))&amp;":"&amp;$H$5&amp;SUM(ROW(P55))),
INDIRECT("'"&amp;$H$7&amp;"'!$C"&amp;SUM(ROW(P55))&amp;":"&amp;$H$5&amp;SUM(ROW(P55)))*$L$6)),"")</f>
        <v>81.881524596713504</v>
      </c>
      <c r="J55" s="345">
        <f ca="1">INDEX('Other Inputs'!$C$11:$AH$76,MATCH($B55,'Other Inputs'!$B$80:$B$145,0), MATCH($D$2,'Other Inputs'!$C$79:$AH$79,0))</f>
        <v>2</v>
      </c>
      <c r="K55" s="76">
        <f t="shared" ca="1" si="5"/>
        <v>139.92724167554448</v>
      </c>
      <c r="L55" s="163">
        <f ca="1">INDEX('Other Inputs'!$C$149:$AH$214,MATCH($B55,'Other Inputs'!$B$80:$B$145,0), MATCH($D$2,'Other Inputs'!$C$79:$AH$79,0))</f>
        <v>5.5E-2</v>
      </c>
      <c r="M55" s="45">
        <f ca="1">INDEX('Other Inputs'!$C$218:$AH$283,MATCH($B55,'Other Inputs'!$B$80:$B$145,0), MATCH($D$2,'Other Inputs'!$C$79:$AH$79,0))</f>
        <v>1.7500000000000002E-2</v>
      </c>
      <c r="N55" s="53">
        <f t="shared" ca="1" si="6"/>
        <v>150.20664666713418</v>
      </c>
      <c r="O55" s="53">
        <f t="shared" ca="1" si="7"/>
        <v>75.10332333356709</v>
      </c>
      <c r="P55" s="46"/>
      <c r="Q55" s="53" cm="1">
        <f t="array" aca="1" ref="Q55" ca="1">IFERROR(SUMPRODUCT(INDIRECT("'"&amp;$H$6&amp;"'!$C"&amp;SUM(ROW(P55))&amp;":"&amp;$H$5&amp;SUM(ROW(P55))),
INDIRECT("'"&amp;$H$7&amp;"'!$C"&amp;SUM(ROW(P55))&amp;":"&amp;$H$5&amp;SUM(ROW(P55)))*$L$6,
INDIRECT("'"&amp;$H$8&amp;"'!$C"&amp;SUM(ROW(P55))&amp;":"&amp;$H$5&amp;SUM(ROW(P55)))*$L$5)/
(SUMPRODUCT(INDIRECT("'"&amp;$H$6&amp;"'!$C"&amp;SUM(ROW(P55))&amp;":"&amp;$H$5&amp;SUM(ROW(P55))),
INDIRECT("'"&amp;$H$7&amp;"'!$C"&amp;SUM(ROW(P55))&amp;":"&amp;$H$5&amp;SUM(ROW(P55)))*$L$6)),"")</f>
        <v>541758.0231581179</v>
      </c>
      <c r="R55" s="47">
        <f t="shared" ca="1" si="10"/>
        <v>2.6769208630113228E-2</v>
      </c>
      <c r="S55" s="57">
        <f t="shared" ca="1" si="8"/>
        <v>40687827.981798254</v>
      </c>
      <c r="T55" s="59">
        <f t="shared" si="2"/>
        <v>23.5</v>
      </c>
      <c r="U55" s="319"/>
    </row>
    <row r="56" spans="2:21" s="44" customFormat="1" ht="13" x14ac:dyDescent="0.3">
      <c r="B56" s="14">
        <f t="shared" si="9"/>
        <v>2049</v>
      </c>
      <c r="C56" s="53">
        <f t="shared" ca="1" si="11"/>
        <v>136.38009091744811</v>
      </c>
      <c r="D56" s="70">
        <f t="shared" ca="1" si="12"/>
        <v>83.34635186844919</v>
      </c>
      <c r="E56" s="75">
        <f t="shared" ca="1" si="3"/>
        <v>0.45041356295298662</v>
      </c>
      <c r="F56" s="53" cm="1">
        <f t="array" aca="1" ref="F56" ca="1">SUMPRODUCT(INDIRECT("'"&amp;$H$6&amp;"'!$C"&amp;SUM(ROW(A56))&amp;":"&amp;$H$5&amp;SUM(ROW(A56))),
INDIRECT("'"&amp;$H$7&amp;"'!$C"&amp;SUM(ROW(A56))&amp;":"&amp;$H$5&amp;SUM(ROW(A56)))*$L$6)</f>
        <v>61.427442665980053</v>
      </c>
      <c r="G56" s="163">
        <f ca="1">INDEX('Other Inputs'!$C$80:$AH$145,MATCH(B56,'Other Inputs'!$B$80:$B$145,0), MATCH($D$2,'Other Inputs'!$C$79:$AH$79,0))</f>
        <v>0</v>
      </c>
      <c r="H56" s="53">
        <f t="shared" ca="1" si="4"/>
        <v>61.427442665980053</v>
      </c>
      <c r="I56" s="70" cm="1">
        <f t="array" aca="1" ref="I56" ca="1">IFERROR(SUMPRODUCT(INDIRECT("'"&amp;$H$6&amp;"'!$C"&amp;SUM(ROW(P56))&amp;":"&amp;$H$5&amp;SUM(ROW(P56))),
INDIRECT("'"&amp;$H$7&amp;"'!$C"&amp;SUM(ROW(P56))&amp;":"&amp;$H$5&amp;SUM(ROW(P56)))*$L$6,
INDIRECT("'"&amp;$H$7&amp;"'!$C10:"&amp;$H$5&amp;10)*$L$6)/
(SUMPRODUCT(INDIRECT("'"&amp;$H$6&amp;"'!$C"&amp;SUM(ROW(P56))&amp;":"&amp;$H$5&amp;SUM(ROW(P56))),
INDIRECT("'"&amp;$H$7&amp;"'!$C"&amp;SUM(ROW(P56))&amp;":"&amp;$H$5&amp;SUM(ROW(P56)))*$L$6)),"")</f>
        <v>82.038483046972829</v>
      </c>
      <c r="J56" s="345">
        <f ca="1">INDEX('Other Inputs'!$C$11:$AH$76,MATCH($B56,'Other Inputs'!$B$80:$B$145,0), MATCH($D$2,'Other Inputs'!$C$79:$AH$79,0))</f>
        <v>2</v>
      </c>
      <c r="K56" s="76">
        <f t="shared" ca="1" si="5"/>
        <v>122.85488533196011</v>
      </c>
      <c r="L56" s="163">
        <f ca="1">INDEX('Other Inputs'!$C$149:$AH$214,MATCH($B56,'Other Inputs'!$B$80:$B$145,0), MATCH($D$2,'Other Inputs'!$C$79:$AH$79,0))</f>
        <v>5.5E-2</v>
      </c>
      <c r="M56" s="45">
        <f ca="1">INDEX('Other Inputs'!$C$218:$AH$283,MATCH($B56,'Other Inputs'!$B$80:$B$145,0), MATCH($D$2,'Other Inputs'!$C$79:$AH$79,0))</f>
        <v>1.7500000000000002E-2</v>
      </c>
      <c r="N56" s="53">
        <f t="shared" ca="1" si="6"/>
        <v>131.88011234565923</v>
      </c>
      <c r="O56" s="53">
        <f t="shared" ca="1" si="7"/>
        <v>65.940056172829614</v>
      </c>
      <c r="P56" s="46"/>
      <c r="Q56" s="53" cm="1">
        <f t="array" aca="1" ref="Q56" ca="1">IFERROR(SUMPRODUCT(INDIRECT("'"&amp;$H$6&amp;"'!$C"&amp;SUM(ROW(P56))&amp;":"&amp;$H$5&amp;SUM(ROW(P56))),
INDIRECT("'"&amp;$H$7&amp;"'!$C"&amp;SUM(ROW(P56))&amp;":"&amp;$H$5&amp;SUM(ROW(P56)))*$L$6,
INDIRECT("'"&amp;$H$8&amp;"'!$C"&amp;SUM(ROW(P56))&amp;":"&amp;$H$5&amp;SUM(ROW(P56)))*$L$5)/
(SUMPRODUCT(INDIRECT("'"&amp;$H$6&amp;"'!$C"&amp;SUM(ROW(P56))&amp;":"&amp;$H$5&amp;SUM(ROW(P56))),
INDIRECT("'"&amp;$H$7&amp;"'!$C"&amp;SUM(ROW(P56))&amp;":"&amp;$H$5&amp;SUM(ROW(P56)))*$L$6)),"")</f>
        <v>556622.04010016925</v>
      </c>
      <c r="R56" s="47">
        <f t="shared" ca="1" si="10"/>
        <v>2.743663463515178E-2</v>
      </c>
      <c r="S56" s="57">
        <f t="shared" ca="1" si="8"/>
        <v>36703688.591240175</v>
      </c>
      <c r="T56" s="59">
        <f t="shared" si="2"/>
        <v>24.5</v>
      </c>
      <c r="U56" s="319"/>
    </row>
    <row r="57" spans="2:21" s="44" customFormat="1" ht="13" x14ac:dyDescent="0.3">
      <c r="B57" s="14">
        <f t="shared" si="9"/>
        <v>2050</v>
      </c>
      <c r="C57" s="53">
        <f t="shared" ca="1" si="11"/>
        <v>119.67442405626039</v>
      </c>
      <c r="D57" s="70">
        <f t="shared" ca="1" si="12"/>
        <v>83.468544365361169</v>
      </c>
      <c r="E57" s="75">
        <f t="shared" ca="1" si="3"/>
        <v>0.44859817964196069</v>
      </c>
      <c r="F57" s="53" cm="1">
        <f t="array" aca="1" ref="F57" ca="1">SUMPRODUCT(INDIRECT("'"&amp;$H$6&amp;"'!$C"&amp;SUM(ROW(A57))&amp;":"&amp;$H$5&amp;SUM(ROW(A57))),
INDIRECT("'"&amp;$H$7&amp;"'!$C"&amp;SUM(ROW(A57))&amp;":"&amp;$H$5&amp;SUM(ROW(A57)))*$L$6)</f>
        <v>53.685728781338483</v>
      </c>
      <c r="G57" s="163">
        <f ca="1">INDEX('Other Inputs'!$C$80:$AH$145,MATCH(B57,'Other Inputs'!$B$80:$B$145,0), MATCH($D$2,'Other Inputs'!$C$79:$AH$79,0))</f>
        <v>0</v>
      </c>
      <c r="H57" s="53">
        <f t="shared" ca="1" si="4"/>
        <v>53.685728781338483</v>
      </c>
      <c r="I57" s="70" cm="1">
        <f t="array" aca="1" ref="I57" ca="1">IFERROR(SUMPRODUCT(INDIRECT("'"&amp;$H$6&amp;"'!$C"&amp;SUM(ROW(P57))&amp;":"&amp;$H$5&amp;SUM(ROW(P57))),
INDIRECT("'"&amp;$H$7&amp;"'!$C"&amp;SUM(ROW(P57))&amp;":"&amp;$H$5&amp;SUM(ROW(P57)))*$L$6,
INDIRECT("'"&amp;$H$7&amp;"'!$C10:"&amp;$H$5&amp;10)*$L$6)/
(SUMPRODUCT(INDIRECT("'"&amp;$H$6&amp;"'!$C"&amp;SUM(ROW(P57))&amp;":"&amp;$H$5&amp;SUM(ROW(P57))),
INDIRECT("'"&amp;$H$7&amp;"'!$C"&amp;SUM(ROW(P57))&amp;":"&amp;$H$5&amp;SUM(ROW(P57)))*$L$6)),"")</f>
        <v>82.173811459359442</v>
      </c>
      <c r="J57" s="345">
        <f ca="1">INDEX('Other Inputs'!$C$11:$AH$76,MATCH($B57,'Other Inputs'!$B$80:$B$145,0), MATCH($D$2,'Other Inputs'!$C$79:$AH$79,0))</f>
        <v>2</v>
      </c>
      <c r="K57" s="76">
        <f t="shared" ca="1" si="5"/>
        <v>107.37145756267697</v>
      </c>
      <c r="L57" s="163">
        <f ca="1">INDEX('Other Inputs'!$C$149:$AH$214,MATCH($B57,'Other Inputs'!$B$80:$B$145,0), MATCH($D$2,'Other Inputs'!$C$79:$AH$79,0))</f>
        <v>5.5E-2</v>
      </c>
      <c r="M57" s="45">
        <f ca="1">INDEX('Other Inputs'!$C$218:$AH$283,MATCH($B57,'Other Inputs'!$B$80:$B$145,0), MATCH($D$2,'Other Inputs'!$C$79:$AH$79,0))</f>
        <v>1.7500000000000002E-2</v>
      </c>
      <c r="N57" s="53">
        <f t="shared" ca="1" si="6"/>
        <v>115.25923326387512</v>
      </c>
      <c r="O57" s="53">
        <f t="shared" ca="1" si="7"/>
        <v>57.629616631937559</v>
      </c>
      <c r="P57" s="46"/>
      <c r="Q57" s="53" cm="1">
        <f t="array" aca="1" ref="Q57" ca="1">IFERROR(SUMPRODUCT(INDIRECT("'"&amp;$H$6&amp;"'!$C"&amp;SUM(ROW(P57))&amp;":"&amp;$H$5&amp;SUM(ROW(P57))),
INDIRECT("'"&amp;$H$7&amp;"'!$C"&amp;SUM(ROW(P57))&amp;":"&amp;$H$5&amp;SUM(ROW(P57)))*$L$6,
INDIRECT("'"&amp;$H$8&amp;"'!$C"&amp;SUM(ROW(P57))&amp;":"&amp;$H$5&amp;SUM(ROW(P57)))*$L$5)/
(SUMPRODUCT(INDIRECT("'"&amp;$H$6&amp;"'!$C"&amp;SUM(ROW(P57))&amp;":"&amp;$H$5&amp;SUM(ROW(P57))),
INDIRECT("'"&amp;$H$7&amp;"'!$C"&amp;SUM(ROW(P57))&amp;":"&amp;$H$5&amp;SUM(ROW(P57)))*$L$6)),"")</f>
        <v>572400.2592340929</v>
      </c>
      <c r="R57" s="47">
        <f t="shared" ca="1" si="10"/>
        <v>2.8346378686485707E-2</v>
      </c>
      <c r="S57" s="57">
        <f t="shared" ca="1" si="8"/>
        <v>32987207.499682449</v>
      </c>
      <c r="T57" s="59">
        <f t="shared" si="2"/>
        <v>25.5</v>
      </c>
      <c r="U57" s="319"/>
    </row>
    <row r="58" spans="2:21" s="44" customFormat="1" ht="13" x14ac:dyDescent="0.3">
      <c r="B58" s="14">
        <f t="shared" si="9"/>
        <v>2051</v>
      </c>
      <c r="C58" s="53">
        <f t="shared" ca="1" si="11"/>
        <v>104.5807889992919</v>
      </c>
      <c r="D58" s="70">
        <f t="shared" ca="1" si="12"/>
        <v>83.578936560328259</v>
      </c>
      <c r="E58" s="75">
        <f t="shared" ca="1" si="3"/>
        <v>0.44695769927746337</v>
      </c>
      <c r="F58" s="53" cm="1">
        <f t="array" aca="1" ref="F58" ca="1">SUMPRODUCT(INDIRECT("'"&amp;$H$6&amp;"'!$C"&amp;SUM(ROW(A58))&amp;":"&amp;$H$5&amp;SUM(ROW(A58))),
INDIRECT("'"&amp;$H$7&amp;"'!$C"&amp;SUM(ROW(A58))&amp;":"&amp;$H$5&amp;SUM(ROW(A58)))*$L$6)</f>
        <v>46.743188839745358</v>
      </c>
      <c r="G58" s="163">
        <f ca="1">INDEX('Other Inputs'!$C$80:$AH$145,MATCH(B58,'Other Inputs'!$B$80:$B$145,0), MATCH($D$2,'Other Inputs'!$C$79:$AH$79,0))</f>
        <v>0</v>
      </c>
      <c r="H58" s="53">
        <f t="shared" ca="1" si="4"/>
        <v>46.743188839745358</v>
      </c>
      <c r="I58" s="70" cm="1">
        <f t="array" aca="1" ref="I58" ca="1">IFERROR(SUMPRODUCT(INDIRECT("'"&amp;$H$6&amp;"'!$C"&amp;SUM(ROW(P58))&amp;":"&amp;$H$5&amp;SUM(ROW(P58))),
INDIRECT("'"&amp;$H$7&amp;"'!$C"&amp;SUM(ROW(P58))&amp;":"&amp;$H$5&amp;SUM(ROW(P58)))*$L$6,
INDIRECT("'"&amp;$H$7&amp;"'!$C10:"&amp;$H$5&amp;10)*$L$6)/
(SUMPRODUCT(INDIRECT("'"&amp;$H$6&amp;"'!$C"&amp;SUM(ROW(P58))&amp;":"&amp;$H$5&amp;SUM(ROW(P58))),
INDIRECT("'"&amp;$H$7&amp;"'!$C"&amp;SUM(ROW(P58))&amp;":"&amp;$H$5&amp;SUM(ROW(P58)))*$L$6)),"")</f>
        <v>82.294849476896175</v>
      </c>
      <c r="J58" s="345">
        <f ca="1">INDEX('Other Inputs'!$C$11:$AH$76,MATCH($B58,'Other Inputs'!$B$80:$B$145,0), MATCH($D$2,'Other Inputs'!$C$79:$AH$79,0))</f>
        <v>2</v>
      </c>
      <c r="K58" s="76">
        <f t="shared" ca="1" si="5"/>
        <v>93.486377679490715</v>
      </c>
      <c r="L58" s="163">
        <f ca="1">INDEX('Other Inputs'!$C$149:$AH$214,MATCH($B58,'Other Inputs'!$B$80:$B$145,0), MATCH($D$2,'Other Inputs'!$C$79:$AH$79,0))</f>
        <v>5.5E-2</v>
      </c>
      <c r="M58" s="45">
        <f ca="1">INDEX('Other Inputs'!$C$218:$AH$283,MATCH($B58,'Other Inputs'!$B$80:$B$145,0), MATCH($D$2,'Other Inputs'!$C$79:$AH$79,0))</f>
        <v>1.7500000000000002E-2</v>
      </c>
      <c r="N58" s="53">
        <f t="shared" ca="1" si="6"/>
        <v>100.35412069977029</v>
      </c>
      <c r="O58" s="53">
        <f t="shared" ca="1" si="7"/>
        <v>50.177060349885146</v>
      </c>
      <c r="P58" s="46"/>
      <c r="Q58" s="53" cm="1">
        <f t="array" aca="1" ref="Q58" ca="1">IFERROR(SUMPRODUCT(INDIRECT("'"&amp;$H$6&amp;"'!$C"&amp;SUM(ROW(P58))&amp;":"&amp;$H$5&amp;SUM(ROW(P58))),
INDIRECT("'"&amp;$H$7&amp;"'!$C"&amp;SUM(ROW(P58))&amp;":"&amp;$H$5&amp;SUM(ROW(P58)))*$L$6,
INDIRECT("'"&amp;$H$8&amp;"'!$C"&amp;SUM(ROW(P58))&amp;":"&amp;$H$5&amp;SUM(ROW(P58)))*$L$5)/
(SUMPRODUCT(INDIRECT("'"&amp;$H$6&amp;"'!$C"&amp;SUM(ROW(P58))&amp;":"&amp;$H$5&amp;SUM(ROW(P58))),
INDIRECT("'"&amp;$H$7&amp;"'!$C"&amp;SUM(ROW(P58))&amp;":"&amp;$H$5&amp;SUM(ROW(P58)))*$L$6)),"")</f>
        <v>588356.02263966762</v>
      </c>
      <c r="R58" s="47">
        <f t="shared" ca="1" si="10"/>
        <v>2.787518549856105E-2</v>
      </c>
      <c r="S58" s="57">
        <f t="shared" ca="1" si="8"/>
        <v>29521975.655208994</v>
      </c>
      <c r="T58" s="59">
        <f t="shared" si="2"/>
        <v>26.5</v>
      </c>
      <c r="U58" s="319"/>
    </row>
    <row r="59" spans="2:21" s="44" customFormat="1" ht="13" x14ac:dyDescent="0.3">
      <c r="B59" s="14">
        <f t="shared" si="9"/>
        <v>2052</v>
      </c>
      <c r="C59" s="53">
        <f t="shared" ca="1" si="11"/>
        <v>90.996962167434162</v>
      </c>
      <c r="D59" s="70">
        <f t="shared" ca="1" si="12"/>
        <v>83.675800820217191</v>
      </c>
      <c r="E59" s="75">
        <f t="shared" ca="1" si="3"/>
        <v>0.44551793413013885</v>
      </c>
      <c r="F59" s="53" cm="1">
        <f t="array" aca="1" ref="F59" ca="1">SUMPRODUCT(INDIRECT("'"&amp;$H$6&amp;"'!$C"&amp;SUM(ROW(A59))&amp;":"&amp;$H$5&amp;SUM(ROW(A59))),
INDIRECT("'"&amp;$H$7&amp;"'!$C"&amp;SUM(ROW(A59))&amp;":"&amp;$H$5&amp;SUM(ROW(A59)))*$L$6)</f>
        <v>40.540778596953672</v>
      </c>
      <c r="G59" s="163">
        <f ca="1">INDEX('Other Inputs'!$C$80:$AH$145,MATCH(B59,'Other Inputs'!$B$80:$B$145,0), MATCH($D$2,'Other Inputs'!$C$79:$AH$79,0))</f>
        <v>0</v>
      </c>
      <c r="H59" s="53">
        <f t="shared" ca="1" si="4"/>
        <v>40.540778596953672</v>
      </c>
      <c r="I59" s="70" cm="1">
        <f t="array" aca="1" ref="I59" ca="1">IFERROR(SUMPRODUCT(INDIRECT("'"&amp;$H$6&amp;"'!$C"&amp;SUM(ROW(P59))&amp;":"&amp;$H$5&amp;SUM(ROW(P59))),
INDIRECT("'"&amp;$H$7&amp;"'!$C"&amp;SUM(ROW(P59))&amp;":"&amp;$H$5&amp;SUM(ROW(P59)))*$L$6,
INDIRECT("'"&amp;$H$7&amp;"'!$C10:"&amp;$H$5&amp;10)*$L$6)/
(SUMPRODUCT(INDIRECT("'"&amp;$H$6&amp;"'!$C"&amp;SUM(ROW(P59))&amp;":"&amp;$H$5&amp;SUM(ROW(P59))),
INDIRECT("'"&amp;$H$7&amp;"'!$C"&amp;SUM(ROW(P59))&amp;":"&amp;$H$5&amp;SUM(ROW(P59)))*$L$6)),"")</f>
        <v>82.399456516001024</v>
      </c>
      <c r="J59" s="345">
        <f ca="1">INDEX('Other Inputs'!$C$11:$AH$76,MATCH($B59,'Other Inputs'!$B$80:$B$145,0), MATCH($D$2,'Other Inputs'!$C$79:$AH$79,0))</f>
        <v>2</v>
      </c>
      <c r="K59" s="76">
        <f t="shared" ca="1" si="5"/>
        <v>81.081557193907344</v>
      </c>
      <c r="L59" s="163">
        <f ca="1">INDEX('Other Inputs'!$C$149:$AH$214,MATCH($B59,'Other Inputs'!$B$80:$B$145,0), MATCH($D$2,'Other Inputs'!$C$79:$AH$79,0))</f>
        <v>5.5E-2</v>
      </c>
      <c r="M59" s="45">
        <f ca="1">INDEX('Other Inputs'!$C$218:$AH$283,MATCH($B59,'Other Inputs'!$B$80:$B$145,0), MATCH($D$2,'Other Inputs'!$C$79:$AH$79,0))</f>
        <v>1.7500000000000002E-2</v>
      </c>
      <c r="N59" s="53">
        <f t="shared" ca="1" si="6"/>
        <v>87.038011089264756</v>
      </c>
      <c r="O59" s="53">
        <f t="shared" ca="1" si="7"/>
        <v>43.519005544632378</v>
      </c>
      <c r="P59" s="46"/>
      <c r="Q59" s="53" cm="1">
        <f t="array" aca="1" ref="Q59" ca="1">IFERROR(SUMPRODUCT(INDIRECT("'"&amp;$H$6&amp;"'!$C"&amp;SUM(ROW(P59))&amp;":"&amp;$H$5&amp;SUM(ROW(P59))),
INDIRECT("'"&amp;$H$7&amp;"'!$C"&amp;SUM(ROW(P59))&amp;":"&amp;$H$5&amp;SUM(ROW(P59)))*$L$6,
INDIRECT("'"&amp;$H$8&amp;"'!$C"&amp;SUM(ROW(P59))&amp;":"&amp;$H$5&amp;SUM(ROW(P59)))*$L$5)/
(SUMPRODUCT(INDIRECT("'"&amp;$H$6&amp;"'!$C"&amp;SUM(ROW(P59))&amp;":"&amp;$H$5&amp;SUM(ROW(P59))),
INDIRECT("'"&amp;$H$7&amp;"'!$C"&amp;SUM(ROW(P59))&amp;":"&amp;$H$5&amp;SUM(ROW(P59)))*$L$6)),"")</f>
        <v>604675.46213279525</v>
      </c>
      <c r="R59" s="47">
        <f t="shared" ca="1" si="10"/>
        <v>2.7737354365661604E-2</v>
      </c>
      <c r="S59" s="57">
        <f t="shared" ca="1" si="8"/>
        <v>26314874.789260261</v>
      </c>
      <c r="T59" s="59">
        <f t="shared" si="2"/>
        <v>27.5</v>
      </c>
      <c r="U59" s="319"/>
    </row>
    <row r="60" spans="2:21" s="44" customFormat="1" ht="13" x14ac:dyDescent="0.3">
      <c r="B60" s="14">
        <f t="shared" si="9"/>
        <v>2053</v>
      </c>
      <c r="C60" s="53">
        <f t="shared" ca="1" si="11"/>
        <v>78.865418015041769</v>
      </c>
      <c r="D60" s="70">
        <f t="shared" ca="1" si="12"/>
        <v>83.76058516586896</v>
      </c>
      <c r="E60" s="75">
        <f t="shared" ca="1" si="3"/>
        <v>0.44425756258744631</v>
      </c>
      <c r="F60" s="53" cm="1">
        <f t="array" aca="1" ref="F60" ca="1">SUMPRODUCT(INDIRECT("'"&amp;$H$6&amp;"'!$C"&amp;SUM(ROW(A60))&amp;":"&amp;$H$5&amp;SUM(ROW(A60))),
INDIRECT("'"&amp;$H$7&amp;"'!$C"&amp;SUM(ROW(A60))&amp;":"&amp;$H$5&amp;SUM(ROW(A60)))*$L$6)</f>
        <v>35.036558379802536</v>
      </c>
      <c r="G60" s="163">
        <f ca="1">INDEX('Other Inputs'!$C$80:$AH$145,MATCH(B60,'Other Inputs'!$B$80:$B$145,0), MATCH($D$2,'Other Inputs'!$C$79:$AH$79,0))</f>
        <v>0</v>
      </c>
      <c r="H60" s="53">
        <f t="shared" ca="1" si="4"/>
        <v>35.036558379802536</v>
      </c>
      <c r="I60" s="70" cm="1">
        <f t="array" aca="1" ref="I60" ca="1">IFERROR(SUMPRODUCT(INDIRECT("'"&amp;$H$6&amp;"'!$C"&amp;SUM(ROW(P60))&amp;":"&amp;$H$5&amp;SUM(ROW(P60))),
INDIRECT("'"&amp;$H$7&amp;"'!$C"&amp;SUM(ROW(P60))&amp;":"&amp;$H$5&amp;SUM(ROW(P60)))*$L$6,
INDIRECT("'"&amp;$H$7&amp;"'!$C10:"&amp;$H$5&amp;10)*$L$6)/
(SUMPRODUCT(INDIRECT("'"&amp;$H$6&amp;"'!$C"&amp;SUM(ROW(P60))&amp;":"&amp;$H$5&amp;SUM(ROW(P60))),
INDIRECT("'"&amp;$H$7&amp;"'!$C"&amp;SUM(ROW(P60))&amp;":"&amp;$H$5&amp;SUM(ROW(P60)))*$L$6)),"")</f>
        <v>82.488620128177828</v>
      </c>
      <c r="J60" s="345">
        <f ca="1">INDEX('Other Inputs'!$C$11:$AH$76,MATCH($B60,'Other Inputs'!$B$80:$B$145,0), MATCH($D$2,'Other Inputs'!$C$79:$AH$79,0))</f>
        <v>2</v>
      </c>
      <c r="K60" s="76">
        <f t="shared" ca="1" si="5"/>
        <v>70.073116759605071</v>
      </c>
      <c r="L60" s="163">
        <f ca="1">INDEX('Other Inputs'!$C$149:$AH$214,MATCH($B60,'Other Inputs'!$B$80:$B$145,0), MATCH($D$2,'Other Inputs'!$C$79:$AH$79,0))</f>
        <v>5.5E-2</v>
      </c>
      <c r="M60" s="45">
        <f ca="1">INDEX('Other Inputs'!$C$218:$AH$283,MATCH($B60,'Other Inputs'!$B$80:$B$145,0), MATCH($D$2,'Other Inputs'!$C$79:$AH$79,0))</f>
        <v>1.7500000000000002E-2</v>
      </c>
      <c r="N60" s="53">
        <f t="shared" ca="1" si="6"/>
        <v>75.220863099557562</v>
      </c>
      <c r="O60" s="53">
        <f t="shared" ca="1" si="7"/>
        <v>37.610431549778781</v>
      </c>
      <c r="P60" s="46"/>
      <c r="Q60" s="53" cm="1">
        <f t="array" aca="1" ref="Q60" ca="1">IFERROR(SUMPRODUCT(INDIRECT("'"&amp;$H$6&amp;"'!$C"&amp;SUM(ROW(P60))&amp;":"&amp;$H$5&amp;SUM(ROW(P60))),
INDIRECT("'"&amp;$H$7&amp;"'!$C"&amp;SUM(ROW(P60))&amp;":"&amp;$H$5&amp;SUM(ROW(P60)))*$L$6,
INDIRECT("'"&amp;$H$8&amp;"'!$C"&amp;SUM(ROW(P60))&amp;":"&amp;$H$5&amp;SUM(ROW(P60)))*$L$5)/
(SUMPRODUCT(INDIRECT("'"&amp;$H$6&amp;"'!$C"&amp;SUM(ROW(P60))&amp;":"&amp;$H$5&amp;SUM(ROW(P60))),
INDIRECT("'"&amp;$H$7&amp;"'!$C"&amp;SUM(ROW(P60))&amp;":"&amp;$H$5&amp;SUM(ROW(P60)))*$L$6)),"")</f>
        <v>622070.4509647931</v>
      </c>
      <c r="R60" s="47">
        <f t="shared" ca="1" si="10"/>
        <v>2.8767479286562647E-2</v>
      </c>
      <c r="S60" s="57">
        <f t="shared" ca="1" si="8"/>
        <v>23396338.115151368</v>
      </c>
      <c r="T60" s="59">
        <f t="shared" si="2"/>
        <v>28.5</v>
      </c>
      <c r="U60" s="319"/>
    </row>
    <row r="61" spans="2:21" s="44" customFormat="1" ht="13" x14ac:dyDescent="0.3">
      <c r="B61" s="14">
        <f t="shared" si="9"/>
        <v>2054</v>
      </c>
      <c r="C61" s="53">
        <f t="shared" ca="1" si="11"/>
        <v>68.03627874894903</v>
      </c>
      <c r="D61" s="70">
        <f t="shared" ca="1" si="12"/>
        <v>83.827497747724678</v>
      </c>
      <c r="E61" s="75">
        <f t="shared" ca="1" si="3"/>
        <v>0.44326277151117299</v>
      </c>
      <c r="F61" s="53" cm="1">
        <f t="array" aca="1" ref="F61" ca="1">SUMPRODUCT(INDIRECT("'"&amp;$H$6&amp;"'!$C"&amp;SUM(ROW(A61))&amp;":"&amp;$H$5&amp;SUM(ROW(A61))),
INDIRECT("'"&amp;$H$7&amp;"'!$C"&amp;SUM(ROW(A61))&amp;":"&amp;$H$5&amp;SUM(ROW(A61)))*$L$6)</f>
        <v>30.157949481565868</v>
      </c>
      <c r="G61" s="163">
        <f ca="1">INDEX('Other Inputs'!$C$80:$AH$145,MATCH(B61,'Other Inputs'!$B$80:$B$145,0), MATCH($D$2,'Other Inputs'!$C$79:$AH$79,0))</f>
        <v>0</v>
      </c>
      <c r="H61" s="53">
        <f t="shared" ca="1" si="4"/>
        <v>30.157949481565868</v>
      </c>
      <c r="I61" s="70" cm="1">
        <f t="array" aca="1" ref="I61" ca="1">IFERROR(SUMPRODUCT(INDIRECT("'"&amp;$H$6&amp;"'!$C"&amp;SUM(ROW(P61))&amp;":"&amp;$H$5&amp;SUM(ROW(P61))),
INDIRECT("'"&amp;$H$7&amp;"'!$C"&amp;SUM(ROW(P61))&amp;":"&amp;$H$5&amp;SUM(ROW(P61)))*$L$6,
INDIRECT("'"&amp;$H$7&amp;"'!$C10:"&amp;$H$5&amp;10)*$L$6)/
(SUMPRODUCT(INDIRECT("'"&amp;$H$6&amp;"'!$C"&amp;SUM(ROW(P61))&amp;":"&amp;$H$5&amp;SUM(ROW(P61))),
INDIRECT("'"&amp;$H$7&amp;"'!$C"&amp;SUM(ROW(P61))&amp;":"&amp;$H$5&amp;SUM(ROW(P61)))*$L$6)),"")</f>
        <v>82.556724661629204</v>
      </c>
      <c r="J61" s="345">
        <f ca="1">INDEX('Other Inputs'!$C$11:$AH$76,MATCH($B61,'Other Inputs'!$B$80:$B$145,0), MATCH($D$2,'Other Inputs'!$C$79:$AH$79,0))</f>
        <v>2</v>
      </c>
      <c r="K61" s="76">
        <f t="shared" ca="1" si="5"/>
        <v>60.315898963131737</v>
      </c>
      <c r="L61" s="163">
        <f ca="1">INDEX('Other Inputs'!$C$149:$AH$214,MATCH($B61,'Other Inputs'!$B$80:$B$145,0), MATCH($D$2,'Other Inputs'!$C$79:$AH$79,0))</f>
        <v>5.5E-2</v>
      </c>
      <c r="M61" s="45">
        <f ca="1">INDEX('Other Inputs'!$C$218:$AH$283,MATCH($B61,'Other Inputs'!$B$80:$B$145,0), MATCH($D$2,'Other Inputs'!$C$79:$AH$79,0))</f>
        <v>1.7500000000000002E-2</v>
      </c>
      <c r="N61" s="53">
        <f t="shared" ca="1" si="6"/>
        <v>64.746855690710802</v>
      </c>
      <c r="O61" s="53">
        <f t="shared" ca="1" si="7"/>
        <v>32.373427845355401</v>
      </c>
      <c r="P61" s="46"/>
      <c r="Q61" s="53" cm="1">
        <f t="array" aca="1" ref="Q61" ca="1">IFERROR(SUMPRODUCT(INDIRECT("'"&amp;$H$6&amp;"'!$C"&amp;SUM(ROW(P61))&amp;":"&amp;$H$5&amp;SUM(ROW(P61))),
INDIRECT("'"&amp;$H$7&amp;"'!$C"&amp;SUM(ROW(P61))&amp;":"&amp;$H$5&amp;SUM(ROW(P61)))*$L$6,
INDIRECT("'"&amp;$H$8&amp;"'!$C"&amp;SUM(ROW(P61))&amp;":"&amp;$H$5&amp;SUM(ROW(P61)))*$L$5)/
(SUMPRODUCT(INDIRECT("'"&amp;$H$6&amp;"'!$C"&amp;SUM(ROW(P61))&amp;":"&amp;$H$5&amp;SUM(ROW(P61))),
INDIRECT("'"&amp;$H$7&amp;"'!$C"&amp;SUM(ROW(P61))&amp;":"&amp;$H$5&amp;SUM(ROW(P61)))*$L$6)),"")</f>
        <v>640744.11870776222</v>
      </c>
      <c r="R61" s="47">
        <f t="shared" ca="1" si="10"/>
        <v>3.0018573803027193E-2</v>
      </c>
      <c r="S61" s="57">
        <f t="shared" ca="1" si="8"/>
        <v>20743083.494321577</v>
      </c>
      <c r="T61" s="59">
        <f t="shared" si="2"/>
        <v>29.5</v>
      </c>
      <c r="U61" s="319"/>
    </row>
    <row r="62" spans="2:21" s="44" customFormat="1" ht="13" x14ac:dyDescent="0.3">
      <c r="B62" s="14">
        <f t="shared" si="9"/>
        <v>2055</v>
      </c>
      <c r="C62" s="53">
        <f t="shared" ca="1" si="11"/>
        <v>58.449189543998486</v>
      </c>
      <c r="D62" s="70">
        <f t="shared" ca="1" si="12"/>
        <v>83.876822559906088</v>
      </c>
      <c r="E62" s="75">
        <f t="shared" ca="1" si="3"/>
        <v>0.44252955266322253</v>
      </c>
      <c r="F62" s="53" cm="1">
        <f t="array" aca="1" ref="F62" ca="1">SUMPRODUCT(INDIRECT("'"&amp;$H$6&amp;"'!$C"&amp;SUM(ROW(A62))&amp;":"&amp;$H$5&amp;SUM(ROW(A62))),
INDIRECT("'"&amp;$H$7&amp;"'!$C"&amp;SUM(ROW(A62))&amp;":"&amp;$H$5&amp;SUM(ROW(A62)))*$L$6)</f>
        <v>25.865493702433554</v>
      </c>
      <c r="G62" s="163">
        <f ca="1">INDEX('Other Inputs'!$C$80:$AH$145,MATCH(B62,'Other Inputs'!$B$80:$B$145,0), MATCH($D$2,'Other Inputs'!$C$79:$AH$79,0))</f>
        <v>0</v>
      </c>
      <c r="H62" s="53">
        <f t="shared" ca="1" si="4"/>
        <v>25.865493702433554</v>
      </c>
      <c r="I62" s="70" cm="1">
        <f t="array" aca="1" ref="I62" ca="1">IFERROR(SUMPRODUCT(INDIRECT("'"&amp;$H$6&amp;"'!$C"&amp;SUM(ROW(P62))&amp;":"&amp;$H$5&amp;SUM(ROW(P62))),
INDIRECT("'"&amp;$H$7&amp;"'!$C"&amp;SUM(ROW(P62))&amp;":"&amp;$H$5&amp;SUM(ROW(P62)))*$L$6,
INDIRECT("'"&amp;$H$7&amp;"'!$C10:"&amp;$H$5&amp;10)*$L$6)/
(SUMPRODUCT(INDIRECT("'"&amp;$H$6&amp;"'!$C"&amp;SUM(ROW(P62))&amp;":"&amp;$H$5&amp;SUM(ROW(P62))),
INDIRECT("'"&amp;$H$7&amp;"'!$C"&amp;SUM(ROW(P62))&amp;":"&amp;$H$5&amp;SUM(ROW(P62)))*$L$6)),"")</f>
        <v>82.604367435079141</v>
      </c>
      <c r="J62" s="345">
        <f ca="1">INDEX('Other Inputs'!$C$11:$AH$76,MATCH($B62,'Other Inputs'!$B$80:$B$145,0), MATCH($D$2,'Other Inputs'!$C$79:$AH$79,0))</f>
        <v>2</v>
      </c>
      <c r="K62" s="76">
        <f t="shared" ca="1" si="5"/>
        <v>51.730987404867108</v>
      </c>
      <c r="L62" s="163">
        <f ca="1">INDEX('Other Inputs'!$C$149:$AH$214,MATCH($B62,'Other Inputs'!$B$80:$B$145,0), MATCH($D$2,'Other Inputs'!$C$79:$AH$79,0))</f>
        <v>5.5E-2</v>
      </c>
      <c r="M62" s="45">
        <f ca="1">INDEX('Other Inputs'!$C$218:$AH$283,MATCH($B62,'Other Inputs'!$B$80:$B$145,0), MATCH($D$2,'Other Inputs'!$C$79:$AH$79,0))</f>
        <v>1.7500000000000002E-2</v>
      </c>
      <c r="N62" s="53">
        <f t="shared" ca="1" si="6"/>
        <v>55.531275067097155</v>
      </c>
      <c r="O62" s="53">
        <f t="shared" ca="1" si="7"/>
        <v>27.765637533548578</v>
      </c>
      <c r="P62" s="46"/>
      <c r="Q62" s="53" cm="1">
        <f t="array" aca="1" ref="Q62" ca="1">IFERROR(SUMPRODUCT(INDIRECT("'"&amp;$H$6&amp;"'!$C"&amp;SUM(ROW(P62))&amp;":"&amp;$H$5&amp;SUM(ROW(P62))),
INDIRECT("'"&amp;$H$7&amp;"'!$C"&amp;SUM(ROW(P62))&amp;":"&amp;$H$5&amp;SUM(ROW(P62)))*$L$6,
INDIRECT("'"&amp;$H$8&amp;"'!$C"&amp;SUM(ROW(P62))&amp;":"&amp;$H$5&amp;SUM(ROW(P62)))*$L$5)/
(SUMPRODUCT(INDIRECT("'"&amp;$H$6&amp;"'!$C"&amp;SUM(ROW(P62))&amp;":"&amp;$H$5&amp;SUM(ROW(P62))),
INDIRECT("'"&amp;$H$7&amp;"'!$C"&amp;SUM(ROW(P62))&amp;":"&amp;$H$5&amp;SUM(ROW(P62)))*$L$6)),"")</f>
        <v>660566.54999442433</v>
      </c>
      <c r="R62" s="47">
        <f t="shared" ca="1" si="10"/>
        <v>3.0936579373743722E-2</v>
      </c>
      <c r="S62" s="57">
        <f t="shared" ca="1" si="8"/>
        <v>18341051.393931881</v>
      </c>
      <c r="T62" s="59">
        <f t="shared" si="2"/>
        <v>30.5</v>
      </c>
      <c r="U62" s="319"/>
    </row>
    <row r="63" spans="2:21" s="44" customFormat="1" ht="13" x14ac:dyDescent="0.3">
      <c r="B63" s="14">
        <f t="shared" si="9"/>
        <v>2056</v>
      </c>
      <c r="C63" s="53">
        <f t="shared" ca="1" si="11"/>
        <v>50.089811961140001</v>
      </c>
      <c r="D63" s="70">
        <f t="shared" ca="1" si="12"/>
        <v>83.915778406374585</v>
      </c>
      <c r="E63" s="75">
        <f t="shared" ca="1" si="3"/>
        <v>0.44195054085239882</v>
      </c>
      <c r="F63" s="53" cm="1">
        <f t="array" aca="1" ref="F63" ca="1">SUMPRODUCT(INDIRECT("'"&amp;$H$6&amp;"'!$C"&amp;SUM(ROW(A63))&amp;":"&amp;$H$5&amp;SUM(ROW(A63))),
INDIRECT("'"&amp;$H$7&amp;"'!$C"&amp;SUM(ROW(A63))&amp;":"&amp;$H$5&amp;SUM(ROW(A63)))*$L$6)</f>
        <v>22.137219487420779</v>
      </c>
      <c r="G63" s="163">
        <f ca="1">INDEX('Other Inputs'!$C$80:$AH$145,MATCH(B63,'Other Inputs'!$B$80:$B$145,0), MATCH($D$2,'Other Inputs'!$C$79:$AH$79,0))</f>
        <v>0</v>
      </c>
      <c r="H63" s="53">
        <f t="shared" ca="1" si="4"/>
        <v>22.137219487420779</v>
      </c>
      <c r="I63" s="70" cm="1">
        <f t="array" aca="1" ref="I63" ca="1">IFERROR(SUMPRODUCT(INDIRECT("'"&amp;$H$6&amp;"'!$C"&amp;SUM(ROW(P63))&amp;":"&amp;$H$5&amp;SUM(ROW(P63))),
INDIRECT("'"&amp;$H$7&amp;"'!$C"&amp;SUM(ROW(P63))&amp;":"&amp;$H$5&amp;SUM(ROW(P63)))*$L$6,
INDIRECT("'"&amp;$H$7&amp;"'!$C10:"&amp;$H$5&amp;10)*$L$6)/
(SUMPRODUCT(INDIRECT("'"&amp;$H$6&amp;"'!$C"&amp;SUM(ROW(P63))&amp;":"&amp;$H$5&amp;SUM(ROW(P63))),
INDIRECT("'"&amp;$H$7&amp;"'!$C"&amp;SUM(ROW(P63))&amp;":"&amp;$H$5&amp;SUM(ROW(P63)))*$L$6)),"")</f>
        <v>82.639472801826599</v>
      </c>
      <c r="J63" s="345">
        <f ca="1">INDEX('Other Inputs'!$C$11:$AH$76,MATCH($B63,'Other Inputs'!$B$80:$B$145,0), MATCH($D$2,'Other Inputs'!$C$79:$AH$79,0))</f>
        <v>2</v>
      </c>
      <c r="K63" s="76">
        <f t="shared" ca="1" si="5"/>
        <v>44.274438974841559</v>
      </c>
      <c r="L63" s="163">
        <f ca="1">INDEX('Other Inputs'!$C$149:$AH$214,MATCH($B63,'Other Inputs'!$B$80:$B$145,0), MATCH($D$2,'Other Inputs'!$C$79:$AH$79,0))</f>
        <v>5.5E-2</v>
      </c>
      <c r="M63" s="45">
        <f ca="1">INDEX('Other Inputs'!$C$218:$AH$283,MATCH($B63,'Other Inputs'!$B$80:$B$145,0), MATCH($D$2,'Other Inputs'!$C$79:$AH$79,0))</f>
        <v>1.7500000000000002E-2</v>
      </c>
      <c r="N63" s="53">
        <f t="shared" ca="1" si="6"/>
        <v>47.526949948030854</v>
      </c>
      <c r="O63" s="53">
        <f t="shared" ca="1" si="7"/>
        <v>23.763474974015427</v>
      </c>
      <c r="P63" s="46"/>
      <c r="Q63" s="53" cm="1">
        <f t="array" aca="1" ref="Q63" ca="1">IFERROR(SUMPRODUCT(INDIRECT("'"&amp;$H$6&amp;"'!$C"&amp;SUM(ROW(P63))&amp;":"&amp;$H$5&amp;SUM(ROW(P63))),
INDIRECT("'"&amp;$H$7&amp;"'!$C"&amp;SUM(ROW(P63))&amp;":"&amp;$H$5&amp;SUM(ROW(P63)))*$L$6,
INDIRECT("'"&amp;$H$8&amp;"'!$C"&amp;SUM(ROW(P63))&amp;":"&amp;$H$5&amp;SUM(ROW(P63)))*$L$5)/
(SUMPRODUCT(INDIRECT("'"&amp;$H$6&amp;"'!$C"&amp;SUM(ROW(P63))&amp;":"&amp;$H$5&amp;SUM(ROW(P63))),
INDIRECT("'"&amp;$H$7&amp;"'!$C"&amp;SUM(ROW(P63))&amp;":"&amp;$H$5&amp;SUM(ROW(P63)))*$L$6)),"")</f>
        <v>680664.23414040729</v>
      </c>
      <c r="R63" s="47">
        <f t="shared" ca="1" si="10"/>
        <v>3.042491955754123E-2</v>
      </c>
      <c r="S63" s="57">
        <f t="shared" ca="1" si="8"/>
        <v>16174947.493702946</v>
      </c>
      <c r="T63" s="59">
        <f t="shared" si="2"/>
        <v>31.5</v>
      </c>
      <c r="U63" s="319"/>
    </row>
    <row r="64" spans="2:21" s="44" customFormat="1" ht="13" x14ac:dyDescent="0.3">
      <c r="B64" s="14">
        <f t="shared" si="9"/>
        <v>2057</v>
      </c>
      <c r="C64" s="53">
        <f t="shared" ca="1" si="11"/>
        <v>42.744374519464159</v>
      </c>
      <c r="D64" s="70">
        <f t="shared" ca="1" si="12"/>
        <v>83.929716800110739</v>
      </c>
      <c r="E64" s="75">
        <f t="shared" ca="1" si="3"/>
        <v>0.44174353107152076</v>
      </c>
      <c r="F64" s="53" cm="1">
        <f t="array" aca="1" ref="F64" ca="1">SUMPRODUCT(INDIRECT("'"&amp;$H$6&amp;"'!$C"&amp;SUM(ROW(A64))&amp;":"&amp;$H$5&amp;SUM(ROW(A64))),
INDIRECT("'"&amp;$H$7&amp;"'!$C"&amp;SUM(ROW(A64))&amp;":"&amp;$H$5&amp;SUM(ROW(A64)))*$L$6)</f>
        <v>18.882050933671636</v>
      </c>
      <c r="G64" s="163">
        <f ca="1">INDEX('Other Inputs'!$C$80:$AH$145,MATCH(B64,'Other Inputs'!$B$80:$B$145,0), MATCH($D$2,'Other Inputs'!$C$79:$AH$79,0))</f>
        <v>0</v>
      </c>
      <c r="H64" s="53">
        <f t="shared" ca="1" si="4"/>
        <v>18.882050933671636</v>
      </c>
      <c r="I64" s="70" cm="1">
        <f t="array" aca="1" ref="I64" ca="1">IFERROR(SUMPRODUCT(INDIRECT("'"&amp;$H$6&amp;"'!$C"&amp;SUM(ROW(P64))&amp;":"&amp;$H$5&amp;SUM(ROW(P64))),
INDIRECT("'"&amp;$H$7&amp;"'!$C"&amp;SUM(ROW(P64))&amp;":"&amp;$H$5&amp;SUM(ROW(P64)))*$L$6,
INDIRECT("'"&amp;$H$7&amp;"'!$C10:"&amp;$H$5&amp;10)*$L$6)/
(SUMPRODUCT(INDIRECT("'"&amp;$H$6&amp;"'!$C"&amp;SUM(ROW(P64))&amp;":"&amp;$H$5&amp;SUM(ROW(P64))),
INDIRECT("'"&amp;$H$7&amp;"'!$C"&amp;SUM(ROW(P64))&amp;":"&amp;$H$5&amp;SUM(ROW(P64)))*$L$6)),"")</f>
        <v>82.64933809431254</v>
      </c>
      <c r="J64" s="345">
        <f ca="1">INDEX('Other Inputs'!$C$11:$AH$76,MATCH($B64,'Other Inputs'!$B$80:$B$145,0), MATCH($D$2,'Other Inputs'!$C$79:$AH$79,0))</f>
        <v>2</v>
      </c>
      <c r="K64" s="76">
        <f t="shared" ca="1" si="5"/>
        <v>37.764101867343271</v>
      </c>
      <c r="L64" s="163">
        <f ca="1">INDEX('Other Inputs'!$C$149:$AH$214,MATCH($B64,'Other Inputs'!$B$80:$B$145,0), MATCH($D$2,'Other Inputs'!$C$79:$AH$79,0))</f>
        <v>5.5E-2</v>
      </c>
      <c r="M64" s="45">
        <f ca="1">INDEX('Other Inputs'!$C$218:$AH$283,MATCH($B64,'Other Inputs'!$B$80:$B$145,0), MATCH($D$2,'Other Inputs'!$C$79:$AH$79,0))</f>
        <v>1.7500000000000002E-2</v>
      </c>
      <c r="N64" s="53">
        <f t="shared" ca="1" si="6"/>
        <v>40.538347200772975</v>
      </c>
      <c r="O64" s="53">
        <f t="shared" ca="1" si="7"/>
        <v>20.269173600386488</v>
      </c>
      <c r="P64" s="46"/>
      <c r="Q64" s="53" cm="1">
        <f t="array" aca="1" ref="Q64" ca="1">IFERROR(SUMPRODUCT(INDIRECT("'"&amp;$H$6&amp;"'!$C"&amp;SUM(ROW(P64))&amp;":"&amp;$H$5&amp;SUM(ROW(P64))),
INDIRECT("'"&amp;$H$7&amp;"'!$C"&amp;SUM(ROW(P64))&amp;":"&amp;$H$5&amp;SUM(ROW(P64)))*$L$6,
INDIRECT("'"&amp;$H$8&amp;"'!$C"&amp;SUM(ROW(P64))&amp;":"&amp;$H$5&amp;SUM(ROW(P64)))*$L$5)/
(SUMPRODUCT(INDIRECT("'"&amp;$H$6&amp;"'!$C"&amp;SUM(ROW(P64))&amp;":"&amp;$H$5&amp;SUM(ROW(P64))),
INDIRECT("'"&amp;$H$7&amp;"'!$C"&amp;SUM(ROW(P64))&amp;":"&amp;$H$5&amp;SUM(ROW(P64)))*$L$6)),"")</f>
        <v>701419.52291044395</v>
      </c>
      <c r="R64" s="47">
        <f t="shared" ca="1" si="10"/>
        <v>3.0492697763454535E-2</v>
      </c>
      <c r="S64" s="57">
        <f t="shared" ca="1" si="8"/>
        <v>14217194.076572055</v>
      </c>
      <c r="T64" s="59">
        <f t="shared" si="2"/>
        <v>32.5</v>
      </c>
      <c r="U64" s="319"/>
    </row>
    <row r="65" spans="2:21" s="44" customFormat="1" ht="13" x14ac:dyDescent="0.3">
      <c r="B65" s="14">
        <f t="shared" si="9"/>
        <v>2058</v>
      </c>
      <c r="C65" s="53">
        <f t="shared" ca="1" si="11"/>
        <v>36.406785457010827</v>
      </c>
      <c r="D65" s="70">
        <f t="shared" ca="1" si="12"/>
        <v>83.931186506413979</v>
      </c>
      <c r="E65" s="75">
        <f t="shared" ca="1" si="3"/>
        <v>0.44172190056419053</v>
      </c>
      <c r="F65" s="53" cm="1">
        <f t="array" aca="1" ref="F65" ca="1">SUMPRODUCT(INDIRECT("'"&amp;$H$6&amp;"'!$C"&amp;SUM(ROW(A65))&amp;":"&amp;$H$5&amp;SUM(ROW(A65))),
INDIRECT("'"&amp;$H$7&amp;"'!$C"&amp;SUM(ROW(A65))&amp;":"&amp;$H$5&amp;SUM(ROW(A65)))*$L$6)</f>
        <v>16.081674465503554</v>
      </c>
      <c r="G65" s="163">
        <f ca="1">INDEX('Other Inputs'!$C$80:$AH$145,MATCH(B65,'Other Inputs'!$B$80:$B$145,0), MATCH($D$2,'Other Inputs'!$C$79:$AH$79,0))</f>
        <v>0</v>
      </c>
      <c r="H65" s="53">
        <f t="shared" ca="1" si="4"/>
        <v>16.081674465503554</v>
      </c>
      <c r="I65" s="70" cm="1">
        <f t="array" aca="1" ref="I65" ca="1">IFERROR(SUMPRODUCT(INDIRECT("'"&amp;$H$6&amp;"'!$C"&amp;SUM(ROW(P65))&amp;":"&amp;$H$5&amp;SUM(ROW(P65))),
INDIRECT("'"&amp;$H$7&amp;"'!$C"&amp;SUM(ROW(P65))&amp;":"&amp;$H$5&amp;SUM(ROW(P65)))*$L$6,
INDIRECT("'"&amp;$H$7&amp;"'!$C10:"&amp;$H$5&amp;10)*$L$6)/
(SUMPRODUCT(INDIRECT("'"&amp;$H$6&amp;"'!$C"&amp;SUM(ROW(P65))&amp;":"&amp;$H$5&amp;SUM(ROW(P65))),
INDIRECT("'"&amp;$H$7&amp;"'!$C"&amp;SUM(ROW(P65))&amp;":"&amp;$H$5&amp;SUM(ROW(P65)))*$L$6)),"")</f>
        <v>82.646336202842974</v>
      </c>
      <c r="J65" s="345">
        <f ca="1">INDEX('Other Inputs'!$C$11:$AH$76,MATCH($B65,'Other Inputs'!$B$80:$B$145,0), MATCH($D$2,'Other Inputs'!$C$79:$AH$79,0))</f>
        <v>2</v>
      </c>
      <c r="K65" s="76">
        <f t="shared" ca="1" si="5"/>
        <v>32.163348931007107</v>
      </c>
      <c r="L65" s="163">
        <f ca="1">INDEX('Other Inputs'!$C$149:$AH$214,MATCH($B65,'Other Inputs'!$B$80:$B$145,0), MATCH($D$2,'Other Inputs'!$C$79:$AH$79,0))</f>
        <v>5.5E-2</v>
      </c>
      <c r="M65" s="45">
        <f ca="1">INDEX('Other Inputs'!$C$218:$AH$283,MATCH($B65,'Other Inputs'!$B$80:$B$145,0), MATCH($D$2,'Other Inputs'!$C$79:$AH$79,0))</f>
        <v>1.7500000000000002E-2</v>
      </c>
      <c r="N65" s="53">
        <f t="shared" ca="1" si="6"/>
        <v>34.526148951851219</v>
      </c>
      <c r="O65" s="53">
        <f t="shared" ca="1" si="7"/>
        <v>17.26307447592561</v>
      </c>
      <c r="P65" s="46"/>
      <c r="Q65" s="53" cm="1">
        <f t="array" aca="1" ref="Q65" ca="1">IFERROR(SUMPRODUCT(INDIRECT("'"&amp;$H$6&amp;"'!$C"&amp;SUM(ROW(P65))&amp;":"&amp;$H$5&amp;SUM(ROW(P65))),
INDIRECT("'"&amp;$H$7&amp;"'!$C"&amp;SUM(ROW(P65))&amp;":"&amp;$H$5&amp;SUM(ROW(P65)))*$L$6,
INDIRECT("'"&amp;$H$8&amp;"'!$C"&amp;SUM(ROW(P65))&amp;":"&amp;$H$5&amp;SUM(ROW(P65)))*$L$5)/
(SUMPRODUCT(INDIRECT("'"&amp;$H$6&amp;"'!$C"&amp;SUM(ROW(P65))&amp;":"&amp;$H$5&amp;SUM(ROW(P65))),
INDIRECT("'"&amp;$H$7&amp;"'!$C"&amp;SUM(ROW(P65))&amp;":"&amp;$H$5&amp;SUM(ROW(P65)))*$L$6)),"")</f>
        <v>723442.7937117418</v>
      </c>
      <c r="R65" s="47">
        <f t="shared" ca="1" si="10"/>
        <v>3.1398143453315042E-2</v>
      </c>
      <c r="S65" s="57">
        <f t="shared" ca="1" si="8"/>
        <v>12488846.826917486</v>
      </c>
      <c r="T65" s="59">
        <f t="shared" si="2"/>
        <v>33.5</v>
      </c>
      <c r="U65" s="319"/>
    </row>
    <row r="66" spans="2:21" s="44" customFormat="1" ht="13" x14ac:dyDescent="0.3">
      <c r="B66" s="14">
        <f t="shared" si="9"/>
        <v>2059</v>
      </c>
      <c r="C66" s="53">
        <f t="shared" ca="1" si="11"/>
        <v>30.926247369394076</v>
      </c>
      <c r="D66" s="70">
        <f t="shared" ca="1" si="12"/>
        <v>83.911250302222314</v>
      </c>
      <c r="E66" s="75">
        <f t="shared" ca="1" si="3"/>
        <v>0.44201860133362669</v>
      </c>
      <c r="F66" s="53" cm="1">
        <f t="array" aca="1" ref="F66" ca="1">SUMPRODUCT(INDIRECT("'"&amp;$H$6&amp;"'!$C"&amp;SUM(ROW(A66))&amp;":"&amp;$H$5&amp;SUM(ROW(A66))),
INDIRECT("'"&amp;$H$7&amp;"'!$C"&amp;SUM(ROW(A66))&amp;":"&amp;$H$5&amp;SUM(ROW(A66)))*$L$6)</f>
        <v>13.669976606717322</v>
      </c>
      <c r="G66" s="163">
        <f ca="1">INDEX('Other Inputs'!$C$80:$AH$145,MATCH(B66,'Other Inputs'!$B$80:$B$145,0), MATCH($D$2,'Other Inputs'!$C$79:$AH$79,0))</f>
        <v>0</v>
      </c>
      <c r="H66" s="53">
        <f t="shared" ca="1" si="4"/>
        <v>13.669976606717322</v>
      </c>
      <c r="I66" s="70" cm="1">
        <f t="array" aca="1" ref="I66" ca="1">IFERROR(SUMPRODUCT(INDIRECT("'"&amp;$H$6&amp;"'!$C"&amp;SUM(ROW(P66))&amp;":"&amp;$H$5&amp;SUM(ROW(P66))),
INDIRECT("'"&amp;$H$7&amp;"'!$C"&amp;SUM(ROW(P66))&amp;":"&amp;$H$5&amp;SUM(ROW(P66)))*$L$6,
INDIRECT("'"&amp;$H$7&amp;"'!$C10:"&amp;$H$5&amp;10)*$L$6)/
(SUMPRODUCT(INDIRECT("'"&amp;$H$6&amp;"'!$C"&amp;SUM(ROW(P66))&amp;":"&amp;$H$5&amp;SUM(ROW(P66))),
INDIRECT("'"&amp;$H$7&amp;"'!$C"&amp;SUM(ROW(P66))&amp;":"&amp;$H$5&amp;SUM(ROW(P66)))*$L$6)),"")</f>
        <v>82.623957626283172</v>
      </c>
      <c r="J66" s="345">
        <f ca="1">INDEX('Other Inputs'!$C$11:$AH$76,MATCH($B66,'Other Inputs'!$B$80:$B$145,0), MATCH($D$2,'Other Inputs'!$C$79:$AH$79,0))</f>
        <v>2</v>
      </c>
      <c r="K66" s="76">
        <f t="shared" ca="1" si="5"/>
        <v>27.339953213434644</v>
      </c>
      <c r="L66" s="163">
        <f ca="1">INDEX('Other Inputs'!$C$149:$AH$214,MATCH($B66,'Other Inputs'!$B$80:$B$145,0), MATCH($D$2,'Other Inputs'!$C$79:$AH$79,0))</f>
        <v>5.5E-2</v>
      </c>
      <c r="M66" s="45">
        <f ca="1">INDEX('Other Inputs'!$C$218:$AH$283,MATCH($B66,'Other Inputs'!$B$80:$B$145,0), MATCH($D$2,'Other Inputs'!$C$79:$AH$79,0))</f>
        <v>1.7500000000000002E-2</v>
      </c>
      <c r="N66" s="53">
        <f t="shared" ca="1" si="6"/>
        <v>29.348414526376587</v>
      </c>
      <c r="O66" s="53">
        <f t="shared" ca="1" si="7"/>
        <v>14.674207263188293</v>
      </c>
      <c r="P66" s="46"/>
      <c r="Q66" s="53" cm="1">
        <f t="array" aca="1" ref="Q66" ca="1">IFERROR(SUMPRODUCT(INDIRECT("'"&amp;$H$6&amp;"'!$C"&amp;SUM(ROW(P66))&amp;":"&amp;$H$5&amp;SUM(ROW(P66))),
INDIRECT("'"&amp;$H$7&amp;"'!$C"&amp;SUM(ROW(P66))&amp;":"&amp;$H$5&amp;SUM(ROW(P66)))*$L$6,
INDIRECT("'"&amp;$H$8&amp;"'!$C"&amp;SUM(ROW(P66))&amp;":"&amp;$H$5&amp;SUM(ROW(P66)))*$L$5)/
(SUMPRODUCT(INDIRECT("'"&amp;$H$6&amp;"'!$C"&amp;SUM(ROW(P66))&amp;":"&amp;$H$5&amp;SUM(ROW(P66))),
INDIRECT("'"&amp;$H$7&amp;"'!$C"&amp;SUM(ROW(P66))&amp;":"&amp;$H$5&amp;SUM(ROW(P66)))*$L$6)),"")</f>
        <v>746974.13483678608</v>
      </c>
      <c r="R66" s="47">
        <f t="shared" ca="1" si="10"/>
        <v>3.252688578776608E-2</v>
      </c>
      <c r="S66" s="57">
        <f t="shared" ca="1" si="8"/>
        <v>10961253.274835758</v>
      </c>
      <c r="T66" s="59">
        <f t="shared" si="2"/>
        <v>34.5</v>
      </c>
      <c r="U66" s="319"/>
    </row>
    <row r="67" spans="2:21" s="44" customFormat="1" ht="13.5" thickBot="1" x14ac:dyDescent="0.35">
      <c r="B67" s="14">
        <f t="shared" si="9"/>
        <v>2060</v>
      </c>
      <c r="C67" s="53">
        <f t="shared" ca="1" si="11"/>
        <v>26.311777729751441</v>
      </c>
      <c r="D67" s="70">
        <f t="shared" ca="1" si="12"/>
        <v>83.895097368723668</v>
      </c>
      <c r="E67" s="75">
        <f t="shared" ca="1" si="3"/>
        <v>0.4422588264833095</v>
      </c>
      <c r="F67" s="53" cm="1">
        <f t="array" aca="1" ref="F67" ca="1">SUMPRODUCT(INDIRECT("'"&amp;$H$6&amp;"'!$C"&amp;SUM(ROW(A67))&amp;":"&amp;$H$5&amp;SUM(ROW(A67))),
INDIRECT("'"&amp;$H$7&amp;"'!$C"&amp;SUM(ROW(A67))&amp;":"&amp;$H$5&amp;SUM(ROW(A67)))*$L$6)</f>
        <v>11.63661594144955</v>
      </c>
      <c r="G67" s="163">
        <f ca="1">INDEX('Other Inputs'!$C$80:$AH$145,MATCH(B67,'Other Inputs'!$B$80:$B$145,0), MATCH($D$2,'Other Inputs'!$C$79:$AH$79,0))</f>
        <v>0</v>
      </c>
      <c r="H67" s="53">
        <f t="shared" ca="1" si="4"/>
        <v>11.63661594144955</v>
      </c>
      <c r="I67" s="70" cm="1">
        <f t="array" aca="1" ref="I67" ca="1">IFERROR(SUMPRODUCT(INDIRECT("'"&amp;$H$6&amp;"'!$C"&amp;SUM(ROW(P67))&amp;":"&amp;$H$5&amp;SUM(ROW(P67))),
INDIRECT("'"&amp;$H$7&amp;"'!$C"&amp;SUM(ROW(P67))&amp;":"&amp;$H$5&amp;SUM(ROW(P67)))*$L$6,
INDIRECT("'"&amp;$H$7&amp;"'!$C10:"&amp;$H$5&amp;10)*$L$6)/
(SUMPRODUCT(INDIRECT("'"&amp;$H$6&amp;"'!$C"&amp;SUM(ROW(P67))&amp;":"&amp;$H$5&amp;SUM(ROW(P67))),
INDIRECT("'"&amp;$H$7&amp;"'!$C"&amp;SUM(ROW(P67))&amp;":"&amp;$H$5&amp;SUM(ROW(P67)))*$L$6)),"")</f>
        <v>82.606813531235005</v>
      </c>
      <c r="J67" s="345">
        <f ca="1">INDEX('Other Inputs'!$C$11:$AH$76,MATCH($B67,'Other Inputs'!$B$80:$B$145,0), MATCH($D$2,'Other Inputs'!$C$79:$AH$79,0))</f>
        <v>2</v>
      </c>
      <c r="K67" s="76">
        <f t="shared" ca="1" si="5"/>
        <v>23.2732318828991</v>
      </c>
      <c r="L67" s="163">
        <f ca="1">INDEX('Other Inputs'!$C$149:$AH$214,MATCH($B67,'Other Inputs'!$B$80:$B$145,0), MATCH($D$2,'Other Inputs'!$C$79:$AH$79,0))</f>
        <v>5.5E-2</v>
      </c>
      <c r="M67" s="45">
        <f ca="1">INDEX('Other Inputs'!$C$218:$AH$283,MATCH($B67,'Other Inputs'!$B$80:$B$145,0), MATCH($D$2,'Other Inputs'!$C$79:$AH$79,0))</f>
        <v>1.7500000000000002E-2</v>
      </c>
      <c r="N67" s="53">
        <f t="shared" ca="1" si="6"/>
        <v>24.982941680096577</v>
      </c>
      <c r="O67" s="53">
        <f t="shared" ca="1" si="7"/>
        <v>12.491470840048288</v>
      </c>
      <c r="P67" s="46"/>
      <c r="Q67" s="53" cm="1">
        <f t="array" aca="1" ref="Q67" ca="1">IFERROR(SUMPRODUCT(INDIRECT("'"&amp;$H$6&amp;"'!$C"&amp;SUM(ROW(P67))&amp;":"&amp;$H$5&amp;SUM(ROW(P67))),
INDIRECT("'"&amp;$H$7&amp;"'!$C"&amp;SUM(ROW(P67))&amp;":"&amp;$H$5&amp;SUM(ROW(P67)))*$L$6,
INDIRECT("'"&amp;$H$8&amp;"'!$C"&amp;SUM(ROW(P67))&amp;":"&amp;$H$5&amp;SUM(ROW(P67)))*$L$5)/
(SUMPRODUCT(INDIRECT("'"&amp;$H$6&amp;"'!$C"&amp;SUM(ROW(P67))&amp;":"&amp;$H$5&amp;SUM(ROW(P67))),
INDIRECT("'"&amp;$H$7&amp;"'!$C"&amp;SUM(ROW(P67))&amp;":"&amp;$H$5&amp;SUM(ROW(P67)))*$L$6)),"")</f>
        <v>771384.22733057453</v>
      </c>
      <c r="R67" s="47">
        <f t="shared" ca="1" si="10"/>
        <v>3.267863150190875E-2</v>
      </c>
      <c r="S67" s="57">
        <f t="shared" ca="1" si="8"/>
        <v>9635723.5821730513</v>
      </c>
      <c r="T67" s="59">
        <f t="shared" si="2"/>
        <v>35.5</v>
      </c>
      <c r="U67" s="319"/>
    </row>
    <row r="68" spans="2:21" s="44" customFormat="1" ht="13.5" thickBot="1" x14ac:dyDescent="0.35">
      <c r="B68" s="15" t="str">
        <f>Startyear&amp;" to "&amp;2050</f>
        <v>2025 to 2050</v>
      </c>
      <c r="C68" s="54">
        <f ca="1">SUMIFS(C$12:C$67, $B$12:$B$67,"&gt;="&amp;Startyear,$B$12:$B$67,"&lt;="&amp;2050)</f>
        <v>16911.186289601545</v>
      </c>
      <c r="D68" s="71"/>
      <c r="E68" s="77">
        <f ca="1">F68/C68</f>
        <v>0.4988694621333572</v>
      </c>
      <c r="F68" s="54">
        <f ca="1">SUMIFS(F$12:F$67, $B$12:$B$67,"&gt;="&amp;Startyear,$B$12:$B$67,"&lt;="&amp;Endyear)</f>
        <v>8436.4744083305268</v>
      </c>
      <c r="G68" s="51">
        <f ca="1">1-H68/F68</f>
        <v>3.0907639117329078E-2</v>
      </c>
      <c r="H68" s="54">
        <f ca="1">SUMIFS(H$12:H$67, $B$12:$B$67,"&gt;="&amp;Startyear,$B$12:$B$67,"&lt;="&amp;2050)</f>
        <v>8175.7229018952648</v>
      </c>
      <c r="I68" s="50"/>
      <c r="J68" s="55">
        <f ca="1">K68/H68</f>
        <v>2</v>
      </c>
      <c r="K68" s="78">
        <f ca="1">SUMIFS(K$12:K$67, $B$12:$B$67,"&gt;="&amp;Startyear,$B$12:$B$67,"&lt;="&amp;2050)</f>
        <v>16351.44580379053</v>
      </c>
      <c r="L68" s="73"/>
      <c r="M68" s="50"/>
      <c r="N68" s="54">
        <f ca="1">SUMIFS(N$12:N$67, $B$12:$B$67,"&gt;="&amp;Startyear,$B$12:$B$67,"&lt;="&amp;2050)</f>
        <v>17552.663891151493</v>
      </c>
      <c r="O68" s="54">
        <f ca="1">SUMIFS(O$12:O$67, $B$12:$B$67,"&gt;="&amp;Startyear,$B$12:$B$67,"&lt;="&amp;2050)</f>
        <v>8776.3319455757464</v>
      </c>
      <c r="P68" s="52"/>
      <c r="Q68" s="54">
        <f ca="1">S68/O68</f>
        <v>360108.84268597112</v>
      </c>
      <c r="R68" s="51">
        <f ca="1">(VLOOKUP(2050,$B$12:$Q$67,COLUMN(P1),0)/VLOOKUP(Startyear,$B$12:$Q$67,COLUMN(P1),0))^(1/(2050-Startyear))-1</f>
        <v>2.6630015602916002E-2</v>
      </c>
      <c r="S68" s="58">
        <f ca="1">SUMIFS(S$12:S$67, $B$12:$B$67,"&gt;="&amp;Startyear,$B$12:$B$67,"&lt;="&amp;2050)</f>
        <v>3160434739.9491992</v>
      </c>
      <c r="T68" s="60"/>
      <c r="U68" s="319"/>
    </row>
    <row r="69" spans="2:21" s="44" customFormat="1" ht="13.5" thickBot="1" x14ac:dyDescent="0.35">
      <c r="B69" s="15" t="s">
        <v>30</v>
      </c>
      <c r="C69" s="61">
        <f ca="1">SUMPRODUCT(C$12:C$57,$T$12:$T$57)/C68</f>
        <v>7.9928844373221777</v>
      </c>
      <c r="D69" s="64"/>
      <c r="E69" s="65"/>
      <c r="F69" s="61">
        <f ca="1">SUMPRODUCT(F$12:F$67,$T$12:$T$67)/F68</f>
        <v>8.4767478296890246</v>
      </c>
      <c r="G69" s="126"/>
      <c r="H69" s="61">
        <f ca="1">SUMPRODUCT(H$12:H$57,$T$12:$T$57)/H68</f>
        <v>7.7973241970437712</v>
      </c>
      <c r="I69" s="61"/>
      <c r="J69" s="61"/>
      <c r="K69" s="61">
        <f ca="1">SUMPRODUCT(K$12:K$57,$T$12:$T$57)/K68</f>
        <v>7.7973241970437712</v>
      </c>
      <c r="L69" s="74"/>
      <c r="M69" s="61"/>
      <c r="N69" s="61">
        <f ca="1">SUMPRODUCT(N$12:N$57,$T$12:$T$57)/N68</f>
        <v>7.7973241970437703</v>
      </c>
      <c r="O69" s="61">
        <f ca="1">SUMPRODUCT(O$12:O$57,$T$12:$T$57)/O68</f>
        <v>7.7973241970437703</v>
      </c>
      <c r="P69" s="61"/>
      <c r="Q69" s="62"/>
      <c r="R69" s="63"/>
      <c r="S69" s="61">
        <f ca="1">SUMPRODUCT(S$12:S$57,$T$12:$T$57)/S68</f>
        <v>8.8771157731275903</v>
      </c>
      <c r="T69" s="66"/>
      <c r="U69" s="319"/>
    </row>
    <row r="70" spans="2:21" s="44" customFormat="1" ht="13.5" thickBot="1" x14ac:dyDescent="0.35">
      <c r="B70" s="15" t="str">
        <f>Startyear&amp;" to "&amp;Endyear</f>
        <v>2025 to 2060</v>
      </c>
      <c r="C70" s="54">
        <f ca="1">IF(C58=0,"N/A",SUMIFS(C$12:C$67, $B$12:$B$67,"&gt;="&amp;Startyear))</f>
        <v>17498.593924113018</v>
      </c>
      <c r="D70" s="71"/>
      <c r="E70" s="77">
        <f ca="1">IF(C58=0,"N/A",F70/C70)</f>
        <v>0.48212298913372043</v>
      </c>
      <c r="F70" s="54">
        <f ca="1">SUMIFS(F$12:F$67, $B$12:$B$67,"&gt;="&amp;Startyear)</f>
        <v>8436.4744083305268</v>
      </c>
      <c r="G70" s="51">
        <f ca="1">1-H70/F70</f>
        <v>0</v>
      </c>
      <c r="H70" s="54">
        <f ca="1">IF(C58=0,"N/A",SUMIFS(H$12:H$67, $B$12:$B$67,"&gt;="&amp;Startyear))</f>
        <v>8436.4744083305268</v>
      </c>
      <c r="I70" s="50"/>
      <c r="J70" s="55">
        <f ca="1">IF(C58=0,"N/A",K70/H70)</f>
        <v>2</v>
      </c>
      <c r="K70" s="78">
        <f ca="1">IF(C58=0,"N/A",SUMIFS(K$12:K$67, $B$12:$B$67,"&gt;="&amp;Startyear))</f>
        <v>16872.948816661054</v>
      </c>
      <c r="L70" s="73"/>
      <c r="M70" s="50"/>
      <c r="N70" s="54">
        <f ca="1">IF(C58=0,"N/A",SUMIFS(N$12:N$67, $B$12:$B$67,"&gt;="&amp;Startyear))</f>
        <v>18112.477819105025</v>
      </c>
      <c r="O70" s="54">
        <f ca="1">IF(C58=0,"N/A",SUMIFS(O$12:O$67, $B$12:$B$67,"&gt;="&amp;Startyear))</f>
        <v>9056.2389095525123</v>
      </c>
      <c r="P70" s="52"/>
      <c r="Q70" s="54">
        <f ca="1">IF(OR(Q58="",Q58=0),"N/A",S70/O70)</f>
        <v>369052.76705166127</v>
      </c>
      <c r="R70" s="51">
        <f ca="1">IF(OR(Q58="",Q58=0),"N/A",(VLOOKUP($B$67,$B$12:$Q$67,COLUMN(P3),0)/VLOOKUP(Startyear,$B$12:$Q$67,COLUMN(P3),0))^(1/($B$67-Startyear))-1)</f>
        <v>2.7672779972250039E-2</v>
      </c>
      <c r="S70" s="58">
        <f ca="1">IF(OR(Q58="",Q58=0),"N/A",SUMIFS(S$12:S$67, $B$12:$B$67,"&gt;="&amp;Startyear))</f>
        <v>3342230028.6512742</v>
      </c>
      <c r="T70" s="60"/>
      <c r="U70" s="319"/>
    </row>
    <row r="71" spans="2:21" ht="13.5" thickBot="1" x14ac:dyDescent="0.35">
      <c r="B71" s="15" t="s">
        <v>30</v>
      </c>
      <c r="C71" s="61">
        <f ca="1">IF(C58=0,"N/A",SUMPRODUCT(C$12:C$67,$T$12:$T$67)/C70)</f>
        <v>8.7245908364817311</v>
      </c>
      <c r="D71" s="64"/>
      <c r="E71" s="65"/>
      <c r="F71" s="61">
        <f ca="1">SUMPRODUCT(F$12:F$67,$T$12:$T$67)/F70</f>
        <v>8.4767478296890246</v>
      </c>
      <c r="G71" s="126"/>
      <c r="H71" s="61">
        <f ca="1">IF(C58=0,"N/A",SUMPRODUCT(H$12:H$67,$T$12:$T$67)/H70)</f>
        <v>8.4767478296890246</v>
      </c>
      <c r="I71" s="61"/>
      <c r="J71" s="61"/>
      <c r="K71" s="66">
        <f ca="1">IF(C58=0,"N/A",SUMPRODUCT(K$12:K$67,$T$12:$T$67)/K70)</f>
        <v>8.4767478296890246</v>
      </c>
      <c r="L71" s="74"/>
      <c r="M71" s="61"/>
      <c r="N71" s="61">
        <f ca="1">IF(C58=0,"N/A",SUMPRODUCT(N$12:N$67,$T$12:$T$67)/N70)</f>
        <v>8.4767478296890193</v>
      </c>
      <c r="O71" s="61">
        <f ca="1">IF(C58=0,"N/A",SUMPRODUCT(O$12:O$67,$T$12:$T$67)/O70)</f>
        <v>8.4767478296890193</v>
      </c>
      <c r="P71" s="61"/>
      <c r="Q71" s="62"/>
      <c r="R71" s="63"/>
      <c r="S71" s="64">
        <f ca="1">IF(OR(Q58="",Q58=0),"N/A",SUMPRODUCT(S$12:S$67,$T$12:$T$67)/S70)</f>
        <v>10.02618979499262</v>
      </c>
      <c r="T71" s="66"/>
      <c r="U71" s="319"/>
    </row>
    <row r="72" spans="2:21" ht="13" hidden="1" x14ac:dyDescent="0.3">
      <c r="F72" s="26"/>
      <c r="H72" s="26"/>
      <c r="I72" s="26"/>
      <c r="J72" s="26"/>
      <c r="S72" s="17"/>
    </row>
    <row r="73" spans="2:21" ht="12.5" hidden="1" x14ac:dyDescent="0.25">
      <c r="S73" s="26"/>
    </row>
    <row r="74" spans="2:21" ht="12.5" hidden="1" x14ac:dyDescent="0.25">
      <c r="S74" s="18"/>
    </row>
    <row r="76" spans="2:21" ht="13" hidden="1" x14ac:dyDescent="0.3">
      <c r="S76" s="17"/>
    </row>
    <row r="78" spans="2:21" ht="13" hidden="1" x14ac:dyDescent="0.3">
      <c r="S78" s="16"/>
    </row>
    <row r="80" spans="2:21" ht="12.5" x14ac:dyDescent="0.25"/>
    <row r="81" ht="12.5" x14ac:dyDescent="0.25"/>
    <row r="82" ht="12.5" x14ac:dyDescent="0.25"/>
    <row r="83" ht="12.5" x14ac:dyDescent="0.25"/>
    <row r="84" ht="12.5" x14ac:dyDescent="0.25"/>
    <row r="85" ht="12.5" x14ac:dyDescent="0.25"/>
    <row r="86" ht="12.5" x14ac:dyDescent="0.25"/>
    <row r="87" ht="12.5" x14ac:dyDescent="0.25"/>
    <row r="88" ht="12.5" x14ac:dyDescent="0.25"/>
    <row r="89" ht="12.5" x14ac:dyDescent="0.25"/>
  </sheetData>
  <pageMargins left="0.75" right="0.75" top="1" bottom="1" header="0.5" footer="0.5"/>
  <pageSetup paperSize="9" scale="46"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66"/>
  </sheetPr>
  <dimension ref="A1:CB78"/>
  <sheetViews>
    <sheetView showGridLines="0" showRowColHeaders="0" zoomScale="80" zoomScaleNormal="80" workbookViewId="0">
      <pane xSplit="2" ySplit="11" topLeftCell="C12" activePane="bottomRight" state="frozen"/>
      <selection activeCell="C12" sqref="C12"/>
      <selection pane="topRight" activeCell="C12" sqref="C12"/>
      <selection pane="bottomLeft" activeCell="C12" sqref="C12"/>
      <selection pane="bottomRight" activeCell="V69" sqref="V69"/>
    </sheetView>
  </sheetViews>
  <sheetFormatPr defaultColWidth="0" defaultRowHeight="12.75" customHeight="1" zeroHeight="1" x14ac:dyDescent="0.25"/>
  <cols>
    <col min="1" max="1" width="3.33203125" style="25" customWidth="1"/>
    <col min="2" max="2" width="4.83203125" style="24" bestFit="1" customWidth="1"/>
    <col min="3" max="78" width="6" style="24" customWidth="1"/>
    <col min="79" max="79" width="5.08203125" style="25" bestFit="1" customWidth="1"/>
    <col min="80" max="80" width="10.25" style="25" bestFit="1" customWidth="1"/>
    <col min="81" max="16384" width="0" style="25" hidden="1"/>
  </cols>
  <sheetData>
    <row r="1" spans="1:80" ht="20" x14ac:dyDescent="0.4">
      <c r="A1" s="1" t="s">
        <v>111</v>
      </c>
    </row>
    <row r="2" spans="1:80" ht="12.5" x14ac:dyDescent="0.25"/>
    <row r="3" spans="1:80" ht="13" x14ac:dyDescent="0.3">
      <c r="B3" s="12" t="s">
        <v>142</v>
      </c>
    </row>
    <row r="4" spans="1:80" ht="3" customHeight="1" x14ac:dyDescent="0.3">
      <c r="B4" s="12"/>
    </row>
    <row r="5" spans="1:80" ht="3" customHeight="1" x14ac:dyDescent="0.3">
      <c r="B5" s="12"/>
    </row>
    <row r="6" spans="1:80" ht="3" customHeight="1" x14ac:dyDescent="0.3">
      <c r="B6" s="12"/>
    </row>
    <row r="7" spans="1:80" ht="3" customHeight="1" x14ac:dyDescent="0.3">
      <c r="B7" s="12"/>
    </row>
    <row r="8" spans="1:80" ht="3" customHeight="1" x14ac:dyDescent="0.3">
      <c r="B8" s="12"/>
    </row>
    <row r="9" spans="1:80" ht="3" customHeight="1" x14ac:dyDescent="0.3">
      <c r="B9" s="12"/>
    </row>
    <row r="10" spans="1:80" ht="3" customHeight="1" x14ac:dyDescent="0.25"/>
    <row r="11" spans="1:80" ht="12.5" x14ac:dyDescent="0.25">
      <c r="B11" s="164"/>
      <c r="C11" s="164">
        <v>20</v>
      </c>
      <c r="D11" s="164">
        <f t="shared" ref="D11:BO11" si="0">C11+1</f>
        <v>21</v>
      </c>
      <c r="E11" s="164">
        <f t="shared" si="0"/>
        <v>22</v>
      </c>
      <c r="F11" s="164">
        <f t="shared" si="0"/>
        <v>23</v>
      </c>
      <c r="G11" s="164">
        <f t="shared" si="0"/>
        <v>24</v>
      </c>
      <c r="H11" s="164">
        <f t="shared" si="0"/>
        <v>25</v>
      </c>
      <c r="I11" s="164">
        <f t="shared" si="0"/>
        <v>26</v>
      </c>
      <c r="J11" s="164">
        <f t="shared" si="0"/>
        <v>27</v>
      </c>
      <c r="K11" s="164">
        <f t="shared" si="0"/>
        <v>28</v>
      </c>
      <c r="L11" s="164">
        <f t="shared" si="0"/>
        <v>29</v>
      </c>
      <c r="M11" s="164">
        <f t="shared" si="0"/>
        <v>30</v>
      </c>
      <c r="N11" s="164">
        <f t="shared" si="0"/>
        <v>31</v>
      </c>
      <c r="O11" s="164">
        <f t="shared" si="0"/>
        <v>32</v>
      </c>
      <c r="P11" s="164">
        <f t="shared" si="0"/>
        <v>33</v>
      </c>
      <c r="Q11" s="164">
        <f t="shared" si="0"/>
        <v>34</v>
      </c>
      <c r="R11" s="164">
        <f t="shared" si="0"/>
        <v>35</v>
      </c>
      <c r="S11" s="164">
        <f t="shared" si="0"/>
        <v>36</v>
      </c>
      <c r="T11" s="164">
        <f t="shared" si="0"/>
        <v>37</v>
      </c>
      <c r="U11" s="164">
        <f t="shared" si="0"/>
        <v>38</v>
      </c>
      <c r="V11" s="164">
        <f t="shared" si="0"/>
        <v>39</v>
      </c>
      <c r="W11" s="164">
        <f t="shared" si="0"/>
        <v>40</v>
      </c>
      <c r="X11" s="164">
        <f t="shared" si="0"/>
        <v>41</v>
      </c>
      <c r="Y11" s="164">
        <f t="shared" si="0"/>
        <v>42</v>
      </c>
      <c r="Z11" s="164">
        <f t="shared" si="0"/>
        <v>43</v>
      </c>
      <c r="AA11" s="164">
        <f t="shared" si="0"/>
        <v>44</v>
      </c>
      <c r="AB11" s="164">
        <f t="shared" si="0"/>
        <v>45</v>
      </c>
      <c r="AC11" s="164">
        <f t="shared" si="0"/>
        <v>46</v>
      </c>
      <c r="AD11" s="164">
        <f t="shared" si="0"/>
        <v>47</v>
      </c>
      <c r="AE11" s="164">
        <f t="shared" si="0"/>
        <v>48</v>
      </c>
      <c r="AF11" s="164">
        <f t="shared" si="0"/>
        <v>49</v>
      </c>
      <c r="AG11" s="164">
        <f t="shared" si="0"/>
        <v>50</v>
      </c>
      <c r="AH11" s="164">
        <f t="shared" si="0"/>
        <v>51</v>
      </c>
      <c r="AI11" s="164">
        <f t="shared" si="0"/>
        <v>52</v>
      </c>
      <c r="AJ11" s="164">
        <f t="shared" si="0"/>
        <v>53</v>
      </c>
      <c r="AK11" s="164">
        <f t="shared" si="0"/>
        <v>54</v>
      </c>
      <c r="AL11" s="164">
        <f t="shared" si="0"/>
        <v>55</v>
      </c>
      <c r="AM11" s="164">
        <f t="shared" si="0"/>
        <v>56</v>
      </c>
      <c r="AN11" s="164">
        <f t="shared" si="0"/>
        <v>57</v>
      </c>
      <c r="AO11" s="164">
        <f t="shared" si="0"/>
        <v>58</v>
      </c>
      <c r="AP11" s="164">
        <f t="shared" si="0"/>
        <v>59</v>
      </c>
      <c r="AQ11" s="164">
        <f t="shared" si="0"/>
        <v>60</v>
      </c>
      <c r="AR11" s="164">
        <f t="shared" si="0"/>
        <v>61</v>
      </c>
      <c r="AS11" s="164">
        <f t="shared" si="0"/>
        <v>62</v>
      </c>
      <c r="AT11" s="164">
        <f t="shared" si="0"/>
        <v>63</v>
      </c>
      <c r="AU11" s="164">
        <f t="shared" si="0"/>
        <v>64</v>
      </c>
      <c r="AV11" s="164">
        <f t="shared" si="0"/>
        <v>65</v>
      </c>
      <c r="AW11" s="164">
        <f t="shared" si="0"/>
        <v>66</v>
      </c>
      <c r="AX11" s="164">
        <f t="shared" si="0"/>
        <v>67</v>
      </c>
      <c r="AY11" s="164">
        <f t="shared" si="0"/>
        <v>68</v>
      </c>
      <c r="AZ11" s="164">
        <f t="shared" si="0"/>
        <v>69</v>
      </c>
      <c r="BA11" s="164">
        <f t="shared" si="0"/>
        <v>70</v>
      </c>
      <c r="BB11" s="164">
        <f t="shared" si="0"/>
        <v>71</v>
      </c>
      <c r="BC11" s="164">
        <f t="shared" si="0"/>
        <v>72</v>
      </c>
      <c r="BD11" s="164">
        <f t="shared" si="0"/>
        <v>73</v>
      </c>
      <c r="BE11" s="164">
        <f t="shared" si="0"/>
        <v>74</v>
      </c>
      <c r="BF11" s="164">
        <f t="shared" si="0"/>
        <v>75</v>
      </c>
      <c r="BG11" s="164">
        <f t="shared" si="0"/>
        <v>76</v>
      </c>
      <c r="BH11" s="164">
        <f t="shared" si="0"/>
        <v>77</v>
      </c>
      <c r="BI11" s="164">
        <f t="shared" si="0"/>
        <v>78</v>
      </c>
      <c r="BJ11" s="164">
        <f t="shared" si="0"/>
        <v>79</v>
      </c>
      <c r="BK11" s="164">
        <f t="shared" si="0"/>
        <v>80</v>
      </c>
      <c r="BL11" s="164">
        <f t="shared" si="0"/>
        <v>81</v>
      </c>
      <c r="BM11" s="164">
        <f t="shared" si="0"/>
        <v>82</v>
      </c>
      <c r="BN11" s="164">
        <f t="shared" si="0"/>
        <v>83</v>
      </c>
      <c r="BO11" s="164">
        <f t="shared" si="0"/>
        <v>84</v>
      </c>
      <c r="BP11" s="164">
        <f t="shared" ref="BP11:BY11" si="1">BO11+1</f>
        <v>85</v>
      </c>
      <c r="BQ11" s="164">
        <f t="shared" si="1"/>
        <v>86</v>
      </c>
      <c r="BR11" s="164">
        <f t="shared" si="1"/>
        <v>87</v>
      </c>
      <c r="BS11" s="164">
        <f t="shared" si="1"/>
        <v>88</v>
      </c>
      <c r="BT11" s="164">
        <f t="shared" si="1"/>
        <v>89</v>
      </c>
      <c r="BU11" s="164">
        <f t="shared" si="1"/>
        <v>90</v>
      </c>
      <c r="BV11" s="164">
        <f t="shared" si="1"/>
        <v>91</v>
      </c>
      <c r="BW11" s="164">
        <f t="shared" si="1"/>
        <v>92</v>
      </c>
      <c r="BX11" s="164">
        <f t="shared" si="1"/>
        <v>93</v>
      </c>
      <c r="BY11" s="164">
        <f t="shared" si="1"/>
        <v>94</v>
      </c>
      <c r="BZ11" s="164">
        <v>95</v>
      </c>
      <c r="CA11" s="165" t="s">
        <v>23</v>
      </c>
      <c r="CB11" s="165"/>
    </row>
    <row r="12" spans="1:80" ht="12.5" x14ac:dyDescent="0.25">
      <c r="B12" s="166">
        <v>2005</v>
      </c>
      <c r="C12" s="167">
        <v>2.9363812718055313E-5</v>
      </c>
      <c r="D12" s="167">
        <v>4.9529119737753979E-5</v>
      </c>
      <c r="E12" s="167">
        <v>7.932283939800916E-5</v>
      </c>
      <c r="F12" s="167">
        <v>1.22136528427505E-4</v>
      </c>
      <c r="G12" s="167">
        <v>1.9111867696031126E-4</v>
      </c>
      <c r="H12" s="167">
        <v>2.8198818969269596E-4</v>
      </c>
      <c r="I12" s="167">
        <v>3.9771184054054887E-4</v>
      </c>
      <c r="J12" s="167">
        <v>5.9064844808869033E-4</v>
      </c>
      <c r="K12" s="167">
        <v>9.835980999203936E-4</v>
      </c>
      <c r="L12" s="167">
        <v>1.7196065971328556E-3</v>
      </c>
      <c r="M12" s="167">
        <v>2.9817251282767687E-3</v>
      </c>
      <c r="N12" s="167">
        <v>5.2096822547575555E-3</v>
      </c>
      <c r="O12" s="167">
        <v>9.3205923511244793E-3</v>
      </c>
      <c r="P12" s="167">
        <v>1.6144070794568283E-2</v>
      </c>
      <c r="Q12" s="167">
        <v>2.685976862228992E-2</v>
      </c>
      <c r="R12" s="167">
        <v>4.1736752093398832E-2</v>
      </c>
      <c r="S12" s="167">
        <v>6.500346030688528E-2</v>
      </c>
      <c r="T12" s="167">
        <v>9.7258997691276244E-2</v>
      </c>
      <c r="U12" s="167">
        <v>0.14497099955502721</v>
      </c>
      <c r="V12" s="167">
        <v>0.2062253145144152</v>
      </c>
      <c r="W12" s="167">
        <v>0.29213554718761703</v>
      </c>
      <c r="X12" s="167">
        <v>0.40340198232832941</v>
      </c>
      <c r="Y12" s="167">
        <v>0.54980359149199964</v>
      </c>
      <c r="Z12" s="167">
        <v>0.74819179943234015</v>
      </c>
      <c r="AA12" s="167">
        <v>1.0024893362990706</v>
      </c>
      <c r="AB12" s="167">
        <v>1.3251384472578556</v>
      </c>
      <c r="AC12" s="167">
        <v>1.7770598863439164</v>
      </c>
      <c r="AD12" s="167">
        <v>2.3718385947926865</v>
      </c>
      <c r="AE12" s="167">
        <v>3.0670207471007127</v>
      </c>
      <c r="AF12" s="167">
        <v>3.9529729402286016</v>
      </c>
      <c r="AG12" s="167">
        <v>5.0501451626169116</v>
      </c>
      <c r="AH12" s="167">
        <v>6.6024825847691728</v>
      </c>
      <c r="AI12" s="167">
        <v>8.4193634876375771</v>
      </c>
      <c r="AJ12" s="167">
        <v>10.521167081416509</v>
      </c>
      <c r="AK12" s="167">
        <v>13.306847897908332</v>
      </c>
      <c r="AL12" s="167">
        <v>16.886365032160558</v>
      </c>
      <c r="AM12" s="167">
        <v>21.384152742259968</v>
      </c>
      <c r="AN12" s="167">
        <v>27.566751818377604</v>
      </c>
      <c r="AO12" s="167">
        <v>35.31484619894762</v>
      </c>
      <c r="AP12" s="167">
        <v>33.204101145436283</v>
      </c>
      <c r="AQ12" s="167">
        <v>37.686780114423193</v>
      </c>
      <c r="AR12" s="167">
        <v>43.040652190928768</v>
      </c>
      <c r="AS12" s="167">
        <v>46.302185760890993</v>
      </c>
      <c r="AT12" s="167">
        <v>46.553054385341284</v>
      </c>
      <c r="AU12" s="167">
        <v>47.516239291058525</v>
      </c>
      <c r="AV12" s="167">
        <v>53.774637837056318</v>
      </c>
      <c r="AW12" s="167">
        <v>57.581945763401016</v>
      </c>
      <c r="AX12" s="167">
        <v>60.580314663723549</v>
      </c>
      <c r="AY12" s="167">
        <v>62.092081328268719</v>
      </c>
      <c r="AZ12" s="167">
        <v>63.393494901528186</v>
      </c>
      <c r="BA12" s="167">
        <v>64.65829433505202</v>
      </c>
      <c r="BB12" s="167">
        <v>64.443767596950565</v>
      </c>
      <c r="BC12" s="167">
        <v>66.192901833358718</v>
      </c>
      <c r="BD12" s="167">
        <v>68.654663660918601</v>
      </c>
      <c r="BE12" s="167">
        <v>69.548609345985369</v>
      </c>
      <c r="BF12" s="167">
        <v>68.552103028270366</v>
      </c>
      <c r="BG12" s="167">
        <v>66.44662902310057</v>
      </c>
      <c r="BH12" s="167">
        <v>63.780852538700188</v>
      </c>
      <c r="BI12" s="167">
        <v>62.107615778298914</v>
      </c>
      <c r="BJ12" s="167">
        <v>59.260180171222295</v>
      </c>
      <c r="BK12" s="167">
        <v>54.679397655717416</v>
      </c>
      <c r="BL12" s="167">
        <v>50.097518090914654</v>
      </c>
      <c r="BM12" s="167">
        <v>45.240668463075401</v>
      </c>
      <c r="BN12" s="167">
        <v>41.994119720980258</v>
      </c>
      <c r="BO12" s="167">
        <v>38.044668741483747</v>
      </c>
      <c r="BP12" s="167">
        <v>32.442415320901873</v>
      </c>
      <c r="BQ12" s="167">
        <v>21.939042317642876</v>
      </c>
      <c r="BR12" s="167">
        <v>14.90799361235465</v>
      </c>
      <c r="BS12" s="167">
        <v>13.484130834338391</v>
      </c>
      <c r="BT12" s="167">
        <v>11.007207026124325</v>
      </c>
      <c r="BU12" s="167">
        <v>0</v>
      </c>
      <c r="BV12" s="167">
        <v>0</v>
      </c>
      <c r="BW12" s="167">
        <v>0</v>
      </c>
      <c r="BX12" s="167">
        <v>0</v>
      </c>
      <c r="BY12" s="167">
        <v>0</v>
      </c>
      <c r="BZ12" s="167">
        <v>0</v>
      </c>
      <c r="CA12" s="168">
        <f>SUM(C12:BZ12)</f>
        <v>1690.3705977434699</v>
      </c>
      <c r="CB12" s="169"/>
    </row>
    <row r="13" spans="1:80" ht="12.5" x14ac:dyDescent="0.25">
      <c r="B13" s="166">
        <f t="shared" ref="B13:B67" si="2">B12+1</f>
        <v>2006</v>
      </c>
      <c r="C13" s="167">
        <v>2.7837252068270077E-5</v>
      </c>
      <c r="D13" s="167">
        <v>4.9147295361234855E-5</v>
      </c>
      <c r="E13" s="167">
        <v>7.7923313091775304E-5</v>
      </c>
      <c r="F13" s="167">
        <v>1.1938651427069805E-4</v>
      </c>
      <c r="G13" s="167">
        <v>1.7729054302174224E-4</v>
      </c>
      <c r="H13" s="167">
        <v>2.6597583089799093E-4</v>
      </c>
      <c r="I13" s="167">
        <v>3.919476652671644E-4</v>
      </c>
      <c r="J13" s="167">
        <v>5.829043326026212E-4</v>
      </c>
      <c r="K13" s="167">
        <v>9.1141539740467042E-4</v>
      </c>
      <c r="L13" s="167">
        <v>1.5472696449948531E-3</v>
      </c>
      <c r="M13" s="167">
        <v>2.6934068101850117E-3</v>
      </c>
      <c r="N13" s="167">
        <v>4.709576103207172E-3</v>
      </c>
      <c r="O13" s="167">
        <v>8.2054656285528438E-3</v>
      </c>
      <c r="P13" s="167">
        <v>1.4401576422306314E-2</v>
      </c>
      <c r="Q13" s="167">
        <v>2.4272781691827477E-2</v>
      </c>
      <c r="R13" s="167">
        <v>3.92324021793167E-2</v>
      </c>
      <c r="S13" s="167">
        <v>5.9053833260054783E-2</v>
      </c>
      <c r="T13" s="167">
        <v>8.9450255606071533E-2</v>
      </c>
      <c r="U13" s="167">
        <v>0.1303796126959047</v>
      </c>
      <c r="V13" s="167">
        <v>0.18994698310642238</v>
      </c>
      <c r="W13" s="167">
        <v>0.2640491314437432</v>
      </c>
      <c r="X13" s="167">
        <v>0.36765307258610702</v>
      </c>
      <c r="Y13" s="167">
        <v>0.50046915594880281</v>
      </c>
      <c r="Z13" s="167">
        <v>0.67304831183306058</v>
      </c>
      <c r="AA13" s="167">
        <v>0.90542767918413758</v>
      </c>
      <c r="AB13" s="167">
        <v>1.2010566879755518</v>
      </c>
      <c r="AC13" s="167">
        <v>1.5713808653669046</v>
      </c>
      <c r="AD13" s="167">
        <v>2.0874266975010096</v>
      </c>
      <c r="AE13" s="167">
        <v>2.7602099631150327</v>
      </c>
      <c r="AF13" s="167">
        <v>3.5422814848800117</v>
      </c>
      <c r="AG13" s="167">
        <v>4.5277002621544824</v>
      </c>
      <c r="AH13" s="167">
        <v>5.7423335695698272</v>
      </c>
      <c r="AI13" s="167">
        <v>7.4669452996828971</v>
      </c>
      <c r="AJ13" s="167">
        <v>9.4821746519499577</v>
      </c>
      <c r="AK13" s="167">
        <v>11.770758454563836</v>
      </c>
      <c r="AL13" s="167">
        <v>14.834453572576034</v>
      </c>
      <c r="AM13" s="167">
        <v>18.726670096338342</v>
      </c>
      <c r="AN13" s="167">
        <v>23.633760987868385</v>
      </c>
      <c r="AO13" s="167">
        <v>30.332692304235373</v>
      </c>
      <c r="AP13" s="167">
        <v>38.88000126390007</v>
      </c>
      <c r="AQ13" s="167">
        <v>36.218120076148388</v>
      </c>
      <c r="AR13" s="167">
        <v>40.990069986101453</v>
      </c>
      <c r="AS13" s="167">
        <v>46.823482665926932</v>
      </c>
      <c r="AT13" s="167">
        <v>50.115310055474175</v>
      </c>
      <c r="AU13" s="167">
        <v>50.252394753405582</v>
      </c>
      <c r="AV13" s="167">
        <v>50.938492709950438</v>
      </c>
      <c r="AW13" s="167">
        <v>57.628489432866928</v>
      </c>
      <c r="AX13" s="167">
        <v>61.633799949409472</v>
      </c>
      <c r="AY13" s="167">
        <v>64.680676040049946</v>
      </c>
      <c r="AZ13" s="167">
        <v>66.026676404675243</v>
      </c>
      <c r="BA13" s="167">
        <v>67.275394517686223</v>
      </c>
      <c r="BB13" s="167">
        <v>68.378600631960694</v>
      </c>
      <c r="BC13" s="167">
        <v>67.788522129779054</v>
      </c>
      <c r="BD13" s="167">
        <v>69.247899047184177</v>
      </c>
      <c r="BE13" s="167">
        <v>71.449194566702189</v>
      </c>
      <c r="BF13" s="167">
        <v>71.899566877446361</v>
      </c>
      <c r="BG13" s="167">
        <v>70.399853164897578</v>
      </c>
      <c r="BH13" s="167">
        <v>67.733109306708613</v>
      </c>
      <c r="BI13" s="167">
        <v>64.415254428967614</v>
      </c>
      <c r="BJ13" s="167">
        <v>62.275424647348707</v>
      </c>
      <c r="BK13" s="167">
        <v>58.854445765318914</v>
      </c>
      <c r="BL13" s="167">
        <v>53.750337266003214</v>
      </c>
      <c r="BM13" s="167">
        <v>48.72529303931573</v>
      </c>
      <c r="BN13" s="167">
        <v>43.487588597817471</v>
      </c>
      <c r="BO13" s="167">
        <v>39.936825286170425</v>
      </c>
      <c r="BP13" s="167">
        <v>35.460223014398466</v>
      </c>
      <c r="BQ13" s="167">
        <v>29.707547045298988</v>
      </c>
      <c r="BR13" s="167">
        <v>20.210289105726599</v>
      </c>
      <c r="BS13" s="167">
        <v>13.200983915795319</v>
      </c>
      <c r="BT13" s="167">
        <v>11.743482612149691</v>
      </c>
      <c r="BU13" s="167">
        <v>0</v>
      </c>
      <c r="BV13" s="167">
        <v>0</v>
      </c>
      <c r="BW13" s="167">
        <v>0</v>
      </c>
      <c r="BX13" s="167">
        <v>0</v>
      </c>
      <c r="BY13" s="167">
        <v>0</v>
      </c>
      <c r="BZ13" s="167">
        <v>0</v>
      </c>
      <c r="CA13" s="168">
        <f t="shared" ref="CA13:CA67" si="3">SUM(C13:BZ13)</f>
        <v>1741.0843375446511</v>
      </c>
      <c r="CB13" s="169"/>
    </row>
    <row r="14" spans="1:80" ht="12.5" x14ac:dyDescent="0.25">
      <c r="B14" s="166">
        <f t="shared" si="2"/>
        <v>2007</v>
      </c>
      <c r="C14" s="167">
        <v>2.6609327376922801E-5</v>
      </c>
      <c r="D14" s="167">
        <v>4.6793762024481544E-5</v>
      </c>
      <c r="E14" s="167">
        <v>7.7796996001907454E-5</v>
      </c>
      <c r="F14" s="167">
        <v>1.1787804791553794E-4</v>
      </c>
      <c r="G14" s="167">
        <v>1.7403530104747114E-4</v>
      </c>
      <c r="H14" s="167">
        <v>2.486344630039522E-4</v>
      </c>
      <c r="I14" s="167">
        <v>3.7140958722362699E-4</v>
      </c>
      <c r="J14" s="167">
        <v>5.778728706173214E-4</v>
      </c>
      <c r="K14" s="167">
        <v>9.0930111284272253E-4</v>
      </c>
      <c r="L14" s="167">
        <v>1.4499963822681428E-3</v>
      </c>
      <c r="M14" s="167">
        <v>2.44316058932742E-3</v>
      </c>
      <c r="N14" s="167">
        <v>4.290746625844527E-3</v>
      </c>
      <c r="O14" s="167">
        <v>7.4697092381464936E-3</v>
      </c>
      <c r="P14" s="167">
        <v>1.2768292083535818E-2</v>
      </c>
      <c r="Q14" s="167">
        <v>2.1787673347079733E-2</v>
      </c>
      <c r="R14" s="167">
        <v>3.5773396983025729E-2</v>
      </c>
      <c r="S14" s="167">
        <v>5.6033221691696444E-2</v>
      </c>
      <c r="T14" s="167">
        <v>8.1850492232346639E-2</v>
      </c>
      <c r="U14" s="167">
        <v>0.1207370621033175</v>
      </c>
      <c r="V14" s="167">
        <v>0.17177954554711353</v>
      </c>
      <c r="W14" s="167">
        <v>0.24429849009696875</v>
      </c>
      <c r="X14" s="167">
        <v>0.33357055646232825</v>
      </c>
      <c r="Y14" s="167">
        <v>0.45743273527653427</v>
      </c>
      <c r="Z14" s="167">
        <v>0.61443715448282576</v>
      </c>
      <c r="AA14" s="167">
        <v>0.81654440690422048</v>
      </c>
      <c r="AB14" s="167">
        <v>1.081798853008257</v>
      </c>
      <c r="AC14" s="167">
        <v>1.4191893923309371</v>
      </c>
      <c r="AD14" s="167">
        <v>1.8401273443694275</v>
      </c>
      <c r="AE14" s="167">
        <v>2.422477368637979</v>
      </c>
      <c r="AF14" s="167">
        <v>3.1763379902483337</v>
      </c>
      <c r="AG14" s="167">
        <v>4.0606369971174097</v>
      </c>
      <c r="AH14" s="167">
        <v>5.159462682710279</v>
      </c>
      <c r="AI14" s="167">
        <v>6.4982579455166158</v>
      </c>
      <c r="AJ14" s="167">
        <v>8.4083793681510617</v>
      </c>
      <c r="AK14" s="167">
        <v>10.632680511166059</v>
      </c>
      <c r="AL14" s="167">
        <v>13.093866507978207</v>
      </c>
      <c r="AM14" s="167">
        <v>16.436405195486046</v>
      </c>
      <c r="AN14" s="167">
        <v>20.671171618333172</v>
      </c>
      <c r="AO14" s="167">
        <v>25.986934269082681</v>
      </c>
      <c r="AP14" s="167">
        <v>33.204855539932979</v>
      </c>
      <c r="AQ14" s="167">
        <v>42.408326766962944</v>
      </c>
      <c r="AR14" s="167">
        <v>39.200166460966294</v>
      </c>
      <c r="AS14" s="167">
        <v>44.259541481691663</v>
      </c>
      <c r="AT14" s="167">
        <v>50.551591438583415</v>
      </c>
      <c r="AU14" s="167">
        <v>53.884081625131088</v>
      </c>
      <c r="AV14" s="167">
        <v>54.033404817505911</v>
      </c>
      <c r="AW14" s="167">
        <v>54.529742207356435</v>
      </c>
      <c r="AX14" s="167">
        <v>61.648314774052913</v>
      </c>
      <c r="AY14" s="167">
        <v>65.786909521006237</v>
      </c>
      <c r="AZ14" s="167">
        <v>68.820205056889122</v>
      </c>
      <c r="BA14" s="167">
        <v>70.077423583995326</v>
      </c>
      <c r="BB14" s="167">
        <v>71.124546278476586</v>
      </c>
      <c r="BC14" s="167">
        <v>72.074564701784908</v>
      </c>
      <c r="BD14" s="167">
        <v>71.082813375930371</v>
      </c>
      <c r="BE14" s="167">
        <v>72.16633934182083</v>
      </c>
      <c r="BF14" s="167">
        <v>74.063933792436657</v>
      </c>
      <c r="BG14" s="167">
        <v>73.985795138759116</v>
      </c>
      <c r="BH14" s="167">
        <v>71.863647405383119</v>
      </c>
      <c r="BI14" s="167">
        <v>68.628400322400893</v>
      </c>
      <c r="BJ14" s="167">
        <v>64.765054395664407</v>
      </c>
      <c r="BK14" s="167">
        <v>61.960118859427702</v>
      </c>
      <c r="BL14" s="167">
        <v>58.040610141752694</v>
      </c>
      <c r="BM14" s="167">
        <v>52.427744998636882</v>
      </c>
      <c r="BN14" s="167">
        <v>46.996077861626546</v>
      </c>
      <c r="BO14" s="167">
        <v>41.471056698493577</v>
      </c>
      <c r="BP14" s="167">
        <v>37.553532096546789</v>
      </c>
      <c r="BQ14" s="167">
        <v>32.559215937222802</v>
      </c>
      <c r="BR14" s="167">
        <v>26.719564646300057</v>
      </c>
      <c r="BS14" s="167">
        <v>18.476250632898552</v>
      </c>
      <c r="BT14" s="167">
        <v>11.516384004767323</v>
      </c>
      <c r="BU14" s="167">
        <v>0</v>
      </c>
      <c r="BV14" s="167">
        <v>0</v>
      </c>
      <c r="BW14" s="167">
        <v>0</v>
      </c>
      <c r="BX14" s="167">
        <v>0</v>
      </c>
      <c r="BY14" s="167">
        <v>0</v>
      </c>
      <c r="BZ14" s="167">
        <v>0</v>
      </c>
      <c r="CA14" s="168">
        <f t="shared" si="3"/>
        <v>1789.753156920056</v>
      </c>
      <c r="CB14" s="169"/>
    </row>
    <row r="15" spans="1:80" ht="12.5" x14ac:dyDescent="0.25">
      <c r="B15" s="166">
        <f t="shared" si="2"/>
        <v>2008</v>
      </c>
      <c r="C15" s="167">
        <v>2.6011297677349179E-5</v>
      </c>
      <c r="D15" s="167">
        <v>4.4008392001970709E-5</v>
      </c>
      <c r="E15" s="167">
        <v>7.3310550641716293E-5</v>
      </c>
      <c r="F15" s="167">
        <v>1.1609613135630387E-4</v>
      </c>
      <c r="G15" s="167">
        <v>1.6895392960519437E-4</v>
      </c>
      <c r="H15" s="167">
        <v>2.4248653594566988E-4</v>
      </c>
      <c r="I15" s="167">
        <v>3.467327182834351E-4</v>
      </c>
      <c r="J15" s="167">
        <v>5.4592818605756627E-4</v>
      </c>
      <c r="K15" s="167">
        <v>9.0074399249127912E-4</v>
      </c>
      <c r="L15" s="167">
        <v>1.4528867124186245E-3</v>
      </c>
      <c r="M15" s="167">
        <v>2.3216270585437598E-3</v>
      </c>
      <c r="N15" s="167">
        <v>3.946422696982213E-3</v>
      </c>
      <c r="O15" s="167">
        <v>6.8929735697318556E-3</v>
      </c>
      <c r="P15" s="167">
        <v>1.1750586016282982E-2</v>
      </c>
      <c r="Q15" s="167">
        <v>1.9511819442267583E-2</v>
      </c>
      <c r="R15" s="167">
        <v>3.2082760393585236E-2</v>
      </c>
      <c r="S15" s="167">
        <v>5.105456454206922E-2</v>
      </c>
      <c r="T15" s="167">
        <v>7.7747541386726737E-2</v>
      </c>
      <c r="U15" s="167">
        <v>0.11047963821639492</v>
      </c>
      <c r="V15" s="167">
        <v>0.15919965083830148</v>
      </c>
      <c r="W15" s="167">
        <v>0.22153716088726277</v>
      </c>
      <c r="X15" s="167">
        <v>0.3092463038980669</v>
      </c>
      <c r="Y15" s="167">
        <v>0.41571464512311779</v>
      </c>
      <c r="Z15" s="167">
        <v>0.56222314903074699</v>
      </c>
      <c r="AA15" s="167">
        <v>0.74631195867791522</v>
      </c>
      <c r="AB15" s="167">
        <v>0.98078671619449032</v>
      </c>
      <c r="AC15" s="167">
        <v>1.2866416748318745</v>
      </c>
      <c r="AD15" s="167">
        <v>1.6704576846965851</v>
      </c>
      <c r="AE15" s="167">
        <v>2.1471449733240466</v>
      </c>
      <c r="AF15" s="167">
        <v>2.8030227983167704</v>
      </c>
      <c r="AG15" s="167">
        <v>3.6519425199487143</v>
      </c>
      <c r="AH15" s="167">
        <v>4.640600839535022</v>
      </c>
      <c r="AI15" s="167">
        <v>5.8623032649216071</v>
      </c>
      <c r="AJ15" s="167">
        <v>7.3365705117523543</v>
      </c>
      <c r="AK15" s="167">
        <v>9.4460912303444537</v>
      </c>
      <c r="AL15" s="167">
        <v>11.842020366868304</v>
      </c>
      <c r="AM15" s="167">
        <v>14.495907524289137</v>
      </c>
      <c r="AN15" s="167">
        <v>18.13925908093859</v>
      </c>
      <c r="AO15" s="167">
        <v>22.71620907634215</v>
      </c>
      <c r="AP15" s="167">
        <v>28.452965669674821</v>
      </c>
      <c r="AQ15" s="167">
        <v>36.256952188482991</v>
      </c>
      <c r="AR15" s="167">
        <v>46.348467779730349</v>
      </c>
      <c r="AS15" s="167">
        <v>42.514115521223381</v>
      </c>
      <c r="AT15" s="167">
        <v>47.883615220932782</v>
      </c>
      <c r="AU15" s="167">
        <v>54.688615633683689</v>
      </c>
      <c r="AV15" s="167">
        <v>58.069585664925647</v>
      </c>
      <c r="AW15" s="167">
        <v>58.064831359689144</v>
      </c>
      <c r="AX15" s="167">
        <v>58.284467927743023</v>
      </c>
      <c r="AY15" s="167">
        <v>65.812444223393811</v>
      </c>
      <c r="AZ15" s="167">
        <v>70.04816499017646</v>
      </c>
      <c r="BA15" s="167">
        <v>73.053830757555716</v>
      </c>
      <c r="BB15" s="167">
        <v>74.083927190290083</v>
      </c>
      <c r="BC15" s="167">
        <v>74.935122383203236</v>
      </c>
      <c r="BD15" s="167">
        <v>75.596577055923802</v>
      </c>
      <c r="BE15" s="167">
        <v>74.152842118535432</v>
      </c>
      <c r="BF15" s="167">
        <v>74.745087966626272</v>
      </c>
      <c r="BG15" s="167">
        <v>76.297194318816423</v>
      </c>
      <c r="BH15" s="167">
        <v>75.678269045220631</v>
      </c>
      <c r="BI15" s="167">
        <v>72.959443525033379</v>
      </c>
      <c r="BJ15" s="167">
        <v>69.089596100511628</v>
      </c>
      <c r="BK15" s="167">
        <v>64.605714377886443</v>
      </c>
      <c r="BL15" s="167">
        <v>61.22554247941364</v>
      </c>
      <c r="BM15" s="167">
        <v>56.697953385698504</v>
      </c>
      <c r="BN15" s="167">
        <v>50.659423077056424</v>
      </c>
      <c r="BO15" s="167">
        <v>44.938598707888652</v>
      </c>
      <c r="BP15" s="167">
        <v>38.998239798003532</v>
      </c>
      <c r="BQ15" s="167">
        <v>34.827920339560173</v>
      </c>
      <c r="BR15" s="167">
        <v>29.595174855952923</v>
      </c>
      <c r="BS15" s="167">
        <v>23.520364154313633</v>
      </c>
      <c r="BT15" s="167">
        <v>16.730318378477385</v>
      </c>
      <c r="BU15" s="167">
        <v>0</v>
      </c>
      <c r="BV15" s="167">
        <v>0</v>
      </c>
      <c r="BW15" s="167">
        <v>0</v>
      </c>
      <c r="BX15" s="167">
        <v>0</v>
      </c>
      <c r="BY15" s="167">
        <v>0</v>
      </c>
      <c r="BZ15" s="167">
        <v>0</v>
      </c>
      <c r="CA15" s="168">
        <f t="shared" si="3"/>
        <v>1838.5682624181527</v>
      </c>
      <c r="CB15" s="169"/>
    </row>
    <row r="16" spans="1:80" ht="12.5" x14ac:dyDescent="0.25">
      <c r="B16" s="166">
        <f t="shared" si="2"/>
        <v>2009</v>
      </c>
      <c r="C16" s="167">
        <v>2.4308804303537629E-5</v>
      </c>
      <c r="D16" s="167">
        <v>4.2834759698046065E-5</v>
      </c>
      <c r="E16" s="167">
        <v>6.8120112680421924E-5</v>
      </c>
      <c r="F16" s="167">
        <v>1.0847197186652016E-4</v>
      </c>
      <c r="G16" s="167">
        <v>1.6502284681180202E-4</v>
      </c>
      <c r="H16" s="167">
        <v>2.3094348590752684E-4</v>
      </c>
      <c r="I16" s="167">
        <v>3.3180126269816146E-4</v>
      </c>
      <c r="J16" s="167">
        <v>5.0254139847064061E-4</v>
      </c>
      <c r="K16" s="167">
        <v>8.3879421264990844E-4</v>
      </c>
      <c r="L16" s="167">
        <v>1.422884993799417E-3</v>
      </c>
      <c r="M16" s="167">
        <v>2.3319393663914917E-3</v>
      </c>
      <c r="N16" s="167">
        <v>3.7574655268186041E-3</v>
      </c>
      <c r="O16" s="167">
        <v>6.362803336215278E-3</v>
      </c>
      <c r="P16" s="167">
        <v>1.087429247655225E-2</v>
      </c>
      <c r="Q16" s="167">
        <v>1.7995877504817639E-2</v>
      </c>
      <c r="R16" s="167">
        <v>2.8737372551975976E-2</v>
      </c>
      <c r="S16" s="167">
        <v>4.5817145757934136E-2</v>
      </c>
      <c r="T16" s="167">
        <v>7.0839612851703926E-2</v>
      </c>
      <c r="U16" s="167">
        <v>0.10513988999441493</v>
      </c>
      <c r="V16" s="167">
        <v>0.14571415157105247</v>
      </c>
      <c r="W16" s="167">
        <v>0.20636471948240043</v>
      </c>
      <c r="X16" s="167">
        <v>0.28165849902681162</v>
      </c>
      <c r="Y16" s="167">
        <v>0.38674326760720817</v>
      </c>
      <c r="Z16" s="167">
        <v>0.51253366599230854</v>
      </c>
      <c r="AA16" s="167">
        <v>0.68454206466752543</v>
      </c>
      <c r="AB16" s="167">
        <v>0.89865579990046873</v>
      </c>
      <c r="AC16" s="167">
        <v>1.1687592324338052</v>
      </c>
      <c r="AD16" s="167">
        <v>1.5198811896973432</v>
      </c>
      <c r="AE16" s="167">
        <v>1.9534913048836564</v>
      </c>
      <c r="AF16" s="167">
        <v>2.4902855526296626</v>
      </c>
      <c r="AG16" s="167">
        <v>3.2240411740811479</v>
      </c>
      <c r="AH16" s="167">
        <v>4.1679761162643176</v>
      </c>
      <c r="AI16" s="167">
        <v>5.2626267026646083</v>
      </c>
      <c r="AJ16" s="167">
        <v>6.6150740190817441</v>
      </c>
      <c r="AK16" s="167">
        <v>8.2241004465428151</v>
      </c>
      <c r="AL16" s="167">
        <v>10.533730143115621</v>
      </c>
      <c r="AM16" s="167">
        <v>13.153005759456208</v>
      </c>
      <c r="AN16" s="167">
        <v>16.014857738444007</v>
      </c>
      <c r="AO16" s="167">
        <v>19.968870192789073</v>
      </c>
      <c r="AP16" s="167">
        <v>24.90782904656707</v>
      </c>
      <c r="AQ16" s="167">
        <v>31.085304128368687</v>
      </c>
      <c r="AR16" s="167">
        <v>39.449693152642595</v>
      </c>
      <c r="AS16" s="167">
        <v>50.477394616345606</v>
      </c>
      <c r="AT16" s="167">
        <v>45.975364197948842</v>
      </c>
      <c r="AU16" s="167">
        <v>51.601701147383508</v>
      </c>
      <c r="AV16" s="167">
        <v>58.981566151192006</v>
      </c>
      <c r="AW16" s="167">
        <v>62.296823396370137</v>
      </c>
      <c r="AX16" s="167">
        <v>62.135674678921511</v>
      </c>
      <c r="AY16" s="167">
        <v>62.030340430359402</v>
      </c>
      <c r="AZ16" s="167">
        <v>69.913052970990776</v>
      </c>
      <c r="BA16" s="167">
        <v>74.21572813171872</v>
      </c>
      <c r="BB16" s="167">
        <v>77.220660836208452</v>
      </c>
      <c r="BC16" s="167">
        <v>77.934117281547699</v>
      </c>
      <c r="BD16" s="167">
        <v>78.460359881323356</v>
      </c>
      <c r="BE16" s="167">
        <v>78.801379041964609</v>
      </c>
      <c r="BF16" s="167">
        <v>76.889986992867833</v>
      </c>
      <c r="BG16" s="167">
        <v>76.954106495534745</v>
      </c>
      <c r="BH16" s="167">
        <v>78.092104392053031</v>
      </c>
      <c r="BI16" s="167">
        <v>76.952270622198981</v>
      </c>
      <c r="BJ16" s="167">
        <v>73.53427231922673</v>
      </c>
      <c r="BK16" s="167">
        <v>69.059391968056673</v>
      </c>
      <c r="BL16" s="167">
        <v>63.850773570665368</v>
      </c>
      <c r="BM16" s="167">
        <v>59.933727228905866</v>
      </c>
      <c r="BN16" s="167">
        <v>54.982921153052679</v>
      </c>
      <c r="BO16" s="167">
        <v>48.344071350660293</v>
      </c>
      <c r="BP16" s="167">
        <v>42.360412142184771</v>
      </c>
      <c r="BQ16" s="167">
        <v>36.216099775741839</v>
      </c>
      <c r="BR16" s="167">
        <v>31.824520520247244</v>
      </c>
      <c r="BS16" s="167">
        <v>26.282280421777006</v>
      </c>
      <c r="BT16" s="167">
        <v>20.33373278761972</v>
      </c>
      <c r="BU16" s="167">
        <v>0</v>
      </c>
      <c r="BV16" s="167">
        <v>0</v>
      </c>
      <c r="BW16" s="167">
        <v>0</v>
      </c>
      <c r="BX16" s="167">
        <v>0</v>
      </c>
      <c r="BY16" s="167">
        <v>0</v>
      </c>
      <c r="BZ16" s="167">
        <v>0</v>
      </c>
      <c r="CA16" s="168">
        <f t="shared" si="3"/>
        <v>1878.8061646941928</v>
      </c>
      <c r="CB16" s="169"/>
    </row>
    <row r="17" spans="2:80" ht="12.5" x14ac:dyDescent="0.25">
      <c r="B17" s="166">
        <f t="shared" si="2"/>
        <v>2010</v>
      </c>
      <c r="C17" s="167">
        <v>2.3818145313860006E-5</v>
      </c>
      <c r="D17" s="167">
        <v>4.1009314784234974E-5</v>
      </c>
      <c r="E17" s="167">
        <v>6.790682899738068E-5</v>
      </c>
      <c r="F17" s="167">
        <v>1.0263856985634826E-4</v>
      </c>
      <c r="G17" s="167">
        <v>1.5745216195445222E-4</v>
      </c>
      <c r="H17" s="167">
        <v>2.270551186134076E-4</v>
      </c>
      <c r="I17" s="167">
        <v>3.1685917294601434E-4</v>
      </c>
      <c r="J17" s="167">
        <v>4.8118833962490504E-4</v>
      </c>
      <c r="K17" s="167">
        <v>7.7568501769863241E-4</v>
      </c>
      <c r="L17" s="167">
        <v>1.3294584895502115E-3</v>
      </c>
      <c r="M17" s="167">
        <v>2.2615247077590744E-3</v>
      </c>
      <c r="N17" s="167">
        <v>3.7524800900170519E-3</v>
      </c>
      <c r="O17" s="167">
        <v>6.0157613314170688E-3</v>
      </c>
      <c r="P17" s="167">
        <v>9.9883492133249763E-3</v>
      </c>
      <c r="Q17" s="167">
        <v>1.6573607512159499E-2</v>
      </c>
      <c r="R17" s="167">
        <v>2.6586649875166152E-2</v>
      </c>
      <c r="S17" s="167">
        <v>4.1179132105797017E-2</v>
      </c>
      <c r="T17" s="167">
        <v>6.3772083515687306E-2</v>
      </c>
      <c r="U17" s="167">
        <v>9.6053267805002673E-2</v>
      </c>
      <c r="V17" s="167">
        <v>0.1392929636606885</v>
      </c>
      <c r="W17" s="167">
        <v>0.18803663049701966</v>
      </c>
      <c r="X17" s="167">
        <v>0.26157737422068467</v>
      </c>
      <c r="Y17" s="167">
        <v>0.35114642684327713</v>
      </c>
      <c r="Z17" s="167">
        <v>0.47548491855413427</v>
      </c>
      <c r="AA17" s="167">
        <v>0.62224787215762434</v>
      </c>
      <c r="AB17" s="167">
        <v>0.82562704625688588</v>
      </c>
      <c r="AC17" s="167">
        <v>1.0731352199723714</v>
      </c>
      <c r="AD17" s="167">
        <v>1.3825824100605009</v>
      </c>
      <c r="AE17" s="167">
        <v>1.7831178391176556</v>
      </c>
      <c r="AF17" s="167">
        <v>2.2699103489307428</v>
      </c>
      <c r="AG17" s="167">
        <v>2.8634945651393569</v>
      </c>
      <c r="AH17" s="167">
        <v>3.6789018261807263</v>
      </c>
      <c r="AI17" s="167">
        <v>4.7184789620247543</v>
      </c>
      <c r="AJ17" s="167">
        <v>5.925073649405717</v>
      </c>
      <c r="AK17" s="167">
        <v>7.4099932312834182</v>
      </c>
      <c r="AL17" s="167">
        <v>9.1666317600718568</v>
      </c>
      <c r="AM17" s="167">
        <v>11.686552629977495</v>
      </c>
      <c r="AN17" s="167">
        <v>14.549001516073199</v>
      </c>
      <c r="AO17" s="167">
        <v>17.611750470366207</v>
      </c>
      <c r="AP17" s="167">
        <v>21.897255386660824</v>
      </c>
      <c r="AQ17" s="167">
        <v>27.235844389251806</v>
      </c>
      <c r="AR17" s="167">
        <v>33.865519913697931</v>
      </c>
      <c r="AS17" s="167">
        <v>42.794791663167288</v>
      </c>
      <c r="AT17" s="167">
        <v>54.814966829183213</v>
      </c>
      <c r="AU17" s="167">
        <v>49.578749065756561</v>
      </c>
      <c r="AV17" s="167">
        <v>55.548179265779375</v>
      </c>
      <c r="AW17" s="167">
        <v>63.471014079863536</v>
      </c>
      <c r="AX17" s="167">
        <v>66.702741567112895</v>
      </c>
      <c r="AY17" s="167">
        <v>66.35386592196221</v>
      </c>
      <c r="AZ17" s="167">
        <v>65.834281972145916</v>
      </c>
      <c r="BA17" s="167">
        <v>74.071708750526113</v>
      </c>
      <c r="BB17" s="167">
        <v>78.419466867413846</v>
      </c>
      <c r="BC17" s="167">
        <v>81.328522656612748</v>
      </c>
      <c r="BD17" s="167">
        <v>81.594440072284556</v>
      </c>
      <c r="BE17" s="167">
        <v>81.709326955041902</v>
      </c>
      <c r="BF17" s="167">
        <v>81.762961022813286</v>
      </c>
      <c r="BG17" s="167">
        <v>79.286242998438851</v>
      </c>
      <c r="BH17" s="167">
        <v>78.722746556331273</v>
      </c>
      <c r="BI17" s="167">
        <v>79.60275210958109</v>
      </c>
      <c r="BJ17" s="167">
        <v>77.793485371770572</v>
      </c>
      <c r="BK17" s="167">
        <v>73.765245451206994</v>
      </c>
      <c r="BL17" s="167">
        <v>68.555270400288094</v>
      </c>
      <c r="BM17" s="167">
        <v>62.781564738044764</v>
      </c>
      <c r="BN17" s="167">
        <v>58.340748922787462</v>
      </c>
      <c r="BO17" s="167">
        <v>52.84924381151302</v>
      </c>
      <c r="BP17" s="167">
        <v>45.817697783546507</v>
      </c>
      <c r="BQ17" s="167">
        <v>39.601869318125679</v>
      </c>
      <c r="BR17" s="167">
        <v>33.365703945977273</v>
      </c>
      <c r="BS17" s="167">
        <v>28.855258901082582</v>
      </c>
      <c r="BT17" s="167">
        <v>23.030161830825985</v>
      </c>
      <c r="BU17" s="167">
        <v>0</v>
      </c>
      <c r="BV17" s="167">
        <v>0</v>
      </c>
      <c r="BW17" s="167">
        <v>0</v>
      </c>
      <c r="BX17" s="167">
        <v>0</v>
      </c>
      <c r="BY17" s="167">
        <v>0</v>
      </c>
      <c r="BZ17" s="167">
        <v>2.7387607925208171</v>
      </c>
      <c r="CA17" s="168">
        <f t="shared" si="3"/>
        <v>1919.342132899425</v>
      </c>
      <c r="CB17" s="169"/>
    </row>
    <row r="18" spans="2:80" ht="12.5" x14ac:dyDescent="0.25">
      <c r="B18" s="166">
        <f t="shared" si="2"/>
        <v>2011</v>
      </c>
      <c r="C18" s="167">
        <v>2.3201243438653388E-5</v>
      </c>
      <c r="D18" s="167">
        <v>4.0213318576096807E-5</v>
      </c>
      <c r="E18" s="167">
        <v>6.5161679655905552E-5</v>
      </c>
      <c r="F18" s="167">
        <v>1.0251195631931151E-4</v>
      </c>
      <c r="G18" s="167">
        <v>1.4834939643625783E-4</v>
      </c>
      <c r="H18" s="167">
        <v>2.1852052418351586E-4</v>
      </c>
      <c r="I18" s="167">
        <v>3.1381138092841099E-4</v>
      </c>
      <c r="J18" s="167">
        <v>4.6030962033728751E-4</v>
      </c>
      <c r="K18" s="167">
        <v>7.4304523012021922E-4</v>
      </c>
      <c r="L18" s="167">
        <v>1.2360863873722566E-3</v>
      </c>
      <c r="M18" s="167">
        <v>2.1156907409655146E-3</v>
      </c>
      <c r="N18" s="167">
        <v>3.649441300121653E-3</v>
      </c>
      <c r="O18" s="167">
        <v>6.0417994484617127E-3</v>
      </c>
      <c r="P18" s="167">
        <v>9.4811127777884446E-3</v>
      </c>
      <c r="Q18" s="167">
        <v>1.5300296418315901E-2</v>
      </c>
      <c r="R18" s="167">
        <v>2.4540374518562863E-2</v>
      </c>
      <c r="S18" s="167">
        <v>3.8146914097478807E-2</v>
      </c>
      <c r="T18" s="167">
        <v>5.7416961926431753E-2</v>
      </c>
      <c r="U18" s="167">
        <v>8.6645812119317434E-2</v>
      </c>
      <c r="V18" s="167">
        <v>0.12747980915459156</v>
      </c>
      <c r="W18" s="167">
        <v>0.1803117917281675</v>
      </c>
      <c r="X18" s="167">
        <v>0.23868864358678313</v>
      </c>
      <c r="Y18" s="167">
        <v>0.32694549125204053</v>
      </c>
      <c r="Z18" s="167">
        <v>0.43247125619780991</v>
      </c>
      <c r="AA18" s="167">
        <v>0.57817072734861674</v>
      </c>
      <c r="AB18" s="167">
        <v>0.75017197142968362</v>
      </c>
      <c r="AC18" s="167">
        <v>0.98550882250106753</v>
      </c>
      <c r="AD18" s="167">
        <v>1.269676402506607</v>
      </c>
      <c r="AE18" s="167">
        <v>1.6213767892765327</v>
      </c>
      <c r="AF18" s="167">
        <v>2.0747944823174631</v>
      </c>
      <c r="AG18" s="167">
        <v>2.6135682623312757</v>
      </c>
      <c r="AH18" s="167">
        <v>3.2735376992906362</v>
      </c>
      <c r="AI18" s="167">
        <v>4.1745203135667186</v>
      </c>
      <c r="AJ18" s="167">
        <v>5.3169581630248599</v>
      </c>
      <c r="AK18" s="167">
        <v>6.6401419773775334</v>
      </c>
      <c r="AL18" s="167">
        <v>8.2709877759124169</v>
      </c>
      <c r="AM18" s="167">
        <v>10.167984372230892</v>
      </c>
      <c r="AN18" s="167">
        <v>12.913748269726707</v>
      </c>
      <c r="AO18" s="167">
        <v>16.023915028407959</v>
      </c>
      <c r="AP18" s="167">
        <v>19.289868959679417</v>
      </c>
      <c r="AQ18" s="167">
        <v>23.908927347837391</v>
      </c>
      <c r="AR18" s="167">
        <v>29.61236117229663</v>
      </c>
      <c r="AS18" s="167">
        <v>36.717589676209883</v>
      </c>
      <c r="AT18" s="167">
        <v>46.196755544016135</v>
      </c>
      <c r="AU18" s="167">
        <v>59.269251541946261</v>
      </c>
      <c r="AV18" s="167">
        <v>53.180403061113175</v>
      </c>
      <c r="AW18" s="167">
        <v>59.438877259193198</v>
      </c>
      <c r="AX18" s="167">
        <v>67.941287697394387</v>
      </c>
      <c r="AY18" s="167">
        <v>71.090125093251217</v>
      </c>
      <c r="AZ18" s="167">
        <v>70.444712552172135</v>
      </c>
      <c r="BA18" s="167">
        <v>69.453838718545555</v>
      </c>
      <c r="BB18" s="167">
        <v>77.974228818010047</v>
      </c>
      <c r="BC18" s="167">
        <v>82.411468061712753</v>
      </c>
      <c r="BD18" s="167">
        <v>85.074771693657837</v>
      </c>
      <c r="BE18" s="167">
        <v>84.871809390525385</v>
      </c>
      <c r="BF18" s="167">
        <v>84.57896912835534</v>
      </c>
      <c r="BG18" s="167">
        <v>84.284911400049921</v>
      </c>
      <c r="BH18" s="167">
        <v>81.273201501110705</v>
      </c>
      <c r="BI18" s="167">
        <v>80.097650032072778</v>
      </c>
      <c r="BJ18" s="167">
        <v>80.518790436138943</v>
      </c>
      <c r="BK18" s="167">
        <v>78.097889389667131</v>
      </c>
      <c r="BL18" s="167">
        <v>73.373289361289977</v>
      </c>
      <c r="BM18" s="167">
        <v>67.557630128761176</v>
      </c>
      <c r="BN18" s="167">
        <v>61.146708619740686</v>
      </c>
      <c r="BO18" s="167">
        <v>56.087377192620991</v>
      </c>
      <c r="BP18" s="167">
        <v>50.162165177966955</v>
      </c>
      <c r="BQ18" s="167">
        <v>42.93718720218078</v>
      </c>
      <c r="BR18" s="167">
        <v>36.536985431491686</v>
      </c>
      <c r="BS18" s="167">
        <v>30.265537501966765</v>
      </c>
      <c r="BT18" s="167">
        <v>25.645541864380945</v>
      </c>
      <c r="BU18" s="167">
        <v>0</v>
      </c>
      <c r="BV18" s="167">
        <v>0</v>
      </c>
      <c r="BW18" s="167">
        <v>0</v>
      </c>
      <c r="BX18" s="167">
        <v>0</v>
      </c>
      <c r="BY18" s="167">
        <v>0</v>
      </c>
      <c r="BZ18" s="167">
        <v>14.469157292126983</v>
      </c>
      <c r="CA18" s="168">
        <f t="shared" si="3"/>
        <v>1962.1369159107362</v>
      </c>
      <c r="CB18" s="169"/>
    </row>
    <row r="19" spans="2:80" ht="12.5" x14ac:dyDescent="0.25">
      <c r="B19" s="166">
        <f t="shared" si="2"/>
        <v>2012</v>
      </c>
      <c r="C19" s="167">
        <v>2.0971308156635463E-5</v>
      </c>
      <c r="D19" s="167">
        <v>3.8463851677515704E-5</v>
      </c>
      <c r="E19" s="167">
        <v>6.2662157915623073E-5</v>
      </c>
      <c r="F19" s="167">
        <v>9.6472632533407821E-5</v>
      </c>
      <c r="G19" s="167">
        <v>1.4526396020556054E-4</v>
      </c>
      <c r="H19" s="167">
        <v>2.0376595463443559E-4</v>
      </c>
      <c r="I19" s="167">
        <v>2.9848885677871695E-4</v>
      </c>
      <c r="J19" s="167">
        <v>4.5024437428198977E-4</v>
      </c>
      <c r="K19" s="167">
        <v>6.9763650330654375E-4</v>
      </c>
      <c r="L19" s="167">
        <v>1.161426947271893E-3</v>
      </c>
      <c r="M19" s="167">
        <v>1.9535276116281752E-3</v>
      </c>
      <c r="N19" s="167">
        <v>3.392255053525986E-3</v>
      </c>
      <c r="O19" s="167">
        <v>5.8267500326547456E-3</v>
      </c>
      <c r="P19" s="167">
        <v>9.4534303188946872E-3</v>
      </c>
      <c r="Q19" s="167">
        <v>1.4423917010128295E-2</v>
      </c>
      <c r="R19" s="167">
        <v>2.2543835416772212E-2</v>
      </c>
      <c r="S19" s="167">
        <v>3.5066319213098496E-2</v>
      </c>
      <c r="T19" s="167">
        <v>5.2990211850839797E-2</v>
      </c>
      <c r="U19" s="167">
        <v>7.7712141725591016E-2</v>
      </c>
      <c r="V19" s="167">
        <v>0.11464515708617512</v>
      </c>
      <c r="W19" s="167">
        <v>0.16508859270352116</v>
      </c>
      <c r="X19" s="167">
        <v>0.22941140776830055</v>
      </c>
      <c r="Y19" s="167">
        <v>0.29918692024440013</v>
      </c>
      <c r="Z19" s="167">
        <v>0.40402611861497822</v>
      </c>
      <c r="AA19" s="167">
        <v>0.52793090698813105</v>
      </c>
      <c r="AB19" s="167">
        <v>0.69803312231549708</v>
      </c>
      <c r="AC19" s="167">
        <v>0.89640732622386476</v>
      </c>
      <c r="AD19" s="167">
        <v>1.1661008799169874</v>
      </c>
      <c r="AE19" s="167">
        <v>1.4888998197657219</v>
      </c>
      <c r="AF19" s="167">
        <v>1.8848274418478783</v>
      </c>
      <c r="AG19" s="167">
        <v>2.3935642346555435</v>
      </c>
      <c r="AH19" s="167">
        <v>2.9931043086932574</v>
      </c>
      <c r="AI19" s="167">
        <v>3.7206520273589851</v>
      </c>
      <c r="AJ19" s="167">
        <v>4.7167599890429948</v>
      </c>
      <c r="AK19" s="167">
        <v>5.9683548205879351</v>
      </c>
      <c r="AL19" s="167">
        <v>7.4162600358502235</v>
      </c>
      <c r="AM19" s="167">
        <v>9.1868724830792683</v>
      </c>
      <c r="AN19" s="167">
        <v>11.245216809576313</v>
      </c>
      <c r="AO19" s="167">
        <v>14.199691307791371</v>
      </c>
      <c r="AP19" s="167">
        <v>17.555019304973786</v>
      </c>
      <c r="AQ19" s="167">
        <v>21.050669584775186</v>
      </c>
      <c r="AR19" s="167">
        <v>25.991418403291242</v>
      </c>
      <c r="AS19" s="167">
        <v>32.102190974266911</v>
      </c>
      <c r="AT19" s="167">
        <v>39.693232411699547</v>
      </c>
      <c r="AU19" s="167">
        <v>49.778611275495265</v>
      </c>
      <c r="AV19" s="167">
        <v>63.689052780390035</v>
      </c>
      <c r="AW19" s="167">
        <v>56.98795816056969</v>
      </c>
      <c r="AX19" s="167">
        <v>63.497384883445598</v>
      </c>
      <c r="AY19" s="167">
        <v>72.360845653523882</v>
      </c>
      <c r="AZ19" s="167">
        <v>75.367163304784356</v>
      </c>
      <c r="BA19" s="167">
        <v>74.457621812137319</v>
      </c>
      <c r="BB19" s="167">
        <v>73.079864168649493</v>
      </c>
      <c r="BC19" s="167">
        <v>81.788463098550253</v>
      </c>
      <c r="BD19" s="167">
        <v>86.090117246580888</v>
      </c>
      <c r="BE19" s="167">
        <v>88.525086959361076</v>
      </c>
      <c r="BF19" s="167">
        <v>87.850327219291771</v>
      </c>
      <c r="BG19" s="167">
        <v>87.110455630380628</v>
      </c>
      <c r="BH19" s="167">
        <v>86.297204098286286</v>
      </c>
      <c r="BI19" s="167">
        <v>82.782184722561709</v>
      </c>
      <c r="BJ19" s="167">
        <v>81.157269013656119</v>
      </c>
      <c r="BK19" s="167">
        <v>80.874663805403785</v>
      </c>
      <c r="BL19" s="167">
        <v>77.790648390033653</v>
      </c>
      <c r="BM19" s="167">
        <v>72.382170439367101</v>
      </c>
      <c r="BN19" s="167">
        <v>65.888658831193467</v>
      </c>
      <c r="BO19" s="167">
        <v>58.735775867708512</v>
      </c>
      <c r="BP19" s="167">
        <v>53.365717822541093</v>
      </c>
      <c r="BQ19" s="167">
        <v>46.979496382652087</v>
      </c>
      <c r="BR19" s="167">
        <v>39.71215309616845</v>
      </c>
      <c r="BS19" s="167">
        <v>33.2003432267839</v>
      </c>
      <c r="BT19" s="167">
        <v>26.949388710819225</v>
      </c>
      <c r="BU19" s="167">
        <v>0</v>
      </c>
      <c r="BV19" s="167">
        <v>0</v>
      </c>
      <c r="BW19" s="167">
        <v>0</v>
      </c>
      <c r="BX19" s="167">
        <v>0</v>
      </c>
      <c r="BY19" s="167">
        <v>0</v>
      </c>
      <c r="BZ19" s="167">
        <v>26.495789162186046</v>
      </c>
      <c r="CA19" s="168">
        <f t="shared" si="3"/>
        <v>1999.5285179364193</v>
      </c>
      <c r="CB19" s="169"/>
    </row>
    <row r="20" spans="2:80" ht="12.5" x14ac:dyDescent="0.25">
      <c r="B20" s="166">
        <f t="shared" si="2"/>
        <v>2013</v>
      </c>
      <c r="C20" s="167">
        <v>1.9049658712046863E-5</v>
      </c>
      <c r="D20" s="167">
        <v>3.47457866371019E-5</v>
      </c>
      <c r="E20" s="167">
        <v>5.9777093839457479E-5</v>
      </c>
      <c r="F20" s="167">
        <v>9.2678076601515613E-5</v>
      </c>
      <c r="G20" s="167">
        <v>1.3662138467359503E-4</v>
      </c>
      <c r="H20" s="167">
        <v>1.9933966327251307E-4</v>
      </c>
      <c r="I20" s="167">
        <v>2.7865304405621377E-4</v>
      </c>
      <c r="J20" s="167">
        <v>4.2798569381374135E-4</v>
      </c>
      <c r="K20" s="167">
        <v>6.8185113117617824E-4</v>
      </c>
      <c r="L20" s="167">
        <v>1.0886929633507902E-3</v>
      </c>
      <c r="M20" s="167">
        <v>1.8365071363791174E-3</v>
      </c>
      <c r="N20" s="167">
        <v>3.1368674228595406E-3</v>
      </c>
      <c r="O20" s="167">
        <v>5.4307707859952009E-3</v>
      </c>
      <c r="P20" s="167">
        <v>9.1401560649270186E-3</v>
      </c>
      <c r="Q20" s="167">
        <v>1.441479649505395E-2</v>
      </c>
      <c r="R20" s="167">
        <v>2.1294833652754752E-2</v>
      </c>
      <c r="S20" s="167">
        <v>3.2279583662273709E-2</v>
      </c>
      <c r="T20" s="167">
        <v>4.8770896081615694E-2</v>
      </c>
      <c r="U20" s="167">
        <v>7.1906212722544299E-2</v>
      </c>
      <c r="V20" s="167">
        <v>0.10305873139290342</v>
      </c>
      <c r="W20" s="167">
        <v>0.14899761717357712</v>
      </c>
      <c r="X20" s="167">
        <v>0.21072025129450372</v>
      </c>
      <c r="Y20" s="167">
        <v>0.28834569134854227</v>
      </c>
      <c r="Z20" s="167">
        <v>0.37082374164542103</v>
      </c>
      <c r="AA20" s="167">
        <v>0.49461365937544777</v>
      </c>
      <c r="AB20" s="167">
        <v>0.63870755118398426</v>
      </c>
      <c r="AC20" s="167">
        <v>0.83548873930744072</v>
      </c>
      <c r="AD20" s="167">
        <v>1.063033364611436</v>
      </c>
      <c r="AE20" s="167">
        <v>1.3700110424652552</v>
      </c>
      <c r="AF20" s="167">
        <v>1.734397851457572</v>
      </c>
      <c r="AG20" s="167">
        <v>2.178928244459768</v>
      </c>
      <c r="AH20" s="167">
        <v>2.7451695935853135</v>
      </c>
      <c r="AI20" s="167">
        <v>3.408592975739297</v>
      </c>
      <c r="AJ20" s="167">
        <v>4.2117237293144063</v>
      </c>
      <c r="AK20" s="167">
        <v>5.3027365600716703</v>
      </c>
      <c r="AL20" s="167">
        <v>6.6710919334978085</v>
      </c>
      <c r="AM20" s="167">
        <v>8.2469484482187969</v>
      </c>
      <c r="AN20" s="167">
        <v>10.163341658148944</v>
      </c>
      <c r="AO20" s="167">
        <v>12.372367659504416</v>
      </c>
      <c r="AP20" s="167">
        <v>15.552836845659813</v>
      </c>
      <c r="AQ20" s="167">
        <v>19.157816556494691</v>
      </c>
      <c r="AR20" s="167">
        <v>22.887808269225626</v>
      </c>
      <c r="AS20" s="167">
        <v>28.161641520659526</v>
      </c>
      <c r="AT20" s="167">
        <v>34.698626121876821</v>
      </c>
      <c r="AU20" s="167">
        <v>42.766286286966832</v>
      </c>
      <c r="AV20" s="167">
        <v>53.467378395393929</v>
      </c>
      <c r="AW20" s="167">
        <v>68.225727953268503</v>
      </c>
      <c r="AX20" s="167">
        <v>60.871601152226638</v>
      </c>
      <c r="AY20" s="167">
        <v>67.578193460478929</v>
      </c>
      <c r="AZ20" s="167">
        <v>76.725128430807487</v>
      </c>
      <c r="BA20" s="167">
        <v>79.617402922000906</v>
      </c>
      <c r="BB20" s="167">
        <v>78.350957251569326</v>
      </c>
      <c r="BC20" s="167">
        <v>76.567001416571173</v>
      </c>
      <c r="BD20" s="167">
        <v>85.204294898292403</v>
      </c>
      <c r="BE20" s="167">
        <v>89.35233514097888</v>
      </c>
      <c r="BF20" s="167">
        <v>91.414991178165593</v>
      </c>
      <c r="BG20" s="167">
        <v>90.161259299231517</v>
      </c>
      <c r="BH20" s="167">
        <v>89.047701637606664</v>
      </c>
      <c r="BI20" s="167">
        <v>87.682611776168343</v>
      </c>
      <c r="BJ20" s="167">
        <v>83.598911652828534</v>
      </c>
      <c r="BK20" s="167">
        <v>81.34179031333494</v>
      </c>
      <c r="BL20" s="167">
        <v>80.463495705886174</v>
      </c>
      <c r="BM20" s="167">
        <v>76.526731399148204</v>
      </c>
      <c r="BN20" s="167">
        <v>70.506208430772816</v>
      </c>
      <c r="BO20" s="167">
        <v>63.211312851456107</v>
      </c>
      <c r="BP20" s="167">
        <v>55.615869343049731</v>
      </c>
      <c r="BQ20" s="167">
        <v>49.864383385715527</v>
      </c>
      <c r="BR20" s="167">
        <v>43.194942900948824</v>
      </c>
      <c r="BS20" s="167">
        <v>35.914325103809816</v>
      </c>
      <c r="BT20" s="167">
        <v>29.418681676978991</v>
      </c>
      <c r="BU20" s="167">
        <v>0</v>
      </c>
      <c r="BV20" s="167">
        <v>0</v>
      </c>
      <c r="BW20" s="167">
        <v>0</v>
      </c>
      <c r="BX20" s="167">
        <v>0</v>
      </c>
      <c r="BY20" s="167">
        <v>0</v>
      </c>
      <c r="BZ20" s="167">
        <v>38.66206020733388</v>
      </c>
      <c r="CA20" s="168">
        <f t="shared" si="3"/>
        <v>2028.5806425472244</v>
      </c>
      <c r="CB20" s="169"/>
    </row>
    <row r="21" spans="2:80" ht="12.5" x14ac:dyDescent="0.25">
      <c r="B21" s="166">
        <f t="shared" si="2"/>
        <v>2014</v>
      </c>
      <c r="C21" s="167">
        <v>1.7800683369735906E-5</v>
      </c>
      <c r="D21" s="167">
        <v>3.1754314099307485E-5</v>
      </c>
      <c r="E21" s="167">
        <v>5.4240922383850393E-5</v>
      </c>
      <c r="F21" s="167">
        <v>8.8657702733051236E-5</v>
      </c>
      <c r="G21" s="167">
        <v>1.3158071767407215E-4</v>
      </c>
      <c r="H21" s="167">
        <v>1.8793462574617087E-4</v>
      </c>
      <c r="I21" s="167">
        <v>2.729237117693184E-4</v>
      </c>
      <c r="J21" s="167">
        <v>3.9913333911305304E-4</v>
      </c>
      <c r="K21" s="167">
        <v>6.4679064226474264E-4</v>
      </c>
      <c r="L21" s="167">
        <v>1.0615332145377104E-3</v>
      </c>
      <c r="M21" s="167">
        <v>1.7174504152659559E-3</v>
      </c>
      <c r="N21" s="167">
        <v>2.9477415634470844E-3</v>
      </c>
      <c r="O21" s="167">
        <v>5.0240895628024251E-3</v>
      </c>
      <c r="P21" s="167">
        <v>8.5334977296247505E-3</v>
      </c>
      <c r="Q21" s="167">
        <v>1.3958237729751216E-2</v>
      </c>
      <c r="R21" s="167">
        <v>2.1299194432127272E-2</v>
      </c>
      <c r="S21" s="167">
        <v>3.0502512655764369E-2</v>
      </c>
      <c r="T21" s="167">
        <v>4.4919947289933954E-2</v>
      </c>
      <c r="U21" s="167">
        <v>6.6188513617871647E-2</v>
      </c>
      <c r="V21" s="167">
        <v>9.5294574979191665E-2</v>
      </c>
      <c r="W21" s="167">
        <v>0.1338099073766317</v>
      </c>
      <c r="X21" s="167">
        <v>0.19008002067952118</v>
      </c>
      <c r="Y21" s="167">
        <v>0.26487478695430972</v>
      </c>
      <c r="Z21" s="167">
        <v>0.35754228171164204</v>
      </c>
      <c r="AA21" s="167">
        <v>0.45435861945403522</v>
      </c>
      <c r="AB21" s="167">
        <v>0.59931205929106302</v>
      </c>
      <c r="AC21" s="167">
        <v>0.76589587170651519</v>
      </c>
      <c r="AD21" s="167">
        <v>0.99240006127111924</v>
      </c>
      <c r="AE21" s="167">
        <v>1.2512783628905026</v>
      </c>
      <c r="AF21" s="167">
        <v>1.6000095699672059</v>
      </c>
      <c r="AG21" s="167">
        <v>2.0092893462113737</v>
      </c>
      <c r="AH21" s="167">
        <v>2.504696750589221</v>
      </c>
      <c r="AI21" s="167">
        <v>3.1344252472574858</v>
      </c>
      <c r="AJ21" s="167">
        <v>3.8658518696183704</v>
      </c>
      <c r="AK21" s="167">
        <v>4.7462483424124322</v>
      </c>
      <c r="AL21" s="167">
        <v>5.9370667407821704</v>
      </c>
      <c r="AM21" s="167">
        <v>7.4287873292781557</v>
      </c>
      <c r="AN21" s="167">
        <v>9.1382652002842502</v>
      </c>
      <c r="AO21" s="167">
        <v>11.196175435908208</v>
      </c>
      <c r="AP21" s="167">
        <v>13.57241861413558</v>
      </c>
      <c r="AQ21" s="167">
        <v>16.987073384830975</v>
      </c>
      <c r="AR21" s="167">
        <v>20.858124731189299</v>
      </c>
      <c r="AS21" s="167">
        <v>24.824280377167675</v>
      </c>
      <c r="AT21" s="167">
        <v>30.470575603027903</v>
      </c>
      <c r="AU21" s="167">
        <v>37.40372124005863</v>
      </c>
      <c r="AV21" s="167">
        <v>45.955200597401891</v>
      </c>
      <c r="AW21" s="167">
        <v>57.30617180741838</v>
      </c>
      <c r="AX21" s="167">
        <v>72.903912953311476</v>
      </c>
      <c r="AY21" s="167">
        <v>64.803679159295157</v>
      </c>
      <c r="AZ21" s="167">
        <v>71.612279653535467</v>
      </c>
      <c r="BA21" s="167">
        <v>81.001738813086973</v>
      </c>
      <c r="BB21" s="167">
        <v>83.74055334912245</v>
      </c>
      <c r="BC21" s="167">
        <v>82.040298875474491</v>
      </c>
      <c r="BD21" s="167">
        <v>79.72465753734366</v>
      </c>
      <c r="BE21" s="167">
        <v>88.324635545971432</v>
      </c>
      <c r="BF21" s="167">
        <v>92.167456519773296</v>
      </c>
      <c r="BG21" s="167">
        <v>93.895800539898971</v>
      </c>
      <c r="BH21" s="167">
        <v>92.108494035222421</v>
      </c>
      <c r="BI21" s="167">
        <v>90.469416386587199</v>
      </c>
      <c r="BJ21" s="167">
        <v>88.615896880143879</v>
      </c>
      <c r="BK21" s="167">
        <v>83.851051423115635</v>
      </c>
      <c r="BL21" s="167">
        <v>81.036955626228149</v>
      </c>
      <c r="BM21" s="167">
        <v>79.463498114190017</v>
      </c>
      <c r="BN21" s="167">
        <v>74.721603270290444</v>
      </c>
      <c r="BO21" s="167">
        <v>68.099681943052516</v>
      </c>
      <c r="BP21" s="167">
        <v>60.250210025259243</v>
      </c>
      <c r="BQ21" s="167">
        <v>52.426407609692511</v>
      </c>
      <c r="BR21" s="167">
        <v>46.272328507922097</v>
      </c>
      <c r="BS21" s="167">
        <v>39.377471532709379</v>
      </c>
      <c r="BT21" s="167">
        <v>32.214543012194291</v>
      </c>
      <c r="BU21" s="167">
        <v>0</v>
      </c>
      <c r="BV21" s="167">
        <v>0</v>
      </c>
      <c r="BW21" s="167">
        <v>0</v>
      </c>
      <c r="BX21" s="167">
        <v>0</v>
      </c>
      <c r="BY21" s="167">
        <v>0</v>
      </c>
      <c r="BZ21" s="167">
        <v>50.943469264789528</v>
      </c>
      <c r="CA21" s="168">
        <f t="shared" si="3"/>
        <v>2054.3072528469352</v>
      </c>
      <c r="CB21" s="169"/>
    </row>
    <row r="22" spans="2:80" ht="12.5" x14ac:dyDescent="0.25">
      <c r="B22" s="166">
        <f t="shared" si="2"/>
        <v>2015</v>
      </c>
      <c r="C22" s="167">
        <v>1.6136924550007661E-5</v>
      </c>
      <c r="D22" s="167">
        <v>2.9774037335249248E-5</v>
      </c>
      <c r="E22" s="167">
        <v>4.977750063827821E-5</v>
      </c>
      <c r="F22" s="167">
        <v>8.0743035621441001E-5</v>
      </c>
      <c r="G22" s="167">
        <v>1.2639732970796957E-4</v>
      </c>
      <c r="H22" s="167">
        <v>1.815657139484228E-4</v>
      </c>
      <c r="I22" s="167">
        <v>2.5785836859182343E-4</v>
      </c>
      <c r="J22" s="167">
        <v>3.9183508364250275E-4</v>
      </c>
      <c r="K22" s="167">
        <v>6.035121466460569E-4</v>
      </c>
      <c r="L22" s="167">
        <v>1.0076105590050011E-3</v>
      </c>
      <c r="M22" s="167">
        <v>1.6733337202716747E-3</v>
      </c>
      <c r="N22" s="167">
        <v>2.7571040092139593E-3</v>
      </c>
      <c r="O22" s="167">
        <v>4.7266096538350205E-3</v>
      </c>
      <c r="P22" s="167">
        <v>7.8989867501789435E-3</v>
      </c>
      <c r="Q22" s="167">
        <v>1.3046681082872547E-2</v>
      </c>
      <c r="R22" s="167">
        <v>2.0666611146135327E-2</v>
      </c>
      <c r="S22" s="167">
        <v>3.0561390533895866E-2</v>
      </c>
      <c r="T22" s="167">
        <v>4.2524656034632319E-2</v>
      </c>
      <c r="U22" s="167">
        <v>6.1051591813493289E-2</v>
      </c>
      <c r="V22" s="167">
        <v>8.7787250081976853E-2</v>
      </c>
      <c r="W22" s="167">
        <v>0.12391017640160951</v>
      </c>
      <c r="X22" s="167">
        <v>0.17085965049727378</v>
      </c>
      <c r="Y22" s="167">
        <v>0.23927234908663886</v>
      </c>
      <c r="Z22" s="167">
        <v>0.32895194406491324</v>
      </c>
      <c r="AA22" s="167">
        <v>0.4389288027422148</v>
      </c>
      <c r="AB22" s="167">
        <v>0.55146076505666075</v>
      </c>
      <c r="AC22" s="167">
        <v>0.71965731985718318</v>
      </c>
      <c r="AD22" s="167">
        <v>0.91140200871221966</v>
      </c>
      <c r="AE22" s="167">
        <v>1.1703668055318019</v>
      </c>
      <c r="AF22" s="167">
        <v>1.4637073426767939</v>
      </c>
      <c r="AG22" s="167">
        <v>1.8563132268068623</v>
      </c>
      <c r="AH22" s="167">
        <v>2.3138989051361993</v>
      </c>
      <c r="AI22" s="167">
        <v>2.8634256359819421</v>
      </c>
      <c r="AJ22" s="167">
        <v>3.5588358444597636</v>
      </c>
      <c r="AK22" s="167">
        <v>4.3621224008427566</v>
      </c>
      <c r="AL22" s="167">
        <v>5.3207715434488154</v>
      </c>
      <c r="AM22" s="167">
        <v>6.6160516109288006</v>
      </c>
      <c r="AN22" s="167">
        <v>8.2414732039104823</v>
      </c>
      <c r="AO22" s="167">
        <v>10.081261208513311</v>
      </c>
      <c r="AP22" s="167">
        <v>12.293271602674809</v>
      </c>
      <c r="AQ22" s="167">
        <v>14.845343634074828</v>
      </c>
      <c r="AR22" s="167">
        <v>18.508649202905868</v>
      </c>
      <c r="AS22" s="167">
        <v>22.645381031952191</v>
      </c>
      <c r="AT22" s="167">
        <v>26.86008181332522</v>
      </c>
      <c r="AU22" s="167">
        <v>32.844290347152267</v>
      </c>
      <c r="AV22" s="167">
        <v>40.159996245314908</v>
      </c>
      <c r="AW22" s="167">
        <v>49.20074140710954</v>
      </c>
      <c r="AX22" s="167">
        <v>61.166519480297815</v>
      </c>
      <c r="AY22" s="167">
        <v>77.612669533272694</v>
      </c>
      <c r="AZ22" s="167">
        <v>68.655749883482045</v>
      </c>
      <c r="BA22" s="167">
        <v>75.559212995784975</v>
      </c>
      <c r="BB22" s="167">
        <v>85.148282799317769</v>
      </c>
      <c r="BC22" s="167">
        <v>87.639008957884442</v>
      </c>
      <c r="BD22" s="167">
        <v>85.278528067254257</v>
      </c>
      <c r="BE22" s="167">
        <v>82.28931334162742</v>
      </c>
      <c r="BF22" s="167">
        <v>90.696911719595079</v>
      </c>
      <c r="BG22" s="167">
        <v>94.163118631328814</v>
      </c>
      <c r="BH22" s="167">
        <v>95.406256946798663</v>
      </c>
      <c r="BI22" s="167">
        <v>93.102363520175231</v>
      </c>
      <c r="BJ22" s="167">
        <v>90.895522020332109</v>
      </c>
      <c r="BK22" s="167">
        <v>88.414435709442571</v>
      </c>
      <c r="BL22" s="167">
        <v>83.072711311568611</v>
      </c>
      <c r="BM22" s="167">
        <v>79.595767268546268</v>
      </c>
      <c r="BN22" s="167">
        <v>77.003025809822091</v>
      </c>
      <c r="BO22" s="167">
        <v>71.588455634602312</v>
      </c>
      <c r="BP22" s="167">
        <v>64.308775834964919</v>
      </c>
      <c r="BQ22" s="167">
        <v>56.067069943943018</v>
      </c>
      <c r="BR22" s="167">
        <v>47.919837166971412</v>
      </c>
      <c r="BS22" s="167">
        <v>41.597858178610096</v>
      </c>
      <c r="BT22" s="167">
        <v>34.74467293895826</v>
      </c>
      <c r="BU22" s="167">
        <v>0</v>
      </c>
      <c r="BV22" s="167">
        <v>0</v>
      </c>
      <c r="BW22" s="167">
        <v>0</v>
      </c>
      <c r="BX22" s="167">
        <v>0</v>
      </c>
      <c r="BY22" s="167">
        <v>0</v>
      </c>
      <c r="BZ22" s="167">
        <v>62.885964263408127</v>
      </c>
      <c r="CA22" s="168">
        <f t="shared" si="3"/>
        <v>2063.7778974126809</v>
      </c>
      <c r="CB22" s="169"/>
    </row>
    <row r="23" spans="2:80" ht="12.5" x14ac:dyDescent="0.25">
      <c r="B23" s="166">
        <f t="shared" si="2"/>
        <v>2016</v>
      </c>
      <c r="C23" s="167">
        <v>1.5277116413863964E-5</v>
      </c>
      <c r="D23" s="167">
        <v>2.7034448552870627E-5</v>
      </c>
      <c r="E23" s="167">
        <v>4.6711068934248562E-5</v>
      </c>
      <c r="F23" s="167">
        <v>7.4238382735451747E-5</v>
      </c>
      <c r="G23" s="167">
        <v>1.1534369961832547E-4</v>
      </c>
      <c r="H23" s="167">
        <v>1.745573138236256E-4</v>
      </c>
      <c r="I23" s="167">
        <v>2.4929432151912789E-4</v>
      </c>
      <c r="J23" s="167">
        <v>3.7031415575722315E-4</v>
      </c>
      <c r="K23" s="167">
        <v>5.9221961478381213E-4</v>
      </c>
      <c r="L23" s="167">
        <v>9.3919938597364361E-4</v>
      </c>
      <c r="M23" s="167">
        <v>1.5868561929030939E-3</v>
      </c>
      <c r="N23" s="167">
        <v>2.6804528863620808E-3</v>
      </c>
      <c r="O23" s="167">
        <v>4.4175238334673989E-3</v>
      </c>
      <c r="P23" s="167">
        <v>7.43070187427744E-3</v>
      </c>
      <c r="Q23" s="167">
        <v>1.2081129644931299E-2</v>
      </c>
      <c r="R23" s="167">
        <v>1.9322845123174254E-2</v>
      </c>
      <c r="S23" s="167">
        <v>2.9671079662527827E-2</v>
      </c>
      <c r="T23" s="167">
        <v>4.2637834937192504E-2</v>
      </c>
      <c r="U23" s="167">
        <v>5.7846664554069116E-2</v>
      </c>
      <c r="V23" s="167">
        <v>8.1040186561738586E-2</v>
      </c>
      <c r="W23" s="167">
        <v>0.11415100200812145</v>
      </c>
      <c r="X23" s="167">
        <v>0.15819023653752207</v>
      </c>
      <c r="Y23" s="167">
        <v>0.21525945884540426</v>
      </c>
      <c r="Z23" s="167">
        <v>0.29715798637202318</v>
      </c>
      <c r="AA23" s="167">
        <v>0.40394126819234871</v>
      </c>
      <c r="AB23" s="167">
        <v>0.53266562869439915</v>
      </c>
      <c r="AC23" s="167">
        <v>0.66262749347804251</v>
      </c>
      <c r="AD23" s="167">
        <v>0.85657433182891518</v>
      </c>
      <c r="AE23" s="167">
        <v>1.0755969829810426</v>
      </c>
      <c r="AF23" s="167">
        <v>1.3706489699009647</v>
      </c>
      <c r="AG23" s="167">
        <v>1.7004583956779329</v>
      </c>
      <c r="AH23" s="167">
        <v>2.1398661745371452</v>
      </c>
      <c r="AI23" s="167">
        <v>2.6502058285730818</v>
      </c>
      <c r="AJ23" s="167">
        <v>3.2566474881697083</v>
      </c>
      <c r="AK23" s="167">
        <v>4.0204272261310532</v>
      </c>
      <c r="AL23" s="167">
        <v>4.8980426514466808</v>
      </c>
      <c r="AM23" s="167">
        <v>5.9356832762236991</v>
      </c>
      <c r="AN23" s="167">
        <v>7.3441545670420725</v>
      </c>
      <c r="AO23" s="167">
        <v>9.0984308406019814</v>
      </c>
      <c r="AP23" s="167">
        <v>11.082940440073477</v>
      </c>
      <c r="AQ23" s="167">
        <v>13.456257755024506</v>
      </c>
      <c r="AR23" s="167">
        <v>16.178608179134251</v>
      </c>
      <c r="AS23" s="167">
        <v>20.095308934988122</v>
      </c>
      <c r="AT23" s="167">
        <v>24.491918479400262</v>
      </c>
      <c r="AU23" s="167">
        <v>28.939792387940237</v>
      </c>
      <c r="AV23" s="167">
        <v>35.244619516750234</v>
      </c>
      <c r="AW23" s="167">
        <v>42.98681206563792</v>
      </c>
      <c r="AX23" s="167">
        <v>52.522225344631892</v>
      </c>
      <c r="AY23" s="167">
        <v>65.086178355285981</v>
      </c>
      <c r="AZ23" s="167">
        <v>82.198201552997546</v>
      </c>
      <c r="BA23" s="167">
        <v>72.344650301256678</v>
      </c>
      <c r="BB23" s="167">
        <v>79.326507729060125</v>
      </c>
      <c r="BC23" s="167">
        <v>89.101008204518251</v>
      </c>
      <c r="BD23" s="167">
        <v>90.880175546599645</v>
      </c>
      <c r="BE23" s="167">
        <v>87.886372913896011</v>
      </c>
      <c r="BF23" s="167">
        <v>84.277552712458245</v>
      </c>
      <c r="BG23" s="167">
        <v>92.465186903701351</v>
      </c>
      <c r="BH23" s="167">
        <v>95.453652402679822</v>
      </c>
      <c r="BI23" s="167">
        <v>96.149306556339823</v>
      </c>
      <c r="BJ23" s="167">
        <v>93.440729203104254</v>
      </c>
      <c r="BK23" s="167">
        <v>90.591690113758801</v>
      </c>
      <c r="BL23" s="167">
        <v>87.482091085748834</v>
      </c>
      <c r="BM23" s="167">
        <v>81.598414802855572</v>
      </c>
      <c r="BN23" s="167">
        <v>77.25061932545681</v>
      </c>
      <c r="BO23" s="167">
        <v>73.879977704679192</v>
      </c>
      <c r="BP23" s="167">
        <v>67.803406894227422</v>
      </c>
      <c r="BQ23" s="167">
        <v>60.049096295831326</v>
      </c>
      <c r="BR23" s="167">
        <v>51.614421204972075</v>
      </c>
      <c r="BS23" s="167">
        <v>43.33905483922512</v>
      </c>
      <c r="BT23" s="167">
        <v>36.963751677959351</v>
      </c>
      <c r="BU23" s="167">
        <v>0</v>
      </c>
      <c r="BV23" s="167">
        <v>0</v>
      </c>
      <c r="BW23" s="167">
        <v>0</v>
      </c>
      <c r="BX23" s="167">
        <v>0</v>
      </c>
      <c r="BY23" s="167">
        <v>0</v>
      </c>
      <c r="BZ23" s="167">
        <v>74.527530476490313</v>
      </c>
      <c r="CA23" s="168">
        <f t="shared" si="3"/>
        <v>2065.7001091787047</v>
      </c>
      <c r="CB23" s="169"/>
    </row>
    <row r="24" spans="2:80" ht="12.5" x14ac:dyDescent="0.25">
      <c r="B24" s="166">
        <f t="shared" si="2"/>
        <v>2017</v>
      </c>
      <c r="C24" s="167">
        <v>1.4199855042780832E-5</v>
      </c>
      <c r="D24" s="167">
        <v>2.5473591374440552E-5</v>
      </c>
      <c r="E24" s="167">
        <v>4.2227465888392685E-5</v>
      </c>
      <c r="F24" s="167">
        <v>6.9306276233152553E-5</v>
      </c>
      <c r="G24" s="167">
        <v>1.0554642220344385E-4</v>
      </c>
      <c r="H24" s="167">
        <v>1.5839593499961807E-4</v>
      </c>
      <c r="I24" s="167">
        <v>2.3835544929771274E-4</v>
      </c>
      <c r="J24" s="167">
        <v>3.5550527524916969E-4</v>
      </c>
      <c r="K24" s="167">
        <v>5.5571785948035912E-4</v>
      </c>
      <c r="L24" s="167">
        <v>9.1366230000292092E-4</v>
      </c>
      <c r="M24" s="167">
        <v>1.4691957059113497E-3</v>
      </c>
      <c r="N24" s="167">
        <v>2.5230162810715023E-3</v>
      </c>
      <c r="O24" s="167">
        <v>4.2678271895443265E-3</v>
      </c>
      <c r="P24" s="167">
        <v>6.9154097315284463E-3</v>
      </c>
      <c r="Q24" s="167">
        <v>1.1317459425492338E-2</v>
      </c>
      <c r="R24" s="167">
        <v>1.7835628744119369E-2</v>
      </c>
      <c r="S24" s="167">
        <v>2.765248880686888E-2</v>
      </c>
      <c r="T24" s="167">
        <v>4.1261396397756694E-2</v>
      </c>
      <c r="U24" s="167">
        <v>5.7793762069982352E-2</v>
      </c>
      <c r="V24" s="167">
        <v>7.662714876074142E-2</v>
      </c>
      <c r="W24" s="167">
        <v>0.10516419978928901</v>
      </c>
      <c r="X24" s="167">
        <v>0.14552770561577594</v>
      </c>
      <c r="Y24" s="167">
        <v>0.19869230745487526</v>
      </c>
      <c r="Z24" s="167">
        <v>0.26685299583994848</v>
      </c>
      <c r="AA24" s="167">
        <v>0.36403630605430826</v>
      </c>
      <c r="AB24" s="167">
        <v>0.48955268568513227</v>
      </c>
      <c r="AC24" s="167">
        <v>0.63908903846439835</v>
      </c>
      <c r="AD24" s="167">
        <v>0.78782239633484652</v>
      </c>
      <c r="AE24" s="167">
        <v>1.0097695651876899</v>
      </c>
      <c r="AF24" s="167">
        <v>1.2580671214932415</v>
      </c>
      <c r="AG24" s="167">
        <v>1.5914639663420949</v>
      </c>
      <c r="AH24" s="167">
        <v>1.9602795676661291</v>
      </c>
      <c r="AI24" s="167">
        <v>2.4498362217054885</v>
      </c>
      <c r="AJ24" s="167">
        <v>3.014649363446797</v>
      </c>
      <c r="AK24" s="167">
        <v>3.681101163323008</v>
      </c>
      <c r="AL24" s="167">
        <v>4.5159848067014572</v>
      </c>
      <c r="AM24" s="167">
        <v>5.46936110375478</v>
      </c>
      <c r="AN24" s="167">
        <v>6.5921409016734032</v>
      </c>
      <c r="AO24" s="167">
        <v>8.1105730928604238</v>
      </c>
      <c r="AP24" s="167">
        <v>9.9949331739233553</v>
      </c>
      <c r="AQ24" s="167">
        <v>12.120290272381935</v>
      </c>
      <c r="AR24" s="167">
        <v>14.653526769650995</v>
      </c>
      <c r="AS24" s="167">
        <v>17.549225593737706</v>
      </c>
      <c r="AT24" s="167">
        <v>21.726566653875739</v>
      </c>
      <c r="AU24" s="167">
        <v>26.391505261742036</v>
      </c>
      <c r="AV24" s="167">
        <v>31.07003732124852</v>
      </c>
      <c r="AW24" s="167">
        <v>37.718625665685217</v>
      </c>
      <c r="AX24" s="167">
        <v>45.867329203442999</v>
      </c>
      <c r="AY24" s="167">
        <v>55.851197918208143</v>
      </c>
      <c r="AZ24" s="167">
        <v>68.830675785839148</v>
      </c>
      <c r="BA24" s="167">
        <v>86.513581095551828</v>
      </c>
      <c r="BB24" s="167">
        <v>75.831986755416509</v>
      </c>
      <c r="BC24" s="167">
        <v>82.826310634391589</v>
      </c>
      <c r="BD24" s="167">
        <v>92.241773064100556</v>
      </c>
      <c r="BE24" s="167">
        <v>93.441393334259644</v>
      </c>
      <c r="BF24" s="167">
        <v>89.826614731439804</v>
      </c>
      <c r="BG24" s="167">
        <v>85.659414746834344</v>
      </c>
      <c r="BH24" s="167">
        <v>93.453507746846853</v>
      </c>
      <c r="BI24" s="167">
        <v>95.94189595416313</v>
      </c>
      <c r="BJ24" s="167">
        <v>96.108337047069142</v>
      </c>
      <c r="BK24" s="167">
        <v>92.837509905739111</v>
      </c>
      <c r="BL24" s="167">
        <v>89.386380426241615</v>
      </c>
      <c r="BM24" s="167">
        <v>85.644183127058881</v>
      </c>
      <c r="BN24" s="167">
        <v>78.99053505132396</v>
      </c>
      <c r="BO24" s="167">
        <v>73.85444301367815</v>
      </c>
      <c r="BP24" s="167">
        <v>69.685007416633042</v>
      </c>
      <c r="BQ24" s="167">
        <v>63.035099863933461</v>
      </c>
      <c r="BR24" s="167">
        <v>54.949768137179724</v>
      </c>
      <c r="BS24" s="167">
        <v>46.420985479411073</v>
      </c>
      <c r="BT24" s="167">
        <v>38.257912129866995</v>
      </c>
      <c r="BU24" s="167">
        <v>0</v>
      </c>
      <c r="BV24" s="167">
        <v>0</v>
      </c>
      <c r="BW24" s="167">
        <v>0</v>
      </c>
      <c r="BX24" s="167">
        <v>0</v>
      </c>
      <c r="BY24" s="167">
        <v>0</v>
      </c>
      <c r="BZ24" s="167">
        <v>85.536851227343902</v>
      </c>
      <c r="CA24" s="168">
        <f t="shared" si="3"/>
        <v>2055.117510741155</v>
      </c>
      <c r="CB24" s="169"/>
    </row>
    <row r="25" spans="2:80" ht="12.5" x14ac:dyDescent="0.25">
      <c r="B25" s="166">
        <f t="shared" si="2"/>
        <v>2018</v>
      </c>
      <c r="C25" s="167">
        <v>1.2831044851585593E-5</v>
      </c>
      <c r="D25" s="167">
        <v>2.3653991872089886E-5</v>
      </c>
      <c r="E25" s="167">
        <v>3.9741152091130744E-5</v>
      </c>
      <c r="F25" s="167">
        <v>6.2638895268384009E-5</v>
      </c>
      <c r="G25" s="167">
        <v>9.8471763247738597E-5</v>
      </c>
      <c r="H25" s="167">
        <v>1.4486387873193646E-4</v>
      </c>
      <c r="I25" s="167">
        <v>2.161311879055744E-4</v>
      </c>
      <c r="J25" s="167">
        <v>3.3933840377568109E-4</v>
      </c>
      <c r="K25" s="167">
        <v>5.3226789577917599E-4</v>
      </c>
      <c r="L25" s="167">
        <v>8.5523911380115669E-4</v>
      </c>
      <c r="M25" s="167">
        <v>1.4253954223052562E-3</v>
      </c>
      <c r="N25" s="167">
        <v>2.3291633975906639E-3</v>
      </c>
      <c r="O25" s="167">
        <v>4.0061194852250431E-3</v>
      </c>
      <c r="P25" s="167">
        <v>6.6657563425204375E-3</v>
      </c>
      <c r="Q25" s="167">
        <v>1.0519018987645484E-2</v>
      </c>
      <c r="R25" s="167">
        <v>1.669474348631042E-2</v>
      </c>
      <c r="S25" s="167">
        <v>2.5510573559243133E-2</v>
      </c>
      <c r="T25" s="167">
        <v>3.84383005134388E-2</v>
      </c>
      <c r="U25" s="167">
        <v>5.5906342111514712E-2</v>
      </c>
      <c r="V25" s="167">
        <v>7.6526172291620648E-2</v>
      </c>
      <c r="W25" s="167">
        <v>9.9404246969626298E-2</v>
      </c>
      <c r="X25" s="167">
        <v>0.13403150814512821</v>
      </c>
      <c r="Y25" s="167">
        <v>0.1827212538882112</v>
      </c>
      <c r="Z25" s="167">
        <v>0.24623246846838631</v>
      </c>
      <c r="AA25" s="167">
        <v>0.32684337303582267</v>
      </c>
      <c r="AB25" s="167">
        <v>0.44113236986130561</v>
      </c>
      <c r="AC25" s="167">
        <v>0.58730343891044323</v>
      </c>
      <c r="AD25" s="167">
        <v>0.7597838395657488</v>
      </c>
      <c r="AE25" s="167">
        <v>0.92883799411040213</v>
      </c>
      <c r="AF25" s="167">
        <v>1.1813288468220506</v>
      </c>
      <c r="AG25" s="167">
        <v>1.4613353477616366</v>
      </c>
      <c r="AH25" s="167">
        <v>1.835645358934483</v>
      </c>
      <c r="AI25" s="167">
        <v>2.2459125123434625</v>
      </c>
      <c r="AJ25" s="167">
        <v>2.7891968702533108</v>
      </c>
      <c r="AK25" s="167">
        <v>3.4110946696065882</v>
      </c>
      <c r="AL25" s="167">
        <v>4.1397145898911152</v>
      </c>
      <c r="AM25" s="167">
        <v>5.0489771298780317</v>
      </c>
      <c r="AN25" s="167">
        <v>6.0816634077955491</v>
      </c>
      <c r="AO25" s="167">
        <v>7.2886860263384801</v>
      </c>
      <c r="AP25" s="167">
        <v>8.9195526590073513</v>
      </c>
      <c r="AQ25" s="167">
        <v>10.940911135354346</v>
      </c>
      <c r="AR25" s="167">
        <v>13.209127885092771</v>
      </c>
      <c r="AS25" s="167">
        <v>15.905177533869981</v>
      </c>
      <c r="AT25" s="167">
        <v>18.984213895194564</v>
      </c>
      <c r="AU25" s="167">
        <v>23.421909235399433</v>
      </c>
      <c r="AV25" s="167">
        <v>28.344548428948002</v>
      </c>
      <c r="AW25" s="167">
        <v>33.263235554976731</v>
      </c>
      <c r="AX25" s="167">
        <v>40.26093721293438</v>
      </c>
      <c r="AY25" s="167">
        <v>48.794199222979259</v>
      </c>
      <c r="AZ25" s="167">
        <v>59.080915048724023</v>
      </c>
      <c r="BA25" s="167">
        <v>72.453662131065414</v>
      </c>
      <c r="BB25" s="167">
        <v>90.67006605138711</v>
      </c>
      <c r="BC25" s="167">
        <v>79.167700119851233</v>
      </c>
      <c r="BD25" s="167">
        <v>85.717453539991638</v>
      </c>
      <c r="BE25" s="167">
        <v>94.768665832447482</v>
      </c>
      <c r="BF25" s="167">
        <v>95.396426363024759</v>
      </c>
      <c r="BG25" s="167">
        <v>91.175377450182523</v>
      </c>
      <c r="BH25" s="167">
        <v>86.463012387765289</v>
      </c>
      <c r="BI25" s="167">
        <v>93.805580554135972</v>
      </c>
      <c r="BJ25" s="167">
        <v>95.788687759807374</v>
      </c>
      <c r="BK25" s="167">
        <v>95.400619093023494</v>
      </c>
      <c r="BL25" s="167">
        <v>91.559815096405259</v>
      </c>
      <c r="BM25" s="167">
        <v>87.513406004719855</v>
      </c>
      <c r="BN25" s="167">
        <v>82.9615969115886</v>
      </c>
      <c r="BO25" s="167">
        <v>75.616292580844046</v>
      </c>
      <c r="BP25" s="167">
        <v>69.791808152898923</v>
      </c>
      <c r="BQ25" s="167">
        <v>64.94268010119815</v>
      </c>
      <c r="BR25" s="167">
        <v>57.853339296767629</v>
      </c>
      <c r="BS25" s="167">
        <v>49.603329224774136</v>
      </c>
      <c r="BT25" s="167">
        <v>41.151274051882318</v>
      </c>
      <c r="BU25" s="167">
        <v>28.854043437491146</v>
      </c>
      <c r="BV25" s="167">
        <v>23.673378738756405</v>
      </c>
      <c r="BW25" s="167">
        <v>18.693335947582291</v>
      </c>
      <c r="BX25" s="167">
        <v>14.238274965716395</v>
      </c>
      <c r="BY25" s="167">
        <v>10.549601119869799</v>
      </c>
      <c r="BZ25" s="167">
        <v>0</v>
      </c>
      <c r="CA25" s="168">
        <f t="shared" si="3"/>
        <v>2038.3643467411628</v>
      </c>
      <c r="CB25" s="169"/>
    </row>
    <row r="26" spans="2:80" ht="12.5" x14ac:dyDescent="0.25">
      <c r="B26" s="166">
        <f t="shared" si="2"/>
        <v>2019</v>
      </c>
      <c r="C26" s="167">
        <v>1.180455834191331E-5</v>
      </c>
      <c r="D26" s="167">
        <v>2.1366585320571618E-5</v>
      </c>
      <c r="E26" s="167">
        <v>3.6874693113007201E-5</v>
      </c>
      <c r="F26" s="167">
        <v>5.8895044442751343E-5</v>
      </c>
      <c r="G26" s="167">
        <v>8.8988563034297918E-5</v>
      </c>
      <c r="H26" s="167">
        <v>1.3510240654133338E-4</v>
      </c>
      <c r="I26" s="167">
        <v>1.9757730888560199E-4</v>
      </c>
      <c r="J26" s="167">
        <v>3.0741874283914117E-4</v>
      </c>
      <c r="K26" s="167">
        <v>5.0717546120539192E-4</v>
      </c>
      <c r="L26" s="167">
        <v>8.1744907731984284E-4</v>
      </c>
      <c r="M26" s="167">
        <v>1.3314466068500841E-3</v>
      </c>
      <c r="N26" s="167">
        <v>2.2544481977870151E-3</v>
      </c>
      <c r="O26" s="167">
        <v>3.6895170143780298E-3</v>
      </c>
      <c r="P26" s="167">
        <v>6.2438931129488034E-3</v>
      </c>
      <c r="Q26" s="167">
        <v>1.0122152611629215E-2</v>
      </c>
      <c r="R26" s="167">
        <v>1.5503231273885698E-2</v>
      </c>
      <c r="S26" s="167">
        <v>2.3866263247111275E-2</v>
      </c>
      <c r="T26" s="167">
        <v>3.5448391628887188E-2</v>
      </c>
      <c r="U26" s="167">
        <v>5.20659514607269E-2</v>
      </c>
      <c r="V26" s="167">
        <v>7.4007102504950323E-2</v>
      </c>
      <c r="W26" s="167">
        <v>9.9246146677563402E-2</v>
      </c>
      <c r="X26" s="167">
        <v>0.12665877822506294</v>
      </c>
      <c r="Y26" s="167">
        <v>0.16824325332931228</v>
      </c>
      <c r="Z26" s="167">
        <v>0.22636205740970139</v>
      </c>
      <c r="AA26" s="167">
        <v>0.30148761752797393</v>
      </c>
      <c r="AB26" s="167">
        <v>0.39597833886382716</v>
      </c>
      <c r="AC26" s="167">
        <v>0.52912178610614036</v>
      </c>
      <c r="AD26" s="167">
        <v>0.6980991529970626</v>
      </c>
      <c r="AE26" s="167">
        <v>0.89564216069398661</v>
      </c>
      <c r="AF26" s="167">
        <v>1.0866749745322157</v>
      </c>
      <c r="AG26" s="167">
        <v>1.3723471373773293</v>
      </c>
      <c r="AH26" s="167">
        <v>1.6860359989681062</v>
      </c>
      <c r="AI26" s="167">
        <v>2.1040090509117841</v>
      </c>
      <c r="AJ26" s="167">
        <v>2.5585680881108086</v>
      </c>
      <c r="AK26" s="167">
        <v>3.1583132178034745</v>
      </c>
      <c r="AL26" s="167">
        <v>3.8394323758526716</v>
      </c>
      <c r="AM26" s="167">
        <v>4.6329556646180059</v>
      </c>
      <c r="AN26" s="167">
        <v>5.6200284006485042</v>
      </c>
      <c r="AO26" s="167">
        <v>6.7311024328098092</v>
      </c>
      <c r="AP26" s="167">
        <v>8.023458794361396</v>
      </c>
      <c r="AQ26" s="167">
        <v>9.7723166340780647</v>
      </c>
      <c r="AR26" s="167">
        <v>11.932475311275905</v>
      </c>
      <c r="AS26" s="167">
        <v>14.345386562948249</v>
      </c>
      <c r="AT26" s="167">
        <v>17.212337037192377</v>
      </c>
      <c r="AU26" s="167">
        <v>20.47153513174419</v>
      </c>
      <c r="AV26" s="167">
        <v>25.159440092880804</v>
      </c>
      <c r="AW26" s="167">
        <v>30.347410460241978</v>
      </c>
      <c r="AX26" s="167">
        <v>35.506952440037722</v>
      </c>
      <c r="AY26" s="167">
        <v>42.830632131061471</v>
      </c>
      <c r="AZ26" s="167">
        <v>51.607203047275945</v>
      </c>
      <c r="BA26" s="167">
        <v>62.173605842553528</v>
      </c>
      <c r="BB26" s="167">
        <v>75.902509963606818</v>
      </c>
      <c r="BC26" s="167">
        <v>94.594206557653322</v>
      </c>
      <c r="BD26" s="167">
        <v>81.850957650805768</v>
      </c>
      <c r="BE26" s="167">
        <v>87.96239196149358</v>
      </c>
      <c r="BF26" s="167">
        <v>96.595230241399307</v>
      </c>
      <c r="BG26" s="167">
        <v>96.63895365353855</v>
      </c>
      <c r="BH26" s="167">
        <v>91.829235779684282</v>
      </c>
      <c r="BI26" s="167">
        <v>86.595791283494748</v>
      </c>
      <c r="BJ26" s="167">
        <v>93.434199975288976</v>
      </c>
      <c r="BK26" s="167">
        <v>94.863392120192131</v>
      </c>
      <c r="BL26" s="167">
        <v>93.881928522470076</v>
      </c>
      <c r="BM26" s="167">
        <v>89.469470745524532</v>
      </c>
      <c r="BN26" s="167">
        <v>84.63716226698952</v>
      </c>
      <c r="BO26" s="167">
        <v>79.316950772589877</v>
      </c>
      <c r="BP26" s="167">
        <v>71.390015888739569</v>
      </c>
      <c r="BQ26" s="167">
        <v>64.997137143616072</v>
      </c>
      <c r="BR26" s="167">
        <v>59.575533146981854</v>
      </c>
      <c r="BS26" s="167">
        <v>52.20495349567792</v>
      </c>
      <c r="BT26" s="167">
        <v>43.96452724420422</v>
      </c>
      <c r="BU26" s="167">
        <v>32.137839159494874</v>
      </c>
      <c r="BV26" s="167">
        <v>25.507596717988452</v>
      </c>
      <c r="BW26" s="167">
        <v>20.462553597742513</v>
      </c>
      <c r="BX26" s="167">
        <v>15.785452777912647</v>
      </c>
      <c r="BY26" s="167">
        <v>11.728909010050803</v>
      </c>
      <c r="BZ26" s="167">
        <v>0</v>
      </c>
      <c r="CA26" s="168">
        <f t="shared" si="3"/>
        <v>2011.1666748463558</v>
      </c>
      <c r="CB26" s="169"/>
    </row>
    <row r="27" spans="2:80" ht="12.5" x14ac:dyDescent="0.25">
      <c r="B27" s="166">
        <f t="shared" si="2"/>
        <v>2020</v>
      </c>
      <c r="C27" s="167">
        <v>1.0659126394821361E-5</v>
      </c>
      <c r="D27" s="167">
        <v>1.9642599123299853E-5</v>
      </c>
      <c r="E27" s="167">
        <v>3.3292047452868762E-5</v>
      </c>
      <c r="F27" s="167">
        <v>5.4598724823256423E-5</v>
      </c>
      <c r="G27" s="167">
        <v>8.3589155201575782E-5</v>
      </c>
      <c r="H27" s="167">
        <v>1.2205643377996567E-4</v>
      </c>
      <c r="I27" s="167">
        <v>1.8415074608753995E-4</v>
      </c>
      <c r="J27" s="167">
        <v>2.8077905661210573E-4</v>
      </c>
      <c r="K27" s="167">
        <v>4.5886723586840983E-4</v>
      </c>
      <c r="L27" s="167">
        <v>7.7747922465143393E-4</v>
      </c>
      <c r="M27" s="167">
        <v>1.2700584514856172E-3</v>
      </c>
      <c r="N27" s="167">
        <v>2.1015129822781614E-3</v>
      </c>
      <c r="O27" s="167">
        <v>3.563591274171829E-3</v>
      </c>
      <c r="P27" s="167">
        <v>5.7390761612683971E-3</v>
      </c>
      <c r="Q27" s="167">
        <v>9.4655197045422634E-3</v>
      </c>
      <c r="R27" s="167">
        <v>1.489790756529058E-2</v>
      </c>
      <c r="S27" s="167">
        <v>2.2146564072015762E-2</v>
      </c>
      <c r="T27" s="167">
        <v>3.3148055636686213E-2</v>
      </c>
      <c r="U27" s="167">
        <v>4.7999225765703341E-2</v>
      </c>
      <c r="V27" s="167">
        <v>6.8901657084172702E-2</v>
      </c>
      <c r="W27" s="167">
        <v>9.5954168478069674E-2</v>
      </c>
      <c r="X27" s="167">
        <v>0.12642255285757148</v>
      </c>
      <c r="Y27" s="167">
        <v>0.15894116994607699</v>
      </c>
      <c r="Z27" s="167">
        <v>0.20836534743371898</v>
      </c>
      <c r="AA27" s="167">
        <v>0.27705851951298172</v>
      </c>
      <c r="AB27" s="167">
        <v>0.36513042543718455</v>
      </c>
      <c r="AC27" s="167">
        <v>0.47484330861395829</v>
      </c>
      <c r="AD27" s="167">
        <v>0.62880869312340049</v>
      </c>
      <c r="AE27" s="167">
        <v>0.82275844980182322</v>
      </c>
      <c r="AF27" s="167">
        <v>1.0476364112196992</v>
      </c>
      <c r="AG27" s="167">
        <v>1.2623542493773736</v>
      </c>
      <c r="AH27" s="167">
        <v>1.5834639307429348</v>
      </c>
      <c r="AI27" s="167">
        <v>1.9329760080939384</v>
      </c>
      <c r="AJ27" s="167">
        <v>2.3977757466119831</v>
      </c>
      <c r="AK27" s="167">
        <v>2.8987260261666181</v>
      </c>
      <c r="AL27" s="167">
        <v>3.5573128756043269</v>
      </c>
      <c r="AM27" s="167">
        <v>4.3003870409874159</v>
      </c>
      <c r="AN27" s="167">
        <v>5.1617992769078942</v>
      </c>
      <c r="AO27" s="167">
        <v>6.2261331781317022</v>
      </c>
      <c r="AP27" s="167">
        <v>7.4167871498231683</v>
      </c>
      <c r="AQ27" s="167">
        <v>8.7986172294575784</v>
      </c>
      <c r="AR27" s="167">
        <v>10.666859794426815</v>
      </c>
      <c r="AS27" s="167">
        <v>12.967924109515163</v>
      </c>
      <c r="AT27" s="167">
        <v>15.532464324639697</v>
      </c>
      <c r="AU27" s="167">
        <v>18.567737841583629</v>
      </c>
      <c r="AV27" s="167">
        <v>21.996537047337181</v>
      </c>
      <c r="AW27" s="167">
        <v>26.941917801584712</v>
      </c>
      <c r="AX27" s="167">
        <v>32.396912982852193</v>
      </c>
      <c r="AY27" s="167">
        <v>37.775664356526335</v>
      </c>
      <c r="AZ27" s="167">
        <v>45.293640302237755</v>
      </c>
      <c r="BA27" s="167">
        <v>54.294784187567494</v>
      </c>
      <c r="BB27" s="167">
        <v>65.111852375730692</v>
      </c>
      <c r="BC27" s="167">
        <v>79.153072954365129</v>
      </c>
      <c r="BD27" s="167">
        <v>97.710536839440621</v>
      </c>
      <c r="BE27" s="167">
        <v>83.902106328445015</v>
      </c>
      <c r="BF27" s="167">
        <v>89.548850320210079</v>
      </c>
      <c r="BG27" s="167">
        <v>97.699115925782593</v>
      </c>
      <c r="BH27" s="167">
        <v>97.153543181571621</v>
      </c>
      <c r="BI27" s="167">
        <v>91.78413438630831</v>
      </c>
      <c r="BJ27" s="167">
        <v>86.077329470926529</v>
      </c>
      <c r="BK27" s="167">
        <v>92.333304512208599</v>
      </c>
      <c r="BL27" s="167">
        <v>93.161334311944387</v>
      </c>
      <c r="BM27" s="167">
        <v>91.560659615005022</v>
      </c>
      <c r="BN27" s="167">
        <v>86.39245156116138</v>
      </c>
      <c r="BO27" s="167">
        <v>80.818346234787953</v>
      </c>
      <c r="BP27" s="167">
        <v>74.815524524482385</v>
      </c>
      <c r="BQ27" s="167">
        <v>66.44622439835895</v>
      </c>
      <c r="BR27" s="167">
        <v>59.607228219617355</v>
      </c>
      <c r="BS27" s="167">
        <v>53.755089225506794</v>
      </c>
      <c r="BT27" s="167">
        <v>46.274102701965319</v>
      </c>
      <c r="BU27" s="167">
        <v>34.936521862755789</v>
      </c>
      <c r="BV27" s="167">
        <v>27.905766243791245</v>
      </c>
      <c r="BW27" s="167">
        <v>21.6583352489648</v>
      </c>
      <c r="BX27" s="167">
        <v>16.97232650579404</v>
      </c>
      <c r="BY27" s="167">
        <v>12.766053201719082</v>
      </c>
      <c r="BZ27" s="167">
        <v>0</v>
      </c>
      <c r="CA27" s="168">
        <f t="shared" si="3"/>
        <v>1973.9317629404916</v>
      </c>
      <c r="CB27" s="169"/>
    </row>
    <row r="28" spans="2:80" ht="12.5" x14ac:dyDescent="0.25">
      <c r="B28" s="166">
        <f t="shared" si="2"/>
        <v>2021</v>
      </c>
      <c r="C28" s="167">
        <v>9.6291519014815585E-6</v>
      </c>
      <c r="D28" s="167">
        <v>1.7722415611032966E-5</v>
      </c>
      <c r="E28" s="167">
        <v>3.0570810690806749E-5</v>
      </c>
      <c r="F28" s="167">
        <v>4.9247305689680693E-5</v>
      </c>
      <c r="G28" s="167">
        <v>7.7402924565907194E-5</v>
      </c>
      <c r="H28" s="167">
        <v>1.1451730438467173E-4</v>
      </c>
      <c r="I28" s="167">
        <v>1.6648405746043371E-4</v>
      </c>
      <c r="J28" s="167">
        <v>2.6161289964853063E-4</v>
      </c>
      <c r="K28" s="167">
        <v>4.1870166361097916E-4</v>
      </c>
      <c r="L28" s="167">
        <v>7.0246681229557684E-4</v>
      </c>
      <c r="M28" s="167">
        <v>1.2069004434851344E-3</v>
      </c>
      <c r="N28" s="167">
        <v>2.0016051283613528E-3</v>
      </c>
      <c r="O28" s="167">
        <v>3.3161544166144669E-3</v>
      </c>
      <c r="P28" s="167">
        <v>5.5334015660102875E-3</v>
      </c>
      <c r="Q28" s="167">
        <v>8.6850794750261417E-3</v>
      </c>
      <c r="R28" s="167">
        <v>1.3909811467168298E-2</v>
      </c>
      <c r="S28" s="167">
        <v>2.1253453591683513E-2</v>
      </c>
      <c r="T28" s="167">
        <v>3.0732367910108138E-2</v>
      </c>
      <c r="U28" s="167">
        <v>4.4854910666830394E-2</v>
      </c>
      <c r="V28" s="167">
        <v>6.3485000834030525E-2</v>
      </c>
      <c r="W28" s="167">
        <v>8.9290597401326277E-2</v>
      </c>
      <c r="X28" s="167">
        <v>0.12217942721681885</v>
      </c>
      <c r="Y28" s="167">
        <v>0.15857772148882759</v>
      </c>
      <c r="Z28" s="167">
        <v>0.19676558926173793</v>
      </c>
      <c r="AA28" s="167">
        <v>0.25492880756986336</v>
      </c>
      <c r="AB28" s="167">
        <v>0.33538747018413739</v>
      </c>
      <c r="AC28" s="167">
        <v>0.43765684122701221</v>
      </c>
      <c r="AD28" s="167">
        <v>0.56411482302676696</v>
      </c>
      <c r="AE28" s="167">
        <v>0.74088477636045069</v>
      </c>
      <c r="AF28" s="167">
        <v>0.96211599359925382</v>
      </c>
      <c r="AG28" s="167">
        <v>1.2166745968506332</v>
      </c>
      <c r="AH28" s="167">
        <v>1.4563911823841069</v>
      </c>
      <c r="AI28" s="167">
        <v>1.815364230162825</v>
      </c>
      <c r="AJ28" s="167">
        <v>2.2031935688336848</v>
      </c>
      <c r="AK28" s="167">
        <v>2.7173138014017502</v>
      </c>
      <c r="AL28" s="167">
        <v>3.2664573331550266</v>
      </c>
      <c r="AM28" s="167">
        <v>3.9868196356079815</v>
      </c>
      <c r="AN28" s="167">
        <v>4.7948178680788267</v>
      </c>
      <c r="AO28" s="167">
        <v>5.7234013088316864</v>
      </c>
      <c r="AP28" s="167">
        <v>6.8665955389853499</v>
      </c>
      <c r="AQ28" s="167">
        <v>8.1405113343557325</v>
      </c>
      <c r="AR28" s="167">
        <v>9.6123287511459417</v>
      </c>
      <c r="AS28" s="167">
        <v>11.601785229747021</v>
      </c>
      <c r="AT28" s="167">
        <v>14.050338345647853</v>
      </c>
      <c r="AU28" s="167">
        <v>16.764264511578183</v>
      </c>
      <c r="AV28" s="167">
        <v>19.958850741895471</v>
      </c>
      <c r="AW28" s="167">
        <v>23.56226141742653</v>
      </c>
      <c r="AX28" s="167">
        <v>28.767241246002442</v>
      </c>
      <c r="AY28" s="167">
        <v>34.470783252087671</v>
      </c>
      <c r="AZ28" s="167">
        <v>39.945210113190484</v>
      </c>
      <c r="BA28" s="167">
        <v>47.641502839690489</v>
      </c>
      <c r="BB28" s="167">
        <v>56.843282437424001</v>
      </c>
      <c r="BC28" s="167">
        <v>67.877497333792803</v>
      </c>
      <c r="BD28" s="167">
        <v>81.708397718701136</v>
      </c>
      <c r="BE28" s="167">
        <v>100.04823896301768</v>
      </c>
      <c r="BF28" s="167">
        <v>85.316368472997738</v>
      </c>
      <c r="BG28" s="167">
        <v>90.463226698994333</v>
      </c>
      <c r="BH28" s="167">
        <v>98.071826275515548</v>
      </c>
      <c r="BI28" s="167">
        <v>96.940801943383093</v>
      </c>
      <c r="BJ28" s="167">
        <v>91.064152813420336</v>
      </c>
      <c r="BK28" s="167">
        <v>84.90488667030256</v>
      </c>
      <c r="BL28" s="167">
        <v>90.502350060013711</v>
      </c>
      <c r="BM28" s="167">
        <v>90.694120411249799</v>
      </c>
      <c r="BN28" s="167">
        <v>88.270161769049977</v>
      </c>
      <c r="BO28" s="167">
        <v>82.391701720342354</v>
      </c>
      <c r="BP28" s="167">
        <v>76.163487281194421</v>
      </c>
      <c r="BQ28" s="167">
        <v>69.595180976983556</v>
      </c>
      <c r="BR28" s="167">
        <v>60.923607059346971</v>
      </c>
      <c r="BS28" s="167">
        <v>53.78683252960073</v>
      </c>
      <c r="BT28" s="167">
        <v>47.66419103679921</v>
      </c>
      <c r="BU28" s="167">
        <v>36.997614455760029</v>
      </c>
      <c r="BV28" s="167">
        <v>29.999885730340019</v>
      </c>
      <c r="BW28" s="167">
        <v>23.431368094614022</v>
      </c>
      <c r="BX28" s="167">
        <v>17.765819280689779</v>
      </c>
      <c r="BY28" s="167">
        <v>13.571987858806793</v>
      </c>
      <c r="BZ28" s="167">
        <v>0</v>
      </c>
      <c r="CA28" s="168">
        <f t="shared" si="3"/>
        <v>1927.6178235275818</v>
      </c>
      <c r="CB28" s="169"/>
    </row>
    <row r="29" spans="2:80" ht="12.5" x14ac:dyDescent="0.25">
      <c r="B29" s="166">
        <f t="shared" si="2"/>
        <v>2022</v>
      </c>
      <c r="C29" s="167">
        <v>8.7246826093317909E-6</v>
      </c>
      <c r="D29" s="167">
        <v>1.6011481219505019E-5</v>
      </c>
      <c r="E29" s="167">
        <v>2.7576534910471462E-5</v>
      </c>
      <c r="F29" s="167">
        <v>4.5195058375305935E-5</v>
      </c>
      <c r="G29" s="167">
        <v>6.9781729755857835E-5</v>
      </c>
      <c r="H29" s="167">
        <v>1.0596717007985146E-4</v>
      </c>
      <c r="I29" s="167">
        <v>1.5628429688827744E-4</v>
      </c>
      <c r="J29" s="167">
        <v>2.3763163590020259E-4</v>
      </c>
      <c r="K29" s="167">
        <v>3.9099545929303925E-4</v>
      </c>
      <c r="L29" s="167">
        <v>6.4149739513755244E-4</v>
      </c>
      <c r="M29" s="167">
        <v>1.0914118355095787E-3</v>
      </c>
      <c r="N29" s="167">
        <v>1.9063240058228986E-3</v>
      </c>
      <c r="O29" s="167">
        <v>3.1602923101849006E-3</v>
      </c>
      <c r="P29" s="167">
        <v>5.1481927146817125E-3</v>
      </c>
      <c r="Q29" s="167">
        <v>8.369197067226164E-3</v>
      </c>
      <c r="R29" s="167">
        <v>1.275342232593013E-2</v>
      </c>
      <c r="S29" s="167">
        <v>1.982878393114651E-2</v>
      </c>
      <c r="T29" s="167">
        <v>2.9472577337671613E-2</v>
      </c>
      <c r="U29" s="167">
        <v>4.1569229972539812E-2</v>
      </c>
      <c r="V29" s="167">
        <v>5.9308938823424279E-2</v>
      </c>
      <c r="W29" s="167">
        <v>8.2250955148467642E-2</v>
      </c>
      <c r="X29" s="167">
        <v>0.11367103069742734</v>
      </c>
      <c r="Y29" s="167">
        <v>0.15322557186566854</v>
      </c>
      <c r="Z29" s="167">
        <v>0.19626237530838614</v>
      </c>
      <c r="AA29" s="167">
        <v>0.24067441747668861</v>
      </c>
      <c r="AB29" s="167">
        <v>0.30851902172492313</v>
      </c>
      <c r="AC29" s="167">
        <v>0.40187509150804079</v>
      </c>
      <c r="AD29" s="167">
        <v>0.51976820246158406</v>
      </c>
      <c r="AE29" s="167">
        <v>0.66449083391229258</v>
      </c>
      <c r="AF29" s="167">
        <v>0.86617810889502711</v>
      </c>
      <c r="AG29" s="167">
        <v>1.117101878619098</v>
      </c>
      <c r="AH29" s="167">
        <v>1.4034028693956215</v>
      </c>
      <c r="AI29" s="167">
        <v>1.6695634665387051</v>
      </c>
      <c r="AJ29" s="167">
        <v>2.069167951125618</v>
      </c>
      <c r="AK29" s="167">
        <v>2.4972125483500838</v>
      </c>
      <c r="AL29" s="167">
        <v>3.0629223890345965</v>
      </c>
      <c r="AM29" s="167">
        <v>3.6625398826521312</v>
      </c>
      <c r="AN29" s="167">
        <v>4.4478154540483619</v>
      </c>
      <c r="AO29" s="167">
        <v>5.3203187954042699</v>
      </c>
      <c r="AP29" s="167">
        <v>6.3174709670021771</v>
      </c>
      <c r="AQ29" s="167">
        <v>7.5432904351967185</v>
      </c>
      <c r="AR29" s="167">
        <v>8.9012131284530902</v>
      </c>
      <c r="AS29" s="167">
        <v>10.463789358113276</v>
      </c>
      <c r="AT29" s="167">
        <v>12.580017198078494</v>
      </c>
      <c r="AU29" s="167">
        <v>15.174735959676854</v>
      </c>
      <c r="AV29" s="167">
        <v>18.03047827286408</v>
      </c>
      <c r="AW29" s="167">
        <v>21.388693724600479</v>
      </c>
      <c r="AX29" s="167">
        <v>25.167110690495289</v>
      </c>
      <c r="AY29" s="167">
        <v>30.616072987386055</v>
      </c>
      <c r="AZ29" s="167">
        <v>36.449563655038197</v>
      </c>
      <c r="BA29" s="167">
        <v>42.009621875109026</v>
      </c>
      <c r="BB29" s="167">
        <v>49.865374393927766</v>
      </c>
      <c r="BC29" s="167">
        <v>59.24029372422202</v>
      </c>
      <c r="BD29" s="167">
        <v>70.02976224315654</v>
      </c>
      <c r="BE29" s="167">
        <v>83.600636758167951</v>
      </c>
      <c r="BF29" s="167">
        <v>101.61357032756402</v>
      </c>
      <c r="BG29" s="167">
        <v>86.089186503491845</v>
      </c>
      <c r="BH29" s="167">
        <v>90.703779806091191</v>
      </c>
      <c r="BI29" s="167">
        <v>97.722730770204592</v>
      </c>
      <c r="BJ29" s="167">
        <v>96.031438437078208</v>
      </c>
      <c r="BK29" s="167">
        <v>89.675459419344904</v>
      </c>
      <c r="BL29" s="167">
        <v>83.085323676518428</v>
      </c>
      <c r="BM29" s="167">
        <v>87.960311489505628</v>
      </c>
      <c r="BN29" s="167">
        <v>87.30590282456798</v>
      </c>
      <c r="BO29" s="167">
        <v>84.077796599842785</v>
      </c>
      <c r="BP29" s="167">
        <v>77.579437642813048</v>
      </c>
      <c r="BQ29" s="167">
        <v>70.810532933562413</v>
      </c>
      <c r="BR29" s="167">
        <v>63.798171531982959</v>
      </c>
      <c r="BS29" s="167">
        <v>54.984620110996254</v>
      </c>
      <c r="BT29" s="167">
        <v>47.714167235424057</v>
      </c>
      <c r="BU29" s="167">
        <v>38.165933330257069</v>
      </c>
      <c r="BV29" s="167">
        <v>31.633466512596218</v>
      </c>
      <c r="BW29" s="167">
        <v>25.085268410192896</v>
      </c>
      <c r="BX29" s="167">
        <v>19.138305563329073</v>
      </c>
      <c r="BY29" s="167">
        <v>14.148154290096997</v>
      </c>
      <c r="BZ29" s="167">
        <v>0</v>
      </c>
      <c r="CA29" s="168">
        <f t="shared" si="3"/>
        <v>1873.6829516668838</v>
      </c>
      <c r="CB29" s="169"/>
    </row>
    <row r="30" spans="2:80" ht="12.5" x14ac:dyDescent="0.25">
      <c r="B30" s="166">
        <f t="shared" si="2"/>
        <v>2023</v>
      </c>
      <c r="C30" s="167">
        <v>8.2551376378702662E-6</v>
      </c>
      <c r="D30" s="167">
        <v>1.4524681454682747E-5</v>
      </c>
      <c r="E30" s="167">
        <v>2.4926688988083368E-5</v>
      </c>
      <c r="F30" s="167">
        <v>4.0771710089166496E-5</v>
      </c>
      <c r="G30" s="167">
        <v>6.4020086932105313E-5</v>
      </c>
      <c r="H30" s="167">
        <v>9.5503907432868684E-5</v>
      </c>
      <c r="I30" s="167">
        <v>1.447445507723466E-4</v>
      </c>
      <c r="J30" s="167">
        <v>2.2405556632833917E-4</v>
      </c>
      <c r="K30" s="167">
        <v>3.5792388100561179E-4</v>
      </c>
      <c r="L30" s="167">
        <v>6.0153143161896516E-4</v>
      </c>
      <c r="M30" s="167">
        <v>9.9972118977570412E-4</v>
      </c>
      <c r="N30" s="167">
        <v>1.7305800101435342E-3</v>
      </c>
      <c r="O30" s="167">
        <v>3.0228834416912431E-3</v>
      </c>
      <c r="P30" s="167">
        <v>4.9166911086886145E-3</v>
      </c>
      <c r="Q30" s="167">
        <v>7.7940255716515972E-3</v>
      </c>
      <c r="R30" s="167">
        <v>1.2293405026054888E-2</v>
      </c>
      <c r="S30" s="167">
        <v>1.8178696273674244E-2</v>
      </c>
      <c r="T30" s="167">
        <v>2.7489502636973195E-2</v>
      </c>
      <c r="U30" s="167">
        <v>3.9851639465862038E-2</v>
      </c>
      <c r="V30" s="167">
        <v>5.4954354767621866E-2</v>
      </c>
      <c r="W30" s="167">
        <v>7.6830968004139244E-2</v>
      </c>
      <c r="X30" s="167">
        <v>0.10469854673939111</v>
      </c>
      <c r="Y30" s="167">
        <v>0.14254137462188465</v>
      </c>
      <c r="Z30" s="167">
        <v>0.18961687272605615</v>
      </c>
      <c r="AA30" s="167">
        <v>0.24000746298169556</v>
      </c>
      <c r="AB30" s="167">
        <v>0.29120758290282767</v>
      </c>
      <c r="AC30" s="167">
        <v>0.36960699281778203</v>
      </c>
      <c r="AD30" s="167">
        <v>0.47714268230095191</v>
      </c>
      <c r="AE30" s="167">
        <v>0.61207592712213366</v>
      </c>
      <c r="AF30" s="167">
        <v>0.7766811138336851</v>
      </c>
      <c r="AG30" s="167">
        <v>1.0055086389697192</v>
      </c>
      <c r="AH30" s="167">
        <v>1.2882708056371688</v>
      </c>
      <c r="AI30" s="167">
        <v>1.6085056047722273</v>
      </c>
      <c r="AJ30" s="167">
        <v>1.9028475332036152</v>
      </c>
      <c r="AK30" s="167">
        <v>2.3453098592429225</v>
      </c>
      <c r="AL30" s="167">
        <v>2.8152287242289891</v>
      </c>
      <c r="AM30" s="167">
        <v>3.4352379222757419</v>
      </c>
      <c r="AN30" s="167">
        <v>4.087760197659585</v>
      </c>
      <c r="AO30" s="167">
        <v>4.9379929795289046</v>
      </c>
      <c r="AP30" s="167">
        <v>5.8765564176858227</v>
      </c>
      <c r="AQ30" s="167">
        <v>6.945565637771522</v>
      </c>
      <c r="AR30" s="167">
        <v>8.2550932459762691</v>
      </c>
      <c r="AS30" s="167">
        <v>9.6979138575234671</v>
      </c>
      <c r="AT30" s="167">
        <v>11.355336225405203</v>
      </c>
      <c r="AU30" s="167">
        <v>13.597133473354917</v>
      </c>
      <c r="AV30" s="167">
        <v>16.331779771150508</v>
      </c>
      <c r="AW30" s="167">
        <v>19.332703060587939</v>
      </c>
      <c r="AX30" s="167">
        <v>22.855023432641421</v>
      </c>
      <c r="AY30" s="167">
        <v>26.794020383220886</v>
      </c>
      <c r="AZ30" s="167">
        <v>32.376862351287635</v>
      </c>
      <c r="BA30" s="167">
        <v>38.329713007801828</v>
      </c>
      <c r="BB30" s="167">
        <v>43.962433191938132</v>
      </c>
      <c r="BC30" s="167">
        <v>51.955294906947628</v>
      </c>
      <c r="BD30" s="167">
        <v>61.088914677160531</v>
      </c>
      <c r="BE30" s="167">
        <v>71.605111208736133</v>
      </c>
      <c r="BF30" s="167">
        <v>84.842959980235619</v>
      </c>
      <c r="BG30" s="167">
        <v>102.4138896998583</v>
      </c>
      <c r="BH30" s="167">
        <v>86.224478580547512</v>
      </c>
      <c r="BI30" s="167">
        <v>90.284835049006475</v>
      </c>
      <c r="BJ30" s="167">
        <v>96.685036752847822</v>
      </c>
      <c r="BK30" s="167">
        <v>94.436362676051701</v>
      </c>
      <c r="BL30" s="167">
        <v>87.625577351715208</v>
      </c>
      <c r="BM30" s="167">
        <v>80.636957052315864</v>
      </c>
      <c r="BN30" s="167">
        <v>84.561590583109989</v>
      </c>
      <c r="BO30" s="167">
        <v>83.067531088210288</v>
      </c>
      <c r="BP30" s="167">
        <v>79.09545601827287</v>
      </c>
      <c r="BQ30" s="167">
        <v>72.090771191356282</v>
      </c>
      <c r="BR30" s="167">
        <v>64.899302712399631</v>
      </c>
      <c r="BS30" s="167">
        <v>57.588076201037921</v>
      </c>
      <c r="BT30" s="167">
        <v>48.804832639340873</v>
      </c>
      <c r="BU30" s="167">
        <v>38.360033429134795</v>
      </c>
      <c r="BV30" s="167">
        <v>32.735052721353291</v>
      </c>
      <c r="BW30" s="167">
        <v>26.537937236293491</v>
      </c>
      <c r="BX30" s="167">
        <v>20.557317197945391</v>
      </c>
      <c r="BY30" s="167">
        <v>15.289797624269585</v>
      </c>
      <c r="BZ30" s="167">
        <v>0</v>
      </c>
      <c r="CA30" s="168">
        <f t="shared" si="3"/>
        <v>1813.9771301811966</v>
      </c>
      <c r="CB30" s="169"/>
    </row>
    <row r="31" spans="2:80" ht="12.5" x14ac:dyDescent="0.25">
      <c r="B31" s="166">
        <f t="shared" si="2"/>
        <v>2024</v>
      </c>
      <c r="C31" s="167">
        <v>7.9738925359840174E-6</v>
      </c>
      <c r="D31" s="167">
        <v>1.3780482978609926E-5</v>
      </c>
      <c r="E31" s="167">
        <v>2.2661570976405254E-5</v>
      </c>
      <c r="F31" s="167">
        <v>3.690960027958462E-5</v>
      </c>
      <c r="G31" s="167">
        <v>5.7812849398840294E-5</v>
      </c>
      <c r="H31" s="167">
        <v>8.7668633507481664E-5</v>
      </c>
      <c r="I31" s="167">
        <v>1.3070660839909626E-4</v>
      </c>
      <c r="J31" s="167">
        <v>2.0864830779725868E-4</v>
      </c>
      <c r="K31" s="167">
        <v>3.4014356881635621E-4</v>
      </c>
      <c r="L31" s="167">
        <v>5.5549160391563102E-4</v>
      </c>
      <c r="M31" s="167">
        <v>9.4305609754587183E-4</v>
      </c>
      <c r="N31" s="167">
        <v>1.5945835993550345E-3</v>
      </c>
      <c r="O31" s="167">
        <v>2.7605116923817008E-3</v>
      </c>
      <c r="P31" s="167">
        <v>4.7279277965248806E-3</v>
      </c>
      <c r="Q31" s="167">
        <v>7.467008263778746E-3</v>
      </c>
      <c r="R31" s="167">
        <v>1.1470069623123164E-2</v>
      </c>
      <c r="S31" s="167">
        <v>1.754238289271759E-2</v>
      </c>
      <c r="T31" s="167">
        <v>2.5216408955149539E-2</v>
      </c>
      <c r="U31" s="167">
        <v>3.7180861143074811E-2</v>
      </c>
      <c r="V31" s="167">
        <v>5.2689926837743928E-2</v>
      </c>
      <c r="W31" s="167">
        <v>7.1202241669684335E-2</v>
      </c>
      <c r="X31" s="167">
        <v>9.7817369815513089E-2</v>
      </c>
      <c r="Y31" s="167">
        <v>0.13131163138357876</v>
      </c>
      <c r="Z31" s="167">
        <v>0.17642015363125529</v>
      </c>
      <c r="AA31" s="167">
        <v>0.23190289175827594</v>
      </c>
      <c r="AB31" s="167">
        <v>0.29039816459432521</v>
      </c>
      <c r="AC31" s="167">
        <v>0.34886582834267305</v>
      </c>
      <c r="AD31" s="167">
        <v>0.43881997696602759</v>
      </c>
      <c r="AE31" s="167">
        <v>0.56181788161818291</v>
      </c>
      <c r="AF31" s="167">
        <v>0.71532061229446064</v>
      </c>
      <c r="AG31" s="167">
        <v>0.90153240812379432</v>
      </c>
      <c r="AH31" s="167">
        <v>1.1594755996944097</v>
      </c>
      <c r="AI31" s="167">
        <v>1.4763768075047934</v>
      </c>
      <c r="AJ31" s="167">
        <v>1.8330432360837974</v>
      </c>
      <c r="AK31" s="167">
        <v>2.156787714763257</v>
      </c>
      <c r="AL31" s="167">
        <v>2.6441540303810851</v>
      </c>
      <c r="AM31" s="167">
        <v>3.1580524220286299</v>
      </c>
      <c r="AN31" s="167">
        <v>3.835257584252489</v>
      </c>
      <c r="AO31" s="167">
        <v>4.5403363308216091</v>
      </c>
      <c r="AP31" s="167">
        <v>5.4574152323885166</v>
      </c>
      <c r="AQ31" s="167">
        <v>6.4653224765468327</v>
      </c>
      <c r="AR31" s="167">
        <v>7.6071057161566751</v>
      </c>
      <c r="AS31" s="167">
        <v>9.0016246554513124</v>
      </c>
      <c r="AT31" s="167">
        <v>10.533273051524123</v>
      </c>
      <c r="AU31" s="167">
        <v>12.28394365611987</v>
      </c>
      <c r="AV31" s="167">
        <v>14.645902018358505</v>
      </c>
      <c r="AW31" s="167">
        <v>17.524143122778558</v>
      </c>
      <c r="AX31" s="167">
        <v>20.670703760962482</v>
      </c>
      <c r="AY31" s="167">
        <v>24.344649074456413</v>
      </c>
      <c r="AZ31" s="167">
        <v>28.342721774011849</v>
      </c>
      <c r="BA31" s="167">
        <v>34.049445301271319</v>
      </c>
      <c r="BB31" s="167">
        <v>40.10840039769964</v>
      </c>
      <c r="BC31" s="167">
        <v>45.797723754324323</v>
      </c>
      <c r="BD31" s="167">
        <v>53.55615293828798</v>
      </c>
      <c r="BE31" s="167">
        <v>62.430273743406602</v>
      </c>
      <c r="BF31" s="167">
        <v>72.623641170327915</v>
      </c>
      <c r="BG31" s="167">
        <v>85.450310547364623</v>
      </c>
      <c r="BH31" s="167">
        <v>102.4685770961878</v>
      </c>
      <c r="BI31" s="167">
        <v>85.744897386928599</v>
      </c>
      <c r="BJ31" s="167">
        <v>89.243515029206094</v>
      </c>
      <c r="BK31" s="167">
        <v>94.977959805055221</v>
      </c>
      <c r="BL31" s="167">
        <v>92.170907174430809</v>
      </c>
      <c r="BM31" s="167">
        <v>84.940765994140548</v>
      </c>
      <c r="BN31" s="167">
        <v>77.439217437177547</v>
      </c>
      <c r="BO31" s="167">
        <v>80.378824453777511</v>
      </c>
      <c r="BP31" s="167">
        <v>78.088938916592184</v>
      </c>
      <c r="BQ31" s="167">
        <v>73.461695346089499</v>
      </c>
      <c r="BR31" s="167">
        <v>66.065029041627625</v>
      </c>
      <c r="BS31" s="167">
        <v>58.597737884050836</v>
      </c>
      <c r="BT31" s="167">
        <v>51.147603742505133</v>
      </c>
      <c r="BU31" s="167">
        <v>39.246941823519926</v>
      </c>
      <c r="BV31" s="167">
        <v>32.830383786836606</v>
      </c>
      <c r="BW31" s="167">
        <v>27.408338326039427</v>
      </c>
      <c r="BX31" s="167">
        <v>21.708448250093358</v>
      </c>
      <c r="BY31" s="167">
        <v>16.393540318346631</v>
      </c>
      <c r="BZ31" s="167">
        <v>0</v>
      </c>
      <c r="CA31" s="168">
        <f t="shared" si="3"/>
        <v>1748.1380216237908</v>
      </c>
      <c r="CB31" s="169"/>
    </row>
    <row r="32" spans="2:80" ht="12.5" x14ac:dyDescent="0.25">
      <c r="B32" s="166">
        <f t="shared" si="2"/>
        <v>2025</v>
      </c>
      <c r="C32" s="167">
        <v>7.769796227937234E-6</v>
      </c>
      <c r="D32" s="167">
        <v>1.3357377306785073E-5</v>
      </c>
      <c r="E32" s="167">
        <v>2.1558505280731832E-5</v>
      </c>
      <c r="F32" s="167">
        <v>3.3632425187425652E-5</v>
      </c>
      <c r="G32" s="167">
        <v>5.2421258653928549E-5</v>
      </c>
      <c r="H32" s="167">
        <v>7.9258298813576766E-5</v>
      </c>
      <c r="I32" s="167">
        <v>1.2025889947886448E-4</v>
      </c>
      <c r="J32" s="167">
        <v>1.8956410879104879E-4</v>
      </c>
      <c r="K32" s="167">
        <v>3.1942983863363084E-4</v>
      </c>
      <c r="L32" s="167">
        <v>5.3228804231128524E-4</v>
      </c>
      <c r="M32" s="167">
        <v>8.7790814325812427E-4</v>
      </c>
      <c r="N32" s="167">
        <v>1.5150210013674531E-3</v>
      </c>
      <c r="O32" s="167">
        <v>2.5611814747305284E-3</v>
      </c>
      <c r="P32" s="167">
        <v>4.3441297013554203E-3</v>
      </c>
      <c r="Q32" s="167">
        <v>7.2170175925454494E-3</v>
      </c>
      <c r="R32" s="167">
        <v>1.1025770611866825E-2</v>
      </c>
      <c r="S32" s="167">
        <v>1.6404029070357706E-2</v>
      </c>
      <c r="T32" s="167">
        <v>2.4369549480544261E-2</v>
      </c>
      <c r="U32" s="167">
        <v>3.4137542414485939E-2</v>
      </c>
      <c r="V32" s="167">
        <v>4.9187006217991464E-2</v>
      </c>
      <c r="W32" s="167">
        <v>6.8293709592760654E-2</v>
      </c>
      <c r="X32" s="167">
        <v>9.0684710437099969E-2</v>
      </c>
      <c r="Y32" s="167">
        <v>0.12272473539833617</v>
      </c>
      <c r="Z32" s="167">
        <v>0.16257244557004691</v>
      </c>
      <c r="AA32" s="167">
        <v>0.21582040474602887</v>
      </c>
      <c r="AB32" s="167">
        <v>0.28064329912350483</v>
      </c>
      <c r="AC32" s="167">
        <v>0.34792263648553423</v>
      </c>
      <c r="AD32" s="167">
        <v>0.41422065957034959</v>
      </c>
      <c r="AE32" s="167">
        <v>0.51671102762122123</v>
      </c>
      <c r="AF32" s="167">
        <v>0.65654896050917566</v>
      </c>
      <c r="AG32" s="167">
        <v>0.83022908179702637</v>
      </c>
      <c r="AH32" s="167">
        <v>1.0395118429531487</v>
      </c>
      <c r="AI32" s="167">
        <v>1.3286816405770254</v>
      </c>
      <c r="AJ32" s="167">
        <v>1.6823205389264466</v>
      </c>
      <c r="AK32" s="167">
        <v>2.077454180662917</v>
      </c>
      <c r="AL32" s="167">
        <v>2.4316034631895374</v>
      </c>
      <c r="AM32" s="167">
        <v>2.9663421472501605</v>
      </c>
      <c r="AN32" s="167">
        <v>3.5264586887536833</v>
      </c>
      <c r="AO32" s="167">
        <v>4.2611376283804985</v>
      </c>
      <c r="AP32" s="167">
        <v>5.0201378934342333</v>
      </c>
      <c r="AQ32" s="167">
        <v>6.0074964372672301</v>
      </c>
      <c r="AR32" s="167">
        <v>7.0858364291162133</v>
      </c>
      <c r="AS32" s="167">
        <v>8.3015227658395752</v>
      </c>
      <c r="AT32" s="167">
        <v>9.7849685426560828</v>
      </c>
      <c r="AU32" s="167">
        <v>11.404115562011699</v>
      </c>
      <c r="AV32" s="167">
        <v>13.242618851529325</v>
      </c>
      <c r="AW32" s="167">
        <v>15.727717117703598</v>
      </c>
      <c r="AX32" s="167">
        <v>18.750344638710558</v>
      </c>
      <c r="AY32" s="167">
        <v>22.03149892158822</v>
      </c>
      <c r="AZ32" s="167">
        <v>25.76181011129739</v>
      </c>
      <c r="BA32" s="167">
        <v>29.812995213082953</v>
      </c>
      <c r="BB32" s="167">
        <v>35.631201983218894</v>
      </c>
      <c r="BC32" s="167">
        <v>41.780083828398368</v>
      </c>
      <c r="BD32" s="167">
        <v>47.196033120458324</v>
      </c>
      <c r="BE32" s="167">
        <v>54.709264048357454</v>
      </c>
      <c r="BF32" s="167">
        <v>63.28582711253906</v>
      </c>
      <c r="BG32" s="167">
        <v>73.100956627042507</v>
      </c>
      <c r="BH32" s="167">
        <v>85.440441941638468</v>
      </c>
      <c r="BI32" s="167">
        <v>101.80739339982404</v>
      </c>
      <c r="BJ32" s="167">
        <v>84.687246698219155</v>
      </c>
      <c r="BK32" s="167">
        <v>87.599971835336405</v>
      </c>
      <c r="BL32" s="167">
        <v>92.617436076139455</v>
      </c>
      <c r="BM32" s="167">
        <v>89.2620948431519</v>
      </c>
      <c r="BN32" s="167">
        <v>81.499685526643546</v>
      </c>
      <c r="BO32" s="167">
        <v>73.554038117484893</v>
      </c>
      <c r="BP32" s="167">
        <v>75.515874606288364</v>
      </c>
      <c r="BQ32" s="167">
        <v>72.500574230987311</v>
      </c>
      <c r="BR32" s="167">
        <v>67.314708867880583</v>
      </c>
      <c r="BS32" s="167">
        <v>59.667925143138426</v>
      </c>
      <c r="BT32" s="167">
        <v>52.077442449536584</v>
      </c>
      <c r="BU32" s="167">
        <v>40.626439988113347</v>
      </c>
      <c r="BV32" s="167">
        <v>33.223283315091685</v>
      </c>
      <c r="BW32" s="167">
        <v>27.201643115430741</v>
      </c>
      <c r="BX32" s="167">
        <v>22.18964710397298</v>
      </c>
      <c r="BY32" s="167">
        <v>17.134646102301101</v>
      </c>
      <c r="BZ32" s="167">
        <v>0</v>
      </c>
      <c r="CA32" s="168">
        <f t="shared" si="3"/>
        <v>1675.7278130612347</v>
      </c>
      <c r="CB32" s="169"/>
    </row>
    <row r="33" spans="2:80" ht="12.5" x14ac:dyDescent="0.25">
      <c r="B33" s="166">
        <f t="shared" si="2"/>
        <v>2026</v>
      </c>
      <c r="C33" s="167">
        <v>7.9712214570877571E-6</v>
      </c>
      <c r="D33" s="167">
        <v>1.30544305642806E-5</v>
      </c>
      <c r="E33" s="167">
        <v>2.0959762226446105E-5</v>
      </c>
      <c r="F33" s="167">
        <v>3.2077020133212952E-5</v>
      </c>
      <c r="G33" s="167">
        <v>4.7873660198483048E-5</v>
      </c>
      <c r="H33" s="167">
        <v>7.1986004780699719E-5</v>
      </c>
      <c r="I33" s="167">
        <v>1.0903192374989851E-4</v>
      </c>
      <c r="J33" s="167">
        <v>1.7555629353781244E-4</v>
      </c>
      <c r="K33" s="167">
        <v>2.9282591358051335E-4</v>
      </c>
      <c r="L33" s="167">
        <v>5.0420839804635187E-4</v>
      </c>
      <c r="M33" s="167">
        <v>8.4757019463296834E-4</v>
      </c>
      <c r="N33" s="167">
        <v>1.4203083746627265E-3</v>
      </c>
      <c r="O33" s="167">
        <v>2.4505016687366848E-3</v>
      </c>
      <c r="P33" s="167">
        <v>4.0566667663028411E-3</v>
      </c>
      <c r="Q33" s="167">
        <v>6.6678663729629328E-3</v>
      </c>
      <c r="R33" s="167">
        <v>1.0704744996696991E-2</v>
      </c>
      <c r="S33" s="167">
        <v>1.582034973088986E-2</v>
      </c>
      <c r="T33" s="167">
        <v>2.2841606972208689E-2</v>
      </c>
      <c r="U33" s="167">
        <v>3.3045919431947818E-2</v>
      </c>
      <c r="V33" s="167">
        <v>4.5211963119258181E-2</v>
      </c>
      <c r="W33" s="167">
        <v>6.3803327341087596E-2</v>
      </c>
      <c r="X33" s="167">
        <v>8.7030911206364636E-2</v>
      </c>
      <c r="Y33" s="167">
        <v>0.1138389305748867</v>
      </c>
      <c r="Z33" s="167">
        <v>0.15201674178650082</v>
      </c>
      <c r="AA33" s="167">
        <v>0.19896886143051634</v>
      </c>
      <c r="AB33" s="167">
        <v>0.26127784801271375</v>
      </c>
      <c r="AC33" s="167">
        <v>0.33632609046990702</v>
      </c>
      <c r="AD33" s="167">
        <v>0.41316445702776439</v>
      </c>
      <c r="AE33" s="167">
        <v>0.48780975318672354</v>
      </c>
      <c r="AF33" s="167">
        <v>0.60389120940252317</v>
      </c>
      <c r="AG33" s="167">
        <v>0.76201856584067729</v>
      </c>
      <c r="AH33" s="167">
        <v>0.95724774093199971</v>
      </c>
      <c r="AI33" s="167">
        <v>1.1911682028125337</v>
      </c>
      <c r="AJ33" s="167">
        <v>1.513959836271846</v>
      </c>
      <c r="AK33" s="167">
        <v>1.9064960275612453</v>
      </c>
      <c r="AL33" s="167">
        <v>2.3419764237134499</v>
      </c>
      <c r="AM33" s="167">
        <v>2.7278997940274028</v>
      </c>
      <c r="AN33" s="167">
        <v>3.3126069756269549</v>
      </c>
      <c r="AO33" s="167">
        <v>3.9188012541619512</v>
      </c>
      <c r="AP33" s="167">
        <v>4.7128291780116385</v>
      </c>
      <c r="AQ33" s="167">
        <v>5.5285206710848902</v>
      </c>
      <c r="AR33" s="167">
        <v>6.5875841877564065</v>
      </c>
      <c r="AS33" s="167">
        <v>7.7376459563280866</v>
      </c>
      <c r="AT33" s="167">
        <v>9.0306714825637293</v>
      </c>
      <c r="AU33" s="167">
        <v>10.602218431487232</v>
      </c>
      <c r="AV33" s="167">
        <v>12.304157688130966</v>
      </c>
      <c r="AW33" s="167">
        <v>14.232472992769551</v>
      </c>
      <c r="AX33" s="167">
        <v>16.841531518594458</v>
      </c>
      <c r="AY33" s="167">
        <v>19.997878660933768</v>
      </c>
      <c r="AZ33" s="167">
        <v>23.323874987657863</v>
      </c>
      <c r="BA33" s="167">
        <v>27.10456042698717</v>
      </c>
      <c r="BB33" s="167">
        <v>31.202134024130306</v>
      </c>
      <c r="BC33" s="167">
        <v>37.118364852619649</v>
      </c>
      <c r="BD33" s="167">
        <v>43.050103449779613</v>
      </c>
      <c r="BE33" s="167">
        <v>48.199279764371056</v>
      </c>
      <c r="BF33" s="167">
        <v>55.438575318913067</v>
      </c>
      <c r="BG33" s="167">
        <v>63.673872711657431</v>
      </c>
      <c r="BH33" s="167">
        <v>73.057347002378322</v>
      </c>
      <c r="BI33" s="167">
        <v>84.843524064470969</v>
      </c>
      <c r="BJ33" s="167">
        <v>100.47564964817437</v>
      </c>
      <c r="BK33" s="167">
        <v>83.07312518275026</v>
      </c>
      <c r="BL33" s="167">
        <v>85.372591746888958</v>
      </c>
      <c r="BM33" s="167">
        <v>89.632710999158689</v>
      </c>
      <c r="BN33" s="167">
        <v>85.590506036336933</v>
      </c>
      <c r="BO33" s="167">
        <v>77.368173902976011</v>
      </c>
      <c r="BP33" s="167">
        <v>69.075684317944223</v>
      </c>
      <c r="BQ33" s="167">
        <v>70.094877423196834</v>
      </c>
      <c r="BR33" s="167">
        <v>66.43480297973565</v>
      </c>
      <c r="BS33" s="167">
        <v>60.813200095446604</v>
      </c>
      <c r="BT33" s="167">
        <v>53.066364871692123</v>
      </c>
      <c r="BU33" s="167">
        <v>40.71278529465507</v>
      </c>
      <c r="BV33" s="167">
        <v>34.304803617375832</v>
      </c>
      <c r="BW33" s="167">
        <v>27.469593732248043</v>
      </c>
      <c r="BX33" s="167">
        <v>21.986102637345844</v>
      </c>
      <c r="BY33" s="167">
        <v>17.488461691029499</v>
      </c>
      <c r="BZ33" s="167">
        <v>0</v>
      </c>
      <c r="CA33" s="168">
        <f t="shared" si="3"/>
        <v>1599.0412275412245</v>
      </c>
      <c r="CB33" s="169"/>
    </row>
    <row r="34" spans="2:80" ht="12.5" x14ac:dyDescent="0.25">
      <c r="B34" s="166">
        <f t="shared" si="2"/>
        <v>2027</v>
      </c>
      <c r="C34" s="167">
        <v>8.0422551186759561E-6</v>
      </c>
      <c r="D34" s="167">
        <v>1.3385326299648198E-5</v>
      </c>
      <c r="E34" s="167">
        <v>2.053331182475665E-5</v>
      </c>
      <c r="F34" s="167">
        <v>3.12678989601127E-5</v>
      </c>
      <c r="G34" s="167">
        <v>4.5769176207452467E-5</v>
      </c>
      <c r="H34" s="167">
        <v>6.5881764571555645E-5</v>
      </c>
      <c r="I34" s="167">
        <v>9.9354071263615951E-5</v>
      </c>
      <c r="J34" s="167">
        <v>1.6029208541874784E-4</v>
      </c>
      <c r="K34" s="167">
        <v>2.7371999469359698E-4</v>
      </c>
      <c r="L34" s="167">
        <v>4.6636871052281592E-4</v>
      </c>
      <c r="M34" s="167">
        <v>8.0902375112502922E-4</v>
      </c>
      <c r="N34" s="167">
        <v>1.3801324618566979E-3</v>
      </c>
      <c r="O34" s="167">
        <v>2.3099839279319967E-3</v>
      </c>
      <c r="P34" s="167">
        <v>3.9044131115689162E-3</v>
      </c>
      <c r="Q34" s="167">
        <v>6.2608184125575728E-3</v>
      </c>
      <c r="R34" s="167">
        <v>9.9363692264489711E-3</v>
      </c>
      <c r="S34" s="167">
        <v>1.5418708947572329E-2</v>
      </c>
      <c r="T34" s="167">
        <v>2.2095955080321777E-2</v>
      </c>
      <c r="U34" s="167">
        <v>3.1045843044480576E-2</v>
      </c>
      <c r="V34" s="167">
        <v>4.3842248573220804E-2</v>
      </c>
      <c r="W34" s="167">
        <v>5.8721250585935442E-2</v>
      </c>
      <c r="X34" s="167">
        <v>8.1386245825045167E-2</v>
      </c>
      <c r="Y34" s="167">
        <v>0.10933333105593862</v>
      </c>
      <c r="Z34" s="167">
        <v>0.14110882744704639</v>
      </c>
      <c r="AA34" s="167">
        <v>0.18616643363228019</v>
      </c>
      <c r="AB34" s="167">
        <v>0.24100994818089622</v>
      </c>
      <c r="AC34" s="167">
        <v>0.31326358880066696</v>
      </c>
      <c r="AD34" s="167">
        <v>0.39953150849888769</v>
      </c>
      <c r="AE34" s="167">
        <v>0.48667344727842987</v>
      </c>
      <c r="AF34" s="167">
        <v>0.5702212143780977</v>
      </c>
      <c r="AG34" s="167">
        <v>0.70100507767640274</v>
      </c>
      <c r="AH34" s="167">
        <v>0.87864618902631353</v>
      </c>
      <c r="AI34" s="167">
        <v>1.0968978001936915</v>
      </c>
      <c r="AJ34" s="167">
        <v>1.3572826414676156</v>
      </c>
      <c r="AK34" s="167">
        <v>1.7156759007025433</v>
      </c>
      <c r="AL34" s="167">
        <v>2.1491230760438351</v>
      </c>
      <c r="AM34" s="167">
        <v>2.6271910836707169</v>
      </c>
      <c r="AN34" s="167">
        <v>3.046392395525066</v>
      </c>
      <c r="AO34" s="167">
        <v>3.681482663590002</v>
      </c>
      <c r="AP34" s="167">
        <v>4.335030143345012</v>
      </c>
      <c r="AQ34" s="167">
        <v>5.1916255351849934</v>
      </c>
      <c r="AR34" s="167">
        <v>6.0649477512817906</v>
      </c>
      <c r="AS34" s="167">
        <v>7.1972836555169915</v>
      </c>
      <c r="AT34" s="167">
        <v>8.4224837903196441</v>
      </c>
      <c r="AU34" s="167">
        <v>9.7919855597760357</v>
      </c>
      <c r="AV34" s="167">
        <v>11.447709221751182</v>
      </c>
      <c r="AW34" s="167">
        <v>13.234392019525579</v>
      </c>
      <c r="AX34" s="167">
        <v>15.252523700197775</v>
      </c>
      <c r="AY34" s="167">
        <v>17.975144030978608</v>
      </c>
      <c r="AZ34" s="167">
        <v>21.182896363658198</v>
      </c>
      <c r="BA34" s="167">
        <v>24.549547290579213</v>
      </c>
      <c r="BB34" s="167">
        <v>28.375771924185745</v>
      </c>
      <c r="BC34" s="167">
        <v>32.51142083790895</v>
      </c>
      <c r="BD34" s="167">
        <v>38.248735973494341</v>
      </c>
      <c r="BE34" s="167">
        <v>43.961108107042755</v>
      </c>
      <c r="BF34" s="167">
        <v>48.832986630354448</v>
      </c>
      <c r="BG34" s="167">
        <v>55.763505488863593</v>
      </c>
      <c r="BH34" s="167">
        <v>63.615343148081216</v>
      </c>
      <c r="BI34" s="167">
        <v>72.520746575791705</v>
      </c>
      <c r="BJ34" s="167">
        <v>83.701989055927498</v>
      </c>
      <c r="BK34" s="167">
        <v>98.503475774715895</v>
      </c>
      <c r="BL34" s="167">
        <v>80.921734229443359</v>
      </c>
      <c r="BM34" s="167">
        <v>82.58809912876788</v>
      </c>
      <c r="BN34" s="167">
        <v>85.911902981930908</v>
      </c>
      <c r="BO34" s="167">
        <v>81.226847561450214</v>
      </c>
      <c r="BP34" s="167">
        <v>72.64239526850487</v>
      </c>
      <c r="BQ34" s="167">
        <v>64.1141849532263</v>
      </c>
      <c r="BR34" s="167">
        <v>64.239207913259762</v>
      </c>
      <c r="BS34" s="167">
        <v>60.042280780846369</v>
      </c>
      <c r="BT34" s="167">
        <v>54.122079613372989</v>
      </c>
      <c r="BU34" s="167">
        <v>40.566145243211899</v>
      </c>
      <c r="BV34" s="167">
        <v>34.202283124066433</v>
      </c>
      <c r="BW34" s="167">
        <v>28.229956335578194</v>
      </c>
      <c r="BX34" s="167">
        <v>22.106737558250288</v>
      </c>
      <c r="BY34" s="167">
        <v>17.26161044882183</v>
      </c>
      <c r="BZ34" s="167">
        <v>0</v>
      </c>
      <c r="CA34" s="168">
        <f t="shared" si="3"/>
        <v>1518.8354184539239</v>
      </c>
      <c r="CB34" s="169"/>
    </row>
    <row r="35" spans="2:80" ht="12.5" x14ac:dyDescent="0.25">
      <c r="B35" s="166">
        <f t="shared" si="2"/>
        <v>2028</v>
      </c>
      <c r="C35" s="167">
        <v>8.1810758315054716E-6</v>
      </c>
      <c r="D35" s="167">
        <v>1.3499964789283336E-5</v>
      </c>
      <c r="E35" s="167">
        <v>2.1043128880467166E-5</v>
      </c>
      <c r="F35" s="167">
        <v>3.0690790517207134E-5</v>
      </c>
      <c r="G35" s="167">
        <v>4.4718259555882878E-5</v>
      </c>
      <c r="H35" s="167">
        <v>6.3125795400631457E-5</v>
      </c>
      <c r="I35" s="167">
        <v>9.1254081131836307E-5</v>
      </c>
      <c r="J35" s="167">
        <v>1.4713271293132629E-4</v>
      </c>
      <c r="K35" s="167">
        <v>2.523147568301437E-4</v>
      </c>
      <c r="L35" s="167">
        <v>4.3988155963332887E-4</v>
      </c>
      <c r="M35" s="167">
        <v>7.541147680677901E-4</v>
      </c>
      <c r="N35" s="167">
        <v>1.3259122677400509E-3</v>
      </c>
      <c r="O35" s="167">
        <v>2.2558966700150368E-3</v>
      </c>
      <c r="P35" s="167">
        <v>3.6950385653420348E-3</v>
      </c>
      <c r="Q35" s="167">
        <v>6.0538951680175479E-3</v>
      </c>
      <c r="R35" s="167">
        <v>9.3710597474974122E-3</v>
      </c>
      <c r="S35" s="167">
        <v>1.4366908697040687E-2</v>
      </c>
      <c r="T35" s="167">
        <v>2.1604578001652414E-2</v>
      </c>
      <c r="U35" s="167">
        <v>3.011520739402293E-2</v>
      </c>
      <c r="V35" s="167">
        <v>4.1280482283471059E-2</v>
      </c>
      <c r="W35" s="167">
        <v>5.7042986606287344E-2</v>
      </c>
      <c r="X35" s="167">
        <v>7.500570957396191E-2</v>
      </c>
      <c r="Y35" s="167">
        <v>0.10235296897445678</v>
      </c>
      <c r="Z35" s="167">
        <v>0.13564223347819243</v>
      </c>
      <c r="AA35" s="167">
        <v>0.17294953946024255</v>
      </c>
      <c r="AB35" s="167">
        <v>0.22566623183294815</v>
      </c>
      <c r="AC35" s="167">
        <v>0.28914939134327239</v>
      </c>
      <c r="AD35" s="167">
        <v>0.37233511890305637</v>
      </c>
      <c r="AE35" s="167">
        <v>0.47081263605815038</v>
      </c>
      <c r="AF35" s="167">
        <v>0.56905539423137985</v>
      </c>
      <c r="AG35" s="167">
        <v>0.66208140937359616</v>
      </c>
      <c r="AH35" s="167">
        <v>0.80844611211322315</v>
      </c>
      <c r="AI35" s="167">
        <v>1.0069240307013434</v>
      </c>
      <c r="AJ35" s="167">
        <v>1.2499084053376359</v>
      </c>
      <c r="AK35" s="167">
        <v>1.5381758179265015</v>
      </c>
      <c r="AL35" s="167">
        <v>1.9340389989894251</v>
      </c>
      <c r="AM35" s="167">
        <v>2.4107696994786632</v>
      </c>
      <c r="AN35" s="167">
        <v>2.933776014006118</v>
      </c>
      <c r="AO35" s="167">
        <v>3.3857816774558476</v>
      </c>
      <c r="AP35" s="167">
        <v>4.0729586155928352</v>
      </c>
      <c r="AQ35" s="167">
        <v>4.7764417356427993</v>
      </c>
      <c r="AR35" s="167">
        <v>5.6970301302030162</v>
      </c>
      <c r="AS35" s="167">
        <v>6.6290372701005378</v>
      </c>
      <c r="AT35" s="167">
        <v>7.8382609580373739</v>
      </c>
      <c r="AU35" s="167">
        <v>9.1380076445025384</v>
      </c>
      <c r="AV35" s="167">
        <v>10.580293466877961</v>
      </c>
      <c r="AW35" s="167">
        <v>12.322341548564621</v>
      </c>
      <c r="AX35" s="167">
        <v>14.193755881329873</v>
      </c>
      <c r="AY35" s="167">
        <v>16.292038239646764</v>
      </c>
      <c r="AZ35" s="167">
        <v>19.055565109228848</v>
      </c>
      <c r="BA35" s="167">
        <v>22.311665103178534</v>
      </c>
      <c r="BB35" s="167">
        <v>25.715094299810207</v>
      </c>
      <c r="BC35" s="167">
        <v>29.578304015441269</v>
      </c>
      <c r="BD35" s="167">
        <v>33.511123288038888</v>
      </c>
      <c r="BE35" s="167">
        <v>39.063944818464677</v>
      </c>
      <c r="BF35" s="167">
        <v>44.539294473131221</v>
      </c>
      <c r="BG35" s="167">
        <v>49.116846863639189</v>
      </c>
      <c r="BH35" s="167">
        <v>55.705568767938985</v>
      </c>
      <c r="BI35" s="167">
        <v>63.138151120956323</v>
      </c>
      <c r="BJ35" s="167">
        <v>71.531108621369256</v>
      </c>
      <c r="BK35" s="167">
        <v>82.041637422898745</v>
      </c>
      <c r="BL35" s="167">
        <v>95.915866885436301</v>
      </c>
      <c r="BM35" s="167">
        <v>78.260456947879177</v>
      </c>
      <c r="BN35" s="167">
        <v>79.151017161800738</v>
      </c>
      <c r="BO35" s="167">
        <v>81.526023601580818</v>
      </c>
      <c r="BP35" s="167">
        <v>76.267752475584786</v>
      </c>
      <c r="BQ35" s="167">
        <v>67.433556936927815</v>
      </c>
      <c r="BR35" s="167">
        <v>58.776952481897595</v>
      </c>
      <c r="BS35" s="167">
        <v>58.08848367116974</v>
      </c>
      <c r="BT35" s="167">
        <v>53.477700458447586</v>
      </c>
      <c r="BU35" s="167">
        <v>40.079505812442747</v>
      </c>
      <c r="BV35" s="167">
        <v>33.815137884667827</v>
      </c>
      <c r="BW35" s="167">
        <v>27.937495877524466</v>
      </c>
      <c r="BX35" s="167">
        <v>22.557713535606226</v>
      </c>
      <c r="BY35" s="167">
        <v>17.241664121681481</v>
      </c>
      <c r="BZ35" s="167">
        <v>0</v>
      </c>
      <c r="CA35" s="168">
        <f t="shared" si="3"/>
        <v>1435.9096465587743</v>
      </c>
      <c r="CB35" s="169"/>
    </row>
    <row r="36" spans="2:80" ht="12.5" x14ac:dyDescent="0.25">
      <c r="B36" s="166">
        <f t="shared" si="2"/>
        <v>2029</v>
      </c>
      <c r="C36" s="167">
        <v>8.0146593387231402E-6</v>
      </c>
      <c r="D36" s="167">
        <v>1.3727084889367941E-5</v>
      </c>
      <c r="E36" s="167">
        <v>2.1216661780457807E-5</v>
      </c>
      <c r="F36" s="167">
        <v>3.143828245705596E-5</v>
      </c>
      <c r="G36" s="167">
        <v>4.396405131520259E-5</v>
      </c>
      <c r="H36" s="167">
        <v>6.1803677797386825E-5</v>
      </c>
      <c r="I36" s="167">
        <v>8.7731714585585763E-5</v>
      </c>
      <c r="J36" s="167">
        <v>1.3610971101134933E-4</v>
      </c>
      <c r="K36" s="167">
        <v>2.3379748833246561E-4</v>
      </c>
      <c r="L36" s="167">
        <v>4.0913588262378453E-4</v>
      </c>
      <c r="M36" s="167">
        <v>7.1670758685196678E-4</v>
      </c>
      <c r="N36" s="167">
        <v>1.2438490908752708E-3</v>
      </c>
      <c r="O36" s="167">
        <v>2.1779353257578155E-3</v>
      </c>
      <c r="P36" s="167">
        <v>3.6214148972906202E-3</v>
      </c>
      <c r="Q36" s="167">
        <v>5.7448628662146728E-3</v>
      </c>
      <c r="R36" s="167">
        <v>9.0935105359545576E-3</v>
      </c>
      <c r="S36" s="167">
        <v>1.3596965177019638E-2</v>
      </c>
      <c r="T36" s="167">
        <v>2.0193702730978508E-2</v>
      </c>
      <c r="U36" s="167">
        <v>2.9524910851059738E-2</v>
      </c>
      <c r="V36" s="167">
        <v>4.0142257287787003E-2</v>
      </c>
      <c r="W36" s="167">
        <v>5.3823090105705296E-2</v>
      </c>
      <c r="X36" s="167">
        <v>7.2990299316252893E-2</v>
      </c>
      <c r="Y36" s="167">
        <v>9.446425915084905E-2</v>
      </c>
      <c r="Z36" s="167">
        <v>0.12713251719294105</v>
      </c>
      <c r="AA36" s="167">
        <v>0.16641009796831691</v>
      </c>
      <c r="AB36" s="167">
        <v>0.20983579027133548</v>
      </c>
      <c r="AC36" s="167">
        <v>0.27095815185956224</v>
      </c>
      <c r="AD36" s="167">
        <v>0.34392187694538462</v>
      </c>
      <c r="AE36" s="167">
        <v>0.43902826069881601</v>
      </c>
      <c r="AF36" s="167">
        <v>0.55076905960259026</v>
      </c>
      <c r="AG36" s="167">
        <v>0.66093954259058829</v>
      </c>
      <c r="AH36" s="167">
        <v>0.76378290139631777</v>
      </c>
      <c r="AI36" s="167">
        <v>0.92669016865855125</v>
      </c>
      <c r="AJ36" s="167">
        <v>1.1475308184919419</v>
      </c>
      <c r="AK36" s="167">
        <v>1.4165996509169241</v>
      </c>
      <c r="AL36" s="167">
        <v>1.7340520837738138</v>
      </c>
      <c r="AM36" s="167">
        <v>2.1695665750283606</v>
      </c>
      <c r="AN36" s="167">
        <v>2.6920824322062358</v>
      </c>
      <c r="AO36" s="167">
        <v>3.2606167640239279</v>
      </c>
      <c r="AP36" s="167">
        <v>3.7460902492464276</v>
      </c>
      <c r="AQ36" s="167">
        <v>4.4882505809431654</v>
      </c>
      <c r="AR36" s="167">
        <v>5.2425812683773332</v>
      </c>
      <c r="AS36" s="167">
        <v>6.2287631978179077</v>
      </c>
      <c r="AT36" s="167">
        <v>7.2223664054089722</v>
      </c>
      <c r="AU36" s="167">
        <v>8.5083108552449751</v>
      </c>
      <c r="AV36" s="167">
        <v>9.8794695710032947</v>
      </c>
      <c r="AW36" s="167">
        <v>11.396413952242462</v>
      </c>
      <c r="AX36" s="167">
        <v>13.225165949005753</v>
      </c>
      <c r="AY36" s="167">
        <v>15.172558990975146</v>
      </c>
      <c r="AZ36" s="167">
        <v>17.286543268260765</v>
      </c>
      <c r="BA36" s="167">
        <v>20.088077928711908</v>
      </c>
      <c r="BB36" s="167">
        <v>23.388384686061734</v>
      </c>
      <c r="BC36" s="167">
        <v>26.820681446180821</v>
      </c>
      <c r="BD36" s="167">
        <v>30.504558157133982</v>
      </c>
      <c r="BE36" s="167">
        <v>34.240732913320336</v>
      </c>
      <c r="BF36" s="167">
        <v>39.590693534227135</v>
      </c>
      <c r="BG36" s="167">
        <v>44.806810832033136</v>
      </c>
      <c r="BH36" s="167">
        <v>49.072285777369295</v>
      </c>
      <c r="BI36" s="167">
        <v>55.291319787036777</v>
      </c>
      <c r="BJ36" s="167">
        <v>62.277522311903489</v>
      </c>
      <c r="BK36" s="167">
        <v>70.111213135339312</v>
      </c>
      <c r="BL36" s="167">
        <v>79.885110135840776</v>
      </c>
      <c r="BM36" s="167">
        <v>92.744181222675408</v>
      </c>
      <c r="BN36" s="167">
        <v>75.004162787015488</v>
      </c>
      <c r="BO36" s="167">
        <v>75.124493836940346</v>
      </c>
      <c r="BP36" s="167">
        <v>76.567643325487396</v>
      </c>
      <c r="BQ36" s="167">
        <v>70.824388701842281</v>
      </c>
      <c r="BR36" s="167">
        <v>61.849472929383225</v>
      </c>
      <c r="BS36" s="167">
        <v>53.185294825606938</v>
      </c>
      <c r="BT36" s="167">
        <v>51.784531823400698</v>
      </c>
      <c r="BU36" s="167">
        <v>38.510191674091651</v>
      </c>
      <c r="BV36" s="167">
        <v>33.568608374110873</v>
      </c>
      <c r="BW36" s="167">
        <v>27.766017169335889</v>
      </c>
      <c r="BX36" s="167">
        <v>22.449574131269578</v>
      </c>
      <c r="BY36" s="167">
        <v>17.69628535925527</v>
      </c>
      <c r="BZ36" s="167">
        <v>0</v>
      </c>
      <c r="CA36" s="168">
        <f t="shared" si="3"/>
        <v>1352.7770484898622</v>
      </c>
      <c r="CB36" s="169"/>
    </row>
    <row r="37" spans="2:80" ht="12.5" x14ac:dyDescent="0.25">
      <c r="B37" s="166">
        <f t="shared" si="2"/>
        <v>2030</v>
      </c>
      <c r="C37" s="167">
        <v>7.9952320518224262E-6</v>
      </c>
      <c r="D37" s="167">
        <v>1.3447571053513269E-5</v>
      </c>
      <c r="E37" s="167">
        <v>2.1565063265050616E-5</v>
      </c>
      <c r="F37" s="167">
        <v>3.1688242422375779E-5</v>
      </c>
      <c r="G37" s="167">
        <v>4.501909912815738E-5</v>
      </c>
      <c r="H37" s="167">
        <v>6.0844966463365069E-5</v>
      </c>
      <c r="I37" s="167">
        <v>8.6137544447598136E-5</v>
      </c>
      <c r="J37" s="167">
        <v>1.3169159019192633E-4</v>
      </c>
      <c r="K37" s="167">
        <v>2.1821071991713625E-4</v>
      </c>
      <c r="L37" s="167">
        <v>3.8238293509369747E-4</v>
      </c>
      <c r="M37" s="167">
        <v>6.7154736959675054E-4</v>
      </c>
      <c r="N37" s="167">
        <v>1.1894414956436505E-3</v>
      </c>
      <c r="O37" s="167">
        <v>2.052936273487127E-3</v>
      </c>
      <c r="P37" s="167">
        <v>3.508317530245969E-3</v>
      </c>
      <c r="Q37" s="167">
        <v>5.6441391314866196E-3</v>
      </c>
      <c r="R37" s="167">
        <v>8.6454436099130116E-3</v>
      </c>
      <c r="S37" s="167">
        <v>1.3229809703680345E-2</v>
      </c>
      <c r="T37" s="167">
        <v>1.9164649332917449E-2</v>
      </c>
      <c r="U37" s="167">
        <v>2.7667496248095697E-2</v>
      </c>
      <c r="V37" s="167">
        <v>3.9444437234747609E-2</v>
      </c>
      <c r="W37" s="167">
        <v>5.245504541438395E-2</v>
      </c>
      <c r="X37" s="167">
        <v>6.9007607066799093E-2</v>
      </c>
      <c r="Y37" s="167">
        <v>9.2084118702094597E-2</v>
      </c>
      <c r="Z37" s="167">
        <v>0.11750708305181828</v>
      </c>
      <c r="AA37" s="167">
        <v>0.15616349332867524</v>
      </c>
      <c r="AB37" s="167">
        <v>0.20211015817459327</v>
      </c>
      <c r="AC37" s="167">
        <v>0.25219790878617848</v>
      </c>
      <c r="AD37" s="167">
        <v>0.32256254465150291</v>
      </c>
      <c r="AE37" s="167">
        <v>0.4058378447366659</v>
      </c>
      <c r="AF37" s="167">
        <v>0.51392091865888656</v>
      </c>
      <c r="AG37" s="167">
        <v>0.64003205347973913</v>
      </c>
      <c r="AH37" s="167">
        <v>0.7627479521198689</v>
      </c>
      <c r="AI37" s="167">
        <v>0.87578968455279971</v>
      </c>
      <c r="AJ37" s="167">
        <v>1.0563847163452427</v>
      </c>
      <c r="AK37" s="167">
        <v>1.3007831253564484</v>
      </c>
      <c r="AL37" s="167">
        <v>1.5971454157908445</v>
      </c>
      <c r="AM37" s="167">
        <v>1.9453908208192854</v>
      </c>
      <c r="AN37" s="167">
        <v>2.4228877071001564</v>
      </c>
      <c r="AO37" s="167">
        <v>2.9920963801367604</v>
      </c>
      <c r="AP37" s="167">
        <v>3.607743397613568</v>
      </c>
      <c r="AQ37" s="167">
        <v>4.1284642766125099</v>
      </c>
      <c r="AR37" s="167">
        <v>4.9269811436061017</v>
      </c>
      <c r="AS37" s="167">
        <v>5.7332023648557024</v>
      </c>
      <c r="AT37" s="167">
        <v>6.7882662228548583</v>
      </c>
      <c r="AU37" s="167">
        <v>7.8429327575117744</v>
      </c>
      <c r="AV37" s="167">
        <v>9.2031242393955957</v>
      </c>
      <c r="AW37" s="167">
        <v>10.647670884118575</v>
      </c>
      <c r="AX37" s="167">
        <v>12.23947982388353</v>
      </c>
      <c r="AY37" s="167">
        <v>14.147303577814183</v>
      </c>
      <c r="AZ37" s="167">
        <v>16.113334601817421</v>
      </c>
      <c r="BA37" s="167">
        <v>18.240856818645192</v>
      </c>
      <c r="BB37" s="167">
        <v>21.077017813119546</v>
      </c>
      <c r="BC37" s="167">
        <v>24.413731591865151</v>
      </c>
      <c r="BD37" s="167">
        <v>27.683969091019165</v>
      </c>
      <c r="BE37" s="167">
        <v>31.192379707491988</v>
      </c>
      <c r="BF37" s="167">
        <v>34.725338435386853</v>
      </c>
      <c r="BG37" s="167">
        <v>39.849394151146434</v>
      </c>
      <c r="BH37" s="167">
        <v>44.783898444820451</v>
      </c>
      <c r="BI37" s="167">
        <v>48.723114425176149</v>
      </c>
      <c r="BJ37" s="167">
        <v>54.552016782846579</v>
      </c>
      <c r="BK37" s="167">
        <v>61.055017805779038</v>
      </c>
      <c r="BL37" s="167">
        <v>68.280399486232895</v>
      </c>
      <c r="BM37" s="167">
        <v>77.257531101202105</v>
      </c>
      <c r="BN37" s="167">
        <v>88.897153337438866</v>
      </c>
      <c r="BO37" s="167">
        <v>71.210915528332976</v>
      </c>
      <c r="BP37" s="167">
        <v>70.591154939814558</v>
      </c>
      <c r="BQ37" s="167">
        <v>71.142251590180095</v>
      </c>
      <c r="BR37" s="167">
        <v>65.004280328037723</v>
      </c>
      <c r="BS37" s="167">
        <v>56.011599519282896</v>
      </c>
      <c r="BT37" s="167">
        <v>47.463230377149969</v>
      </c>
      <c r="BU37" s="167">
        <v>36.650789482852225</v>
      </c>
      <c r="BV37" s="167">
        <v>32.642653762496884</v>
      </c>
      <c r="BW37" s="167">
        <v>27.902204054738682</v>
      </c>
      <c r="BX37" s="167">
        <v>22.594089185467695</v>
      </c>
      <c r="BY37" s="167">
        <v>17.841869850356115</v>
      </c>
      <c r="BZ37" s="167">
        <v>0</v>
      </c>
      <c r="CA37" s="168">
        <f t="shared" si="3"/>
        <v>1271.0646826801305</v>
      </c>
      <c r="CB37" s="169"/>
    </row>
    <row r="38" spans="2:80" ht="12.5" x14ac:dyDescent="0.25">
      <c r="B38" s="166">
        <f t="shared" si="2"/>
        <v>2031</v>
      </c>
      <c r="C38" s="167">
        <v>8.0423301801225977E-6</v>
      </c>
      <c r="D38" s="167">
        <v>1.341173658571046E-5</v>
      </c>
      <c r="E38" s="167">
        <v>2.1125404514640844E-5</v>
      </c>
      <c r="F38" s="167">
        <v>3.2196908590305384E-5</v>
      </c>
      <c r="G38" s="167">
        <v>4.5366280526287772E-5</v>
      </c>
      <c r="H38" s="167">
        <v>6.2287735259840271E-5</v>
      </c>
      <c r="I38" s="167">
        <v>8.494457769209901E-5</v>
      </c>
      <c r="J38" s="167">
        <v>1.2993638726276763E-4</v>
      </c>
      <c r="K38" s="167">
        <v>2.1273848384134597E-4</v>
      </c>
      <c r="L38" s="167">
        <v>3.5970302445809121E-4</v>
      </c>
      <c r="M38" s="167">
        <v>6.3197522529555294E-4</v>
      </c>
      <c r="N38" s="167">
        <v>1.1210187999802362E-3</v>
      </c>
      <c r="O38" s="167">
        <v>1.9720397324326094E-3</v>
      </c>
      <c r="P38" s="167">
        <v>3.3178866583838673E-3</v>
      </c>
      <c r="Q38" s="167">
        <v>5.4806638695661103E-3</v>
      </c>
      <c r="R38" s="167">
        <v>8.5079652914640813E-3</v>
      </c>
      <c r="S38" s="167">
        <v>1.2594000071074751E-2</v>
      </c>
      <c r="T38" s="167">
        <v>1.8685525482996068E-2</v>
      </c>
      <c r="U38" s="167">
        <v>2.6315892036915867E-2</v>
      </c>
      <c r="V38" s="167">
        <v>3.7041050707776219E-2</v>
      </c>
      <c r="W38" s="167">
        <v>5.1642144545772206E-2</v>
      </c>
      <c r="X38" s="167">
        <v>6.7388005170272214E-2</v>
      </c>
      <c r="Y38" s="167">
        <v>8.7223651423355308E-2</v>
      </c>
      <c r="Z38" s="167">
        <v>0.11473846125718196</v>
      </c>
      <c r="AA38" s="167">
        <v>0.14455530961421564</v>
      </c>
      <c r="AB38" s="167">
        <v>0.18990761237568704</v>
      </c>
      <c r="AC38" s="167">
        <v>0.24317411707849207</v>
      </c>
      <c r="AD38" s="167">
        <v>0.30053586655209891</v>
      </c>
      <c r="AE38" s="167">
        <v>0.38097820585125153</v>
      </c>
      <c r="AF38" s="167">
        <v>0.47545056392674812</v>
      </c>
      <c r="AG38" s="167">
        <v>0.59762352212809244</v>
      </c>
      <c r="AH38" s="167">
        <v>0.73903423700569271</v>
      </c>
      <c r="AI38" s="167">
        <v>0.87495866370364672</v>
      </c>
      <c r="AJ38" s="167">
        <v>0.99872651728823569</v>
      </c>
      <c r="AK38" s="167">
        <v>1.1978321855355523</v>
      </c>
      <c r="AL38" s="167">
        <v>1.4668643902508296</v>
      </c>
      <c r="AM38" s="167">
        <v>1.7920209574119861</v>
      </c>
      <c r="AN38" s="167">
        <v>2.1727766893759335</v>
      </c>
      <c r="AO38" s="167">
        <v>2.693165301905649</v>
      </c>
      <c r="AP38" s="167">
        <v>3.3108414510790314</v>
      </c>
      <c r="AQ38" s="167">
        <v>3.9762681094391414</v>
      </c>
      <c r="AR38" s="167">
        <v>4.5325643108203995</v>
      </c>
      <c r="AS38" s="167">
        <v>5.3889031997216259</v>
      </c>
      <c r="AT38" s="167">
        <v>6.2496842157430237</v>
      </c>
      <c r="AU38" s="167">
        <v>7.3737508155301832</v>
      </c>
      <c r="AV38" s="167">
        <v>8.4868020475103787</v>
      </c>
      <c r="AW38" s="167">
        <v>9.9234383273151856</v>
      </c>
      <c r="AX38" s="167">
        <v>11.441768309725257</v>
      </c>
      <c r="AY38" s="167">
        <v>13.10133697198239</v>
      </c>
      <c r="AZ38" s="167">
        <v>15.038390190815305</v>
      </c>
      <c r="BA38" s="167">
        <v>17.020785773312078</v>
      </c>
      <c r="BB38" s="167">
        <v>19.159344251479485</v>
      </c>
      <c r="BC38" s="167">
        <v>22.023226137088333</v>
      </c>
      <c r="BD38" s="167">
        <v>25.22886062313156</v>
      </c>
      <c r="BE38" s="167">
        <v>28.340255755808677</v>
      </c>
      <c r="BF38" s="167">
        <v>31.666031930419681</v>
      </c>
      <c r="BG38" s="167">
        <v>34.984048193666553</v>
      </c>
      <c r="BH38" s="167">
        <v>39.859189563609746</v>
      </c>
      <c r="BI38" s="167">
        <v>44.493202445799284</v>
      </c>
      <c r="BJ38" s="167">
        <v>48.097818349702152</v>
      </c>
      <c r="BK38" s="167">
        <v>53.506746965467329</v>
      </c>
      <c r="BL38" s="167">
        <v>59.486344499481845</v>
      </c>
      <c r="BM38" s="167">
        <v>66.060177388940886</v>
      </c>
      <c r="BN38" s="167">
        <v>74.089329042177567</v>
      </c>
      <c r="BO38" s="167">
        <v>84.440105014091827</v>
      </c>
      <c r="BP38" s="167">
        <v>66.955414472740259</v>
      </c>
      <c r="BQ38" s="167">
        <v>65.642690661223639</v>
      </c>
      <c r="BR38" s="167">
        <v>65.354590300017776</v>
      </c>
      <c r="BS38" s="167">
        <v>58.929221041228914</v>
      </c>
      <c r="BT38" s="167">
        <v>50.045267808481036</v>
      </c>
      <c r="BU38" s="167">
        <v>33.751461166657059</v>
      </c>
      <c r="BV38" s="167">
        <v>31.784876607841166</v>
      </c>
      <c r="BW38" s="167">
        <v>27.768079800876002</v>
      </c>
      <c r="BX38" s="167">
        <v>23.242540187840039</v>
      </c>
      <c r="BY38" s="167">
        <v>18.389056486742458</v>
      </c>
      <c r="BZ38" s="167">
        <v>0</v>
      </c>
      <c r="CA38" s="168">
        <f t="shared" si="3"/>
        <v>1193.8476465906526</v>
      </c>
      <c r="CB38" s="169"/>
    </row>
    <row r="39" spans="2:80" ht="12.5" x14ac:dyDescent="0.25">
      <c r="B39" s="166">
        <f t="shared" si="2"/>
        <v>2032</v>
      </c>
      <c r="C39" s="167">
        <v>8.0441686264812878E-6</v>
      </c>
      <c r="D39" s="167">
        <v>1.3486210340474258E-5</v>
      </c>
      <c r="E39" s="167">
        <v>2.1064478590241548E-5</v>
      </c>
      <c r="F39" s="167">
        <v>3.1539308555941781E-5</v>
      </c>
      <c r="G39" s="167">
        <v>4.6081280899612498E-5</v>
      </c>
      <c r="H39" s="167">
        <v>6.2756234990857251E-5</v>
      </c>
      <c r="I39" s="167">
        <v>8.6924906157262449E-5</v>
      </c>
      <c r="J39" s="167">
        <v>1.2847839200075262E-4</v>
      </c>
      <c r="K39" s="167">
        <v>2.1109304305841348E-4</v>
      </c>
      <c r="L39" s="167">
        <v>3.5297139677209488E-4</v>
      </c>
      <c r="M39" s="167">
        <v>5.9814920419258566E-4</v>
      </c>
      <c r="N39" s="167">
        <v>1.0606113448057147E-3</v>
      </c>
      <c r="O39" s="167">
        <v>1.8664555161495566E-3</v>
      </c>
      <c r="P39" s="167">
        <v>3.1969859670583078E-3</v>
      </c>
      <c r="Q39" s="167">
        <v>5.1946585178782589E-3</v>
      </c>
      <c r="R39" s="167">
        <v>8.2745635206819546E-3</v>
      </c>
      <c r="S39" s="167">
        <v>1.2407921670194944E-2</v>
      </c>
      <c r="T39" s="167">
        <v>1.7803426863171046E-2</v>
      </c>
      <c r="U39" s="167">
        <v>2.5698759207937821E-2</v>
      </c>
      <c r="V39" s="167">
        <v>3.5294477269237762E-2</v>
      </c>
      <c r="W39" s="167">
        <v>4.8580516392245199E-2</v>
      </c>
      <c r="X39" s="167">
        <v>6.645282996590951E-2</v>
      </c>
      <c r="Y39" s="167">
        <v>8.5330054612069883E-2</v>
      </c>
      <c r="Z39" s="167">
        <v>0.10887416268752181</v>
      </c>
      <c r="AA39" s="167">
        <v>0.14137739508623914</v>
      </c>
      <c r="AB39" s="167">
        <v>0.17605141294949822</v>
      </c>
      <c r="AC39" s="167">
        <v>0.22878773599101276</v>
      </c>
      <c r="AD39" s="167">
        <v>0.29010310919227905</v>
      </c>
      <c r="AE39" s="167">
        <v>0.3553339579204694</v>
      </c>
      <c r="AF39" s="167">
        <v>0.44674332518472898</v>
      </c>
      <c r="AG39" s="167">
        <v>0.55334680672207059</v>
      </c>
      <c r="AH39" s="167">
        <v>0.69055533977588801</v>
      </c>
      <c r="AI39" s="167">
        <v>0.84825146858758116</v>
      </c>
      <c r="AJ39" s="167">
        <v>0.99820802335454861</v>
      </c>
      <c r="AK39" s="167">
        <v>1.1328952250968074</v>
      </c>
      <c r="AL39" s="167">
        <v>1.3512047734567818</v>
      </c>
      <c r="AM39" s="167">
        <v>1.6462117416485387</v>
      </c>
      <c r="AN39" s="167">
        <v>2.0018010666055432</v>
      </c>
      <c r="AO39" s="167">
        <v>2.4154959144753652</v>
      </c>
      <c r="AP39" s="167">
        <v>2.9804505691858512</v>
      </c>
      <c r="AQ39" s="167">
        <v>3.649390035542289</v>
      </c>
      <c r="AR39" s="167">
        <v>4.3658598710959948</v>
      </c>
      <c r="AS39" s="167">
        <v>4.9581747534877598</v>
      </c>
      <c r="AT39" s="167">
        <v>5.8753950963548345</v>
      </c>
      <c r="AU39" s="167">
        <v>6.7903781675113928</v>
      </c>
      <c r="AV39" s="167">
        <v>7.981511395768659</v>
      </c>
      <c r="AW39" s="167">
        <v>9.1546556739934104</v>
      </c>
      <c r="AX39" s="167">
        <v>10.668435887788885</v>
      </c>
      <c r="AY39" s="167">
        <v>12.25426806202667</v>
      </c>
      <c r="AZ39" s="167">
        <v>13.939050403411329</v>
      </c>
      <c r="BA39" s="167">
        <v>15.902732715073048</v>
      </c>
      <c r="BB39" s="167">
        <v>17.898764450505269</v>
      </c>
      <c r="BC39" s="167">
        <v>20.042609985076229</v>
      </c>
      <c r="BD39" s="167">
        <v>22.791847418675935</v>
      </c>
      <c r="BE39" s="167">
        <v>25.866052079623831</v>
      </c>
      <c r="BF39" s="167">
        <v>28.81181583884797</v>
      </c>
      <c r="BG39" s="167">
        <v>31.943238154072255</v>
      </c>
      <c r="BH39" s="167">
        <v>35.033806056214431</v>
      </c>
      <c r="BI39" s="167">
        <v>39.640240556405729</v>
      </c>
      <c r="BJ39" s="167">
        <v>43.960304858855714</v>
      </c>
      <c r="BK39" s="167">
        <v>47.212362719237994</v>
      </c>
      <c r="BL39" s="167">
        <v>52.168494155445579</v>
      </c>
      <c r="BM39" s="167">
        <v>57.58958158728128</v>
      </c>
      <c r="BN39" s="167">
        <v>63.39531540562102</v>
      </c>
      <c r="BO39" s="167">
        <v>70.429313899694634</v>
      </c>
      <c r="BP39" s="167">
        <v>79.45536174564063</v>
      </c>
      <c r="BQ39" s="167">
        <v>62.320081956911437</v>
      </c>
      <c r="BR39" s="167">
        <v>60.369777825208715</v>
      </c>
      <c r="BS39" s="167">
        <v>59.31777937535707</v>
      </c>
      <c r="BT39" s="167">
        <v>52.722623285052279</v>
      </c>
      <c r="BU39" s="167">
        <v>34.875337216916009</v>
      </c>
      <c r="BV39" s="167">
        <v>28.652951604118552</v>
      </c>
      <c r="BW39" s="167">
        <v>26.473616029668797</v>
      </c>
      <c r="BX39" s="167">
        <v>22.653977295289017</v>
      </c>
      <c r="BY39" s="167">
        <v>18.529827547768253</v>
      </c>
      <c r="BZ39" s="167">
        <v>0</v>
      </c>
      <c r="CA39" s="168">
        <f t="shared" si="3"/>
        <v>1114.3733469869351</v>
      </c>
      <c r="CB39" s="169"/>
    </row>
    <row r="40" spans="2:80" ht="12.5" x14ac:dyDescent="0.25">
      <c r="B40" s="166">
        <f t="shared" si="2"/>
        <v>2033</v>
      </c>
      <c r="C40" s="167">
        <v>7.7183650787349123E-6</v>
      </c>
      <c r="D40" s="167">
        <v>1.3485764584295762E-5</v>
      </c>
      <c r="E40" s="167">
        <v>2.1175055921151403E-5</v>
      </c>
      <c r="F40" s="167">
        <v>3.1441980350817994E-5</v>
      </c>
      <c r="G40" s="167">
        <v>4.5138134476388481E-5</v>
      </c>
      <c r="H40" s="167">
        <v>6.3730814458831664E-5</v>
      </c>
      <c r="I40" s="167">
        <v>8.7552054594521034E-5</v>
      </c>
      <c r="J40" s="167">
        <v>1.313846109884248E-4</v>
      </c>
      <c r="K40" s="167">
        <v>2.0933003643078263E-4</v>
      </c>
      <c r="L40" s="167">
        <v>3.5188700490143554E-4</v>
      </c>
      <c r="M40" s="167">
        <v>5.8987049848935325E-4</v>
      </c>
      <c r="N40" s="167">
        <v>1.0085209179481469E-3</v>
      </c>
      <c r="O40" s="167">
        <v>1.7725788762491812E-3</v>
      </c>
      <c r="P40" s="167">
        <v>3.0343950428520505E-3</v>
      </c>
      <c r="Q40" s="167">
        <v>5.0155939870683841E-3</v>
      </c>
      <c r="R40" s="167">
        <v>7.8543333424699047E-3</v>
      </c>
      <c r="S40" s="167">
        <v>1.2080490661269427E-2</v>
      </c>
      <c r="T40" s="167">
        <v>1.7554346354056366E-2</v>
      </c>
      <c r="U40" s="167">
        <v>2.4501363726358555E-2</v>
      </c>
      <c r="V40" s="167">
        <v>3.450987692386917E-2</v>
      </c>
      <c r="W40" s="167">
        <v>4.6357486462520636E-2</v>
      </c>
      <c r="X40" s="167">
        <v>6.2605641375479582E-2</v>
      </c>
      <c r="Y40" s="167">
        <v>8.4265234106778497E-2</v>
      </c>
      <c r="Z40" s="167">
        <v>0.10668505114749738</v>
      </c>
      <c r="AA40" s="167">
        <v>0.13437435471463516</v>
      </c>
      <c r="AB40" s="167">
        <v>0.1724474862034317</v>
      </c>
      <c r="AC40" s="167">
        <v>0.2124027990659268</v>
      </c>
      <c r="AD40" s="167">
        <v>0.27329014009157399</v>
      </c>
      <c r="AE40" s="167">
        <v>0.34338084381885264</v>
      </c>
      <c r="AF40" s="167">
        <v>0.4171120653870295</v>
      </c>
      <c r="AG40" s="167">
        <v>0.52042623694819434</v>
      </c>
      <c r="AH40" s="167">
        <v>0.63993319067083576</v>
      </c>
      <c r="AI40" s="167">
        <v>0.79318464541993017</v>
      </c>
      <c r="AJ40" s="167">
        <v>0.96831573388451309</v>
      </c>
      <c r="AK40" s="167">
        <v>1.1328245922902198</v>
      </c>
      <c r="AL40" s="167">
        <v>1.2784879273869438</v>
      </c>
      <c r="AM40" s="167">
        <v>1.5169437273096182</v>
      </c>
      <c r="AN40" s="167">
        <v>1.8393862083318817</v>
      </c>
      <c r="AO40" s="167">
        <v>2.2258771328716249</v>
      </c>
      <c r="AP40" s="167">
        <v>2.6736264672324985</v>
      </c>
      <c r="AQ40" s="167">
        <v>3.2857430822894282</v>
      </c>
      <c r="AR40" s="167">
        <v>4.0074440258025774</v>
      </c>
      <c r="AS40" s="167">
        <v>4.7763458240065306</v>
      </c>
      <c r="AT40" s="167">
        <v>5.4066027744024492</v>
      </c>
      <c r="AU40" s="167">
        <v>6.384848940358042</v>
      </c>
      <c r="AV40" s="167">
        <v>7.3517927830760827</v>
      </c>
      <c r="AW40" s="167">
        <v>8.6122070014723757</v>
      </c>
      <c r="AX40" s="167">
        <v>9.8458274230695526</v>
      </c>
      <c r="AY40" s="167">
        <v>11.431316501597495</v>
      </c>
      <c r="AZ40" s="167">
        <v>13.047885224790488</v>
      </c>
      <c r="BA40" s="167">
        <v>14.755570163614442</v>
      </c>
      <c r="BB40" s="167">
        <v>16.742873495344682</v>
      </c>
      <c r="BC40" s="167">
        <v>18.747072461961963</v>
      </c>
      <c r="BD40" s="167">
        <v>20.774060221531048</v>
      </c>
      <c r="BE40" s="167">
        <v>23.407975551597438</v>
      </c>
      <c r="BF40" s="167">
        <v>26.342134199203986</v>
      </c>
      <c r="BG40" s="167">
        <v>29.11149402541993</v>
      </c>
      <c r="BH40" s="167">
        <v>32.036134394651562</v>
      </c>
      <c r="BI40" s="167">
        <v>34.888442684688791</v>
      </c>
      <c r="BJ40" s="167">
        <v>39.211337760647346</v>
      </c>
      <c r="BK40" s="167">
        <v>43.195932553424051</v>
      </c>
      <c r="BL40" s="167">
        <v>46.075110523332725</v>
      </c>
      <c r="BM40" s="167">
        <v>50.549107630695545</v>
      </c>
      <c r="BN40" s="167">
        <v>55.315205330281678</v>
      </c>
      <c r="BO40" s="167">
        <v>60.320005817020061</v>
      </c>
      <c r="BP40" s="167">
        <v>66.339243852306353</v>
      </c>
      <c r="BQ40" s="167">
        <v>74.02877910149968</v>
      </c>
      <c r="BR40" s="167">
        <v>57.381338831158935</v>
      </c>
      <c r="BS40" s="167">
        <v>54.869952808191591</v>
      </c>
      <c r="BT40" s="167">
        <v>53.150710093889224</v>
      </c>
      <c r="BU40" s="167">
        <v>35.204385456055029</v>
      </c>
      <c r="BV40" s="167">
        <v>28.995174639680108</v>
      </c>
      <c r="BW40" s="167">
        <v>23.384421067830903</v>
      </c>
      <c r="BX40" s="167">
        <v>21.165505302234401</v>
      </c>
      <c r="BY40" s="167">
        <v>17.704680822840661</v>
      </c>
      <c r="BZ40" s="167">
        <v>0</v>
      </c>
      <c r="CA40" s="168">
        <f t="shared" si="3"/>
        <v>1033.3974735488393</v>
      </c>
      <c r="CB40" s="169"/>
    </row>
    <row r="41" spans="2:80" ht="12.5" x14ac:dyDescent="0.25">
      <c r="B41" s="166">
        <f t="shared" si="2"/>
        <v>2034</v>
      </c>
      <c r="C41" s="167">
        <v>7.4498059898023272E-6</v>
      </c>
      <c r="D41" s="167">
        <v>1.2941732568026026E-5</v>
      </c>
      <c r="E41" s="167">
        <v>2.1169173186452728E-5</v>
      </c>
      <c r="F41" s="167">
        <v>3.1598181671973341E-5</v>
      </c>
      <c r="G41" s="167">
        <v>4.4991159324353491E-5</v>
      </c>
      <c r="H41" s="167">
        <v>6.2422972635006735E-5</v>
      </c>
      <c r="I41" s="167">
        <v>8.8881257733111618E-5</v>
      </c>
      <c r="J41" s="167">
        <v>1.3225253483970661E-4</v>
      </c>
      <c r="K41" s="167">
        <v>2.1389132772109409E-4</v>
      </c>
      <c r="L41" s="167">
        <v>3.4976144234745432E-4</v>
      </c>
      <c r="M41" s="167">
        <v>5.9010885036860083E-4</v>
      </c>
      <c r="N41" s="167">
        <v>9.9821915558730157E-4</v>
      </c>
      <c r="O41" s="167">
        <v>1.6909983528085454E-3</v>
      </c>
      <c r="P41" s="167">
        <v>2.8890057790610935E-3</v>
      </c>
      <c r="Q41" s="167">
        <v>4.7693393686216445E-3</v>
      </c>
      <c r="R41" s="167">
        <v>7.5938726997258343E-3</v>
      </c>
      <c r="S41" s="167">
        <v>1.147835406759401E-2</v>
      </c>
      <c r="T41" s="167">
        <v>1.7103784052329568E-2</v>
      </c>
      <c r="U41" s="167">
        <v>2.4172049002461005E-2</v>
      </c>
      <c r="V41" s="167">
        <v>3.2917167911518747E-2</v>
      </c>
      <c r="W41" s="167">
        <v>4.5371888644536951E-2</v>
      </c>
      <c r="X41" s="167">
        <v>5.9813049030021492E-2</v>
      </c>
      <c r="Y41" s="167">
        <v>7.9487347745529846E-2</v>
      </c>
      <c r="Z41" s="167">
        <v>0.10548335973279716</v>
      </c>
      <c r="AA41" s="167">
        <v>0.13186781477837767</v>
      </c>
      <c r="AB41" s="167">
        <v>0.16416181840942023</v>
      </c>
      <c r="AC41" s="167">
        <v>0.20836209985748794</v>
      </c>
      <c r="AD41" s="167">
        <v>0.25407730623620833</v>
      </c>
      <c r="AE41" s="167">
        <v>0.32388969553494767</v>
      </c>
      <c r="AF41" s="167">
        <v>0.40352846565440603</v>
      </c>
      <c r="AG41" s="167">
        <v>0.48642403648973975</v>
      </c>
      <c r="AH41" s="167">
        <v>0.60242949598262452</v>
      </c>
      <c r="AI41" s="167">
        <v>0.73566570606465465</v>
      </c>
      <c r="AJ41" s="167">
        <v>0.90612042067084542</v>
      </c>
      <c r="AK41" s="167">
        <v>1.0995749618168014</v>
      </c>
      <c r="AL41" s="167">
        <v>1.2790320681091978</v>
      </c>
      <c r="AM41" s="167">
        <v>1.4359332996526244</v>
      </c>
      <c r="AN41" s="167">
        <v>1.6955627518712424</v>
      </c>
      <c r="AO41" s="167">
        <v>2.0458580532246873</v>
      </c>
      <c r="AP41" s="167">
        <v>2.4642996344900556</v>
      </c>
      <c r="AQ41" s="167">
        <v>2.9480830077201476</v>
      </c>
      <c r="AR41" s="167">
        <v>3.6087778038955562</v>
      </c>
      <c r="AS41" s="167">
        <v>4.3848218214898527</v>
      </c>
      <c r="AT41" s="167">
        <v>5.2089512250847285</v>
      </c>
      <c r="AU41" s="167">
        <v>5.8764225012330247</v>
      </c>
      <c r="AV41" s="167">
        <v>6.9140348316877684</v>
      </c>
      <c r="AW41" s="167">
        <v>7.9346418022813161</v>
      </c>
      <c r="AX41" s="167">
        <v>9.265202789119007</v>
      </c>
      <c r="AY41" s="167">
        <v>10.553957735740008</v>
      </c>
      <c r="AZ41" s="167">
        <v>12.179484749940613</v>
      </c>
      <c r="BA41" s="167">
        <v>13.824555552398309</v>
      </c>
      <c r="BB41" s="167">
        <v>15.552372522549984</v>
      </c>
      <c r="BC41" s="167">
        <v>17.557894171955901</v>
      </c>
      <c r="BD41" s="167">
        <v>19.461067800998286</v>
      </c>
      <c r="BE41" s="167">
        <v>21.373013364062395</v>
      </c>
      <c r="BF41" s="167">
        <v>23.883579534124099</v>
      </c>
      <c r="BG41" s="167">
        <v>26.665761305196366</v>
      </c>
      <c r="BH41" s="167">
        <v>29.24749369960411</v>
      </c>
      <c r="BI41" s="167">
        <v>31.954359929979848</v>
      </c>
      <c r="BJ41" s="167">
        <v>34.561913437051111</v>
      </c>
      <c r="BK41" s="167">
        <v>38.579982963297532</v>
      </c>
      <c r="BL41" s="167">
        <v>42.204628634869977</v>
      </c>
      <c r="BM41" s="167">
        <v>44.692754920683143</v>
      </c>
      <c r="BN41" s="167">
        <v>48.604196258094497</v>
      </c>
      <c r="BO41" s="167">
        <v>52.688351032990099</v>
      </c>
      <c r="BP41" s="167">
        <v>56.880887246049312</v>
      </c>
      <c r="BQ41" s="167">
        <v>61.884149646351823</v>
      </c>
      <c r="BR41" s="167">
        <v>68.245254533053824</v>
      </c>
      <c r="BS41" s="167">
        <v>52.226769723811266</v>
      </c>
      <c r="BT41" s="167">
        <v>49.244153856107665</v>
      </c>
      <c r="BU41" s="167">
        <v>33.673890249451489</v>
      </c>
      <c r="BV41" s="167">
        <v>29.016581540525074</v>
      </c>
      <c r="BW41" s="167">
        <v>23.463482628630835</v>
      </c>
      <c r="BX41" s="167">
        <v>18.550655755906032</v>
      </c>
      <c r="BY41" s="167">
        <v>16.414395936925427</v>
      </c>
      <c r="BZ41" s="167">
        <v>0</v>
      </c>
      <c r="CA41" s="168">
        <f t="shared" si="3"/>
        <v>953.95863604568456</v>
      </c>
      <c r="CB41" s="169"/>
    </row>
    <row r="42" spans="2:80" ht="12.5" x14ac:dyDescent="0.25">
      <c r="B42" s="166">
        <f t="shared" si="2"/>
        <v>2035</v>
      </c>
      <c r="C42" s="167">
        <v>7.2890117579077485E-6</v>
      </c>
      <c r="D42" s="167">
        <v>1.2492799072869737E-5</v>
      </c>
      <c r="E42" s="167">
        <v>2.0318146344323884E-5</v>
      </c>
      <c r="F42" s="167">
        <v>3.1582307523172343E-5</v>
      </c>
      <c r="G42" s="167">
        <v>4.5204551311954499E-5</v>
      </c>
      <c r="H42" s="167">
        <v>6.221047165726884E-5</v>
      </c>
      <c r="I42" s="167">
        <v>8.7041044793699507E-5</v>
      </c>
      <c r="J42" s="167">
        <v>1.3417439772578366E-4</v>
      </c>
      <c r="K42" s="167">
        <v>2.1513733176614647E-4</v>
      </c>
      <c r="L42" s="167">
        <v>3.5711033279683946E-4</v>
      </c>
      <c r="M42" s="167">
        <v>5.8751601777985718E-4</v>
      </c>
      <c r="N42" s="167">
        <v>1.0011240265134225E-3</v>
      </c>
      <c r="O42" s="167">
        <v>1.677897750212709E-3</v>
      </c>
      <c r="P42" s="167">
        <v>2.7618689314275746E-3</v>
      </c>
      <c r="Q42" s="167">
        <v>4.5481820367789527E-3</v>
      </c>
      <c r="R42" s="167">
        <v>7.2298453429953391E-3</v>
      </c>
      <c r="S42" s="167">
        <v>1.1107793845926001E-2</v>
      </c>
      <c r="T42" s="167">
        <v>1.6262259185401862E-2</v>
      </c>
      <c r="U42" s="167">
        <v>2.3564001806260615E-2</v>
      </c>
      <c r="V42" s="167">
        <v>3.2487905227136654E-2</v>
      </c>
      <c r="W42" s="167">
        <v>4.3292073681486132E-2</v>
      </c>
      <c r="X42" s="167">
        <v>5.8588500018541712E-2</v>
      </c>
      <c r="Y42" s="167">
        <v>7.6019218457796356E-2</v>
      </c>
      <c r="Z42" s="167">
        <v>9.9611135101945192E-2</v>
      </c>
      <c r="AA42" s="167">
        <v>0.13052276748888381</v>
      </c>
      <c r="AB42" s="167">
        <v>0.16131605048833825</v>
      </c>
      <c r="AC42" s="167">
        <v>0.19864040804890898</v>
      </c>
      <c r="AD42" s="167">
        <v>0.24959468911271154</v>
      </c>
      <c r="AE42" s="167">
        <v>0.30153010881518494</v>
      </c>
      <c r="AF42" s="167">
        <v>0.38109455249820168</v>
      </c>
      <c r="AG42" s="167">
        <v>0.47109412474164969</v>
      </c>
      <c r="AH42" s="167">
        <v>0.56366176338650775</v>
      </c>
      <c r="AI42" s="167">
        <v>0.69319906729613101</v>
      </c>
      <c r="AJ42" s="167">
        <v>0.8411262899368277</v>
      </c>
      <c r="AK42" s="167">
        <v>1.029707437335309</v>
      </c>
      <c r="AL42" s="167">
        <v>1.2422660234722125</v>
      </c>
      <c r="AM42" s="167">
        <v>1.4372685392753481</v>
      </c>
      <c r="AN42" s="167">
        <v>1.6057415102727493</v>
      </c>
      <c r="AO42" s="167">
        <v>1.8866280933442761</v>
      </c>
      <c r="AP42" s="167">
        <v>2.2656745024886318</v>
      </c>
      <c r="AQ42" s="167">
        <v>2.7179582860203331</v>
      </c>
      <c r="AR42" s="167">
        <v>3.238664730146799</v>
      </c>
      <c r="AS42" s="167">
        <v>3.9494193861518658</v>
      </c>
      <c r="AT42" s="167">
        <v>4.7827218251565426</v>
      </c>
      <c r="AU42" s="167">
        <v>5.6622676711950533</v>
      </c>
      <c r="AV42" s="167">
        <v>6.364554680137509</v>
      </c>
      <c r="AW42" s="167">
        <v>7.4635707180433997</v>
      </c>
      <c r="AX42" s="167">
        <v>8.5383728454975341</v>
      </c>
      <c r="AY42" s="167">
        <v>9.9345598940099151</v>
      </c>
      <c r="AZ42" s="167">
        <v>11.250871737058613</v>
      </c>
      <c r="BA42" s="167">
        <v>12.914041671654966</v>
      </c>
      <c r="BB42" s="167">
        <v>14.585015828990365</v>
      </c>
      <c r="BC42" s="167">
        <v>16.328015616142572</v>
      </c>
      <c r="BD42" s="167">
        <v>18.253231871777661</v>
      </c>
      <c r="BE42" s="167">
        <v>20.056018904442034</v>
      </c>
      <c r="BF42" s="167">
        <v>21.847760758216587</v>
      </c>
      <c r="BG42" s="167">
        <v>24.224307140803823</v>
      </c>
      <c r="BH42" s="167">
        <v>26.842246607610953</v>
      </c>
      <c r="BI42" s="167">
        <v>29.226203045319529</v>
      </c>
      <c r="BJ42" s="167">
        <v>31.708498571921844</v>
      </c>
      <c r="BK42" s="167">
        <v>34.058178779512424</v>
      </c>
      <c r="BL42" s="167">
        <v>37.747394884481267</v>
      </c>
      <c r="BM42" s="167">
        <v>40.990710809175418</v>
      </c>
      <c r="BN42" s="167">
        <v>43.025289782760829</v>
      </c>
      <c r="BO42" s="167">
        <v>46.351522718266118</v>
      </c>
      <c r="BP42" s="167">
        <v>49.744839676246315</v>
      </c>
      <c r="BQ42" s="167">
        <v>53.129478077276097</v>
      </c>
      <c r="BR42" s="167">
        <v>57.129816121526993</v>
      </c>
      <c r="BS42" s="167">
        <v>62.201872227435167</v>
      </c>
      <c r="BT42" s="167">
        <v>46.947375342321585</v>
      </c>
      <c r="BU42" s="167">
        <v>30.103032982122929</v>
      </c>
      <c r="BV42" s="167">
        <v>28.246305396166903</v>
      </c>
      <c r="BW42" s="167">
        <v>23.898563872048399</v>
      </c>
      <c r="BX42" s="167">
        <v>18.946904168212118</v>
      </c>
      <c r="BY42" s="167">
        <v>14.656462702441834</v>
      </c>
      <c r="BZ42" s="167">
        <v>0</v>
      </c>
      <c r="CA42" s="168">
        <f t="shared" si="3"/>
        <v>880.9048271401191</v>
      </c>
      <c r="CB42" s="169"/>
    </row>
    <row r="43" spans="2:80" ht="12.5" x14ac:dyDescent="0.25">
      <c r="B43" s="166">
        <f t="shared" si="2"/>
        <v>2036</v>
      </c>
      <c r="C43" s="167">
        <v>7.1629883003632155E-6</v>
      </c>
      <c r="D43" s="167">
        <v>1.2222626700739148E-5</v>
      </c>
      <c r="E43" s="167">
        <v>1.9614888358252675E-5</v>
      </c>
      <c r="F43" s="167">
        <v>3.0316350075113713E-5</v>
      </c>
      <c r="G43" s="167">
        <v>4.5173535390470587E-5</v>
      </c>
      <c r="H43" s="167">
        <v>6.249395536078034E-5</v>
      </c>
      <c r="I43" s="167">
        <v>8.6721746963627777E-5</v>
      </c>
      <c r="J43" s="167">
        <v>1.3132916925502613E-4</v>
      </c>
      <c r="K43" s="167">
        <v>2.1809219830200288E-4</v>
      </c>
      <c r="L43" s="167">
        <v>3.589346475081634E-4</v>
      </c>
      <c r="M43" s="167">
        <v>5.9946598284978114E-4</v>
      </c>
      <c r="N43" s="167">
        <v>9.9783851638311771E-4</v>
      </c>
      <c r="O43" s="167">
        <v>1.6855480126403838E-3</v>
      </c>
      <c r="P43" s="167">
        <v>2.7448583249553293E-3</v>
      </c>
      <c r="Q43" s="167">
        <v>4.3538960857969766E-3</v>
      </c>
      <c r="R43" s="167">
        <v>6.9018387068077447E-3</v>
      </c>
      <c r="S43" s="167">
        <v>1.0583763603749019E-2</v>
      </c>
      <c r="T43" s="167">
        <v>1.5747034699432505E-2</v>
      </c>
      <c r="U43" s="167">
        <v>2.2415360064229284E-2</v>
      </c>
      <c r="V43" s="167">
        <v>3.1682424373145918E-2</v>
      </c>
      <c r="W43" s="167">
        <v>4.2740227424850841E-2</v>
      </c>
      <c r="X43" s="167">
        <v>5.5916036419694393E-2</v>
      </c>
      <c r="Y43" s="167">
        <v>7.4512167609757318E-2</v>
      </c>
      <c r="Z43" s="167">
        <v>9.5348455709458824E-2</v>
      </c>
      <c r="AA43" s="167">
        <v>0.12337505578533264</v>
      </c>
      <c r="AB43" s="167">
        <v>0.15982092357725408</v>
      </c>
      <c r="AC43" s="167">
        <v>0.19543731182423635</v>
      </c>
      <c r="AD43" s="167">
        <v>0.23827266240970135</v>
      </c>
      <c r="AE43" s="167">
        <v>0.29660664154176625</v>
      </c>
      <c r="AF43" s="167">
        <v>0.35525093381266004</v>
      </c>
      <c r="AG43" s="167">
        <v>0.44543826974936263</v>
      </c>
      <c r="AH43" s="167">
        <v>0.54647706579916422</v>
      </c>
      <c r="AI43" s="167">
        <v>0.64925871220705111</v>
      </c>
      <c r="AJ43" s="167">
        <v>0.79330567794313456</v>
      </c>
      <c r="AK43" s="167">
        <v>0.956647689510706</v>
      </c>
      <c r="AL43" s="167">
        <v>1.1641861686146528</v>
      </c>
      <c r="AM43" s="167">
        <v>1.3968344812943614</v>
      </c>
      <c r="AN43" s="167">
        <v>1.6080555562754388</v>
      </c>
      <c r="AO43" s="167">
        <v>1.787532144070783</v>
      </c>
      <c r="AP43" s="167">
        <v>2.0901915435208878</v>
      </c>
      <c r="AQ43" s="167">
        <v>2.4997019405480514</v>
      </c>
      <c r="AR43" s="167">
        <v>2.9866462074512445</v>
      </c>
      <c r="AS43" s="167">
        <v>3.5452300485770536</v>
      </c>
      <c r="AT43" s="167">
        <v>4.308777177628798</v>
      </c>
      <c r="AU43" s="167">
        <v>5.1998548380785454</v>
      </c>
      <c r="AV43" s="167">
        <v>6.1334669821327301</v>
      </c>
      <c r="AW43" s="167">
        <v>6.8716779509079586</v>
      </c>
      <c r="AX43" s="167">
        <v>8.033020422483931</v>
      </c>
      <c r="AY43" s="167">
        <v>9.1575307246995727</v>
      </c>
      <c r="AZ43" s="167">
        <v>10.595121727456002</v>
      </c>
      <c r="BA43" s="167">
        <v>11.937014330071941</v>
      </c>
      <c r="BB43" s="167">
        <v>13.635255702860864</v>
      </c>
      <c r="BC43" s="167">
        <v>15.327288835722657</v>
      </c>
      <c r="BD43" s="167">
        <v>16.997372837246814</v>
      </c>
      <c r="BE43" s="167">
        <v>18.840966236798945</v>
      </c>
      <c r="BF43" s="167">
        <v>20.537636581686268</v>
      </c>
      <c r="BG43" s="167">
        <v>22.201679426788065</v>
      </c>
      <c r="BH43" s="167">
        <v>24.432969175633474</v>
      </c>
      <c r="BI43" s="167">
        <v>26.87565961875055</v>
      </c>
      <c r="BJ43" s="167">
        <v>29.055621181632286</v>
      </c>
      <c r="BK43" s="167">
        <v>31.300420183279858</v>
      </c>
      <c r="BL43" s="167">
        <v>33.376937691073081</v>
      </c>
      <c r="BM43" s="167">
        <v>36.715470420504964</v>
      </c>
      <c r="BN43" s="167">
        <v>39.515687692005237</v>
      </c>
      <c r="BO43" s="167">
        <v>41.085986137157157</v>
      </c>
      <c r="BP43" s="167">
        <v>43.819825040060365</v>
      </c>
      <c r="BQ43" s="167">
        <v>46.527848505309905</v>
      </c>
      <c r="BR43" s="167">
        <v>49.117605810045518</v>
      </c>
      <c r="BS43" s="167">
        <v>52.151365620763109</v>
      </c>
      <c r="BT43" s="167">
        <v>56.00324128797434</v>
      </c>
      <c r="BU43" s="167">
        <v>27.646465635415026</v>
      </c>
      <c r="BV43" s="167">
        <v>25.273995287734095</v>
      </c>
      <c r="BW43" s="167">
        <v>23.285156447060501</v>
      </c>
      <c r="BX43" s="167">
        <v>19.317009134410547</v>
      </c>
      <c r="BY43" s="167">
        <v>14.986331931808465</v>
      </c>
      <c r="BZ43" s="167">
        <v>0</v>
      </c>
      <c r="CA43" s="168">
        <f t="shared" si="3"/>
        <v>812.46973058733442</v>
      </c>
      <c r="CB43" s="169"/>
    </row>
    <row r="44" spans="2:80" ht="12.5" x14ac:dyDescent="0.25">
      <c r="B44" s="166">
        <f t="shared" si="2"/>
        <v>2037</v>
      </c>
      <c r="C44" s="167">
        <v>6.8345099504506235E-6</v>
      </c>
      <c r="D44" s="167">
        <v>1.20101965454672E-5</v>
      </c>
      <c r="E44" s="167">
        <v>1.9189758761924136E-5</v>
      </c>
      <c r="F44" s="167">
        <v>2.9268958522250116E-5</v>
      </c>
      <c r="G44" s="167">
        <v>4.3365406488436731E-5</v>
      </c>
      <c r="H44" s="167">
        <v>6.2441152801059885E-5</v>
      </c>
      <c r="I44" s="167">
        <v>8.7091116060401819E-5</v>
      </c>
      <c r="J44" s="167">
        <v>1.307728115706383E-4</v>
      </c>
      <c r="K44" s="167">
        <v>2.1332010143930435E-4</v>
      </c>
      <c r="L44" s="167">
        <v>3.6359662587850949E-4</v>
      </c>
      <c r="M44" s="167">
        <v>6.0215460171160473E-4</v>
      </c>
      <c r="N44" s="167">
        <v>1.0175277688586476E-3</v>
      </c>
      <c r="O44" s="167">
        <v>1.6811463928833453E-3</v>
      </c>
      <c r="P44" s="167">
        <v>2.7602456186522073E-3</v>
      </c>
      <c r="Q44" s="167">
        <v>4.3314438334042804E-3</v>
      </c>
      <c r="R44" s="167">
        <v>6.6126709149886831E-3</v>
      </c>
      <c r="S44" s="167">
        <v>1.0110503051034725E-2</v>
      </c>
      <c r="T44" s="167">
        <v>1.5012199057054781E-2</v>
      </c>
      <c r="U44" s="167">
        <v>2.1714436418316913E-2</v>
      </c>
      <c r="V44" s="167">
        <v>3.0148198510676044E-2</v>
      </c>
      <c r="W44" s="167">
        <v>4.1691534995658364E-2</v>
      </c>
      <c r="X44" s="167">
        <v>5.5215239876766742E-2</v>
      </c>
      <c r="Y44" s="167">
        <v>7.1126348047385268E-2</v>
      </c>
      <c r="Z44" s="167">
        <v>9.3508579906956324E-2</v>
      </c>
      <c r="AA44" s="167">
        <v>0.11818489753258749</v>
      </c>
      <c r="AB44" s="167">
        <v>0.15119679846665979</v>
      </c>
      <c r="AC44" s="167">
        <v>0.19378632960348124</v>
      </c>
      <c r="AD44" s="167">
        <v>0.23469461290308546</v>
      </c>
      <c r="AE44" s="167">
        <v>0.28351116951701522</v>
      </c>
      <c r="AF44" s="167">
        <v>0.34988969801239145</v>
      </c>
      <c r="AG44" s="167">
        <v>0.41575386828266836</v>
      </c>
      <c r="AH44" s="167">
        <v>0.51731688962553568</v>
      </c>
      <c r="AI44" s="167">
        <v>0.63012010980118438</v>
      </c>
      <c r="AJ44" s="167">
        <v>0.74376658984005406</v>
      </c>
      <c r="AK44" s="167">
        <v>0.90308073984355497</v>
      </c>
      <c r="AL44" s="167">
        <v>1.0824804437317597</v>
      </c>
      <c r="AM44" s="167">
        <v>1.3099893804810097</v>
      </c>
      <c r="AN44" s="167">
        <v>1.5637896559587396</v>
      </c>
      <c r="AO44" s="167">
        <v>1.7910646834028032</v>
      </c>
      <c r="AP44" s="167">
        <v>1.9813705559385069</v>
      </c>
      <c r="AQ44" s="167">
        <v>2.3070702508425267</v>
      </c>
      <c r="AR44" s="167">
        <v>2.7477396326296737</v>
      </c>
      <c r="AS44" s="167">
        <v>3.2702716787700843</v>
      </c>
      <c r="AT44" s="167">
        <v>3.868849144128228</v>
      </c>
      <c r="AU44" s="167">
        <v>4.6856855170626375</v>
      </c>
      <c r="AV44" s="167">
        <v>5.6335621748753812</v>
      </c>
      <c r="AW44" s="167">
        <v>6.6231283515802524</v>
      </c>
      <c r="AX44" s="167">
        <v>7.397394638233088</v>
      </c>
      <c r="AY44" s="167">
        <v>8.6172979050822551</v>
      </c>
      <c r="AZ44" s="167">
        <v>9.7699465964721135</v>
      </c>
      <c r="BA44" s="167">
        <v>11.246953080299964</v>
      </c>
      <c r="BB44" s="167">
        <v>12.612122606946659</v>
      </c>
      <c r="BC44" s="167">
        <v>14.340941707550757</v>
      </c>
      <c r="BD44" s="167">
        <v>15.973706493983007</v>
      </c>
      <c r="BE44" s="167">
        <v>17.569505934356908</v>
      </c>
      <c r="BF44" s="167">
        <v>19.324707671166166</v>
      </c>
      <c r="BG44" s="167">
        <v>20.907442131486757</v>
      </c>
      <c r="BH44" s="167">
        <v>22.435736703873559</v>
      </c>
      <c r="BI44" s="167">
        <v>24.511975909410342</v>
      </c>
      <c r="BJ44" s="167">
        <v>26.771667728588806</v>
      </c>
      <c r="BK44" s="167">
        <v>28.735770138625959</v>
      </c>
      <c r="BL44" s="167">
        <v>30.728573169260471</v>
      </c>
      <c r="BM44" s="167">
        <v>32.518398831981685</v>
      </c>
      <c r="BN44" s="167">
        <v>35.448651554517838</v>
      </c>
      <c r="BO44" s="167">
        <v>37.789081876306902</v>
      </c>
      <c r="BP44" s="167">
        <v>38.897664425098107</v>
      </c>
      <c r="BQ44" s="167">
        <v>41.044393605430407</v>
      </c>
      <c r="BR44" s="167">
        <v>43.078540765711907</v>
      </c>
      <c r="BS44" s="167">
        <v>44.907349628258281</v>
      </c>
      <c r="BT44" s="167">
        <v>47.03283124524301</v>
      </c>
      <c r="BU44" s="167">
        <v>29.808912745643315</v>
      </c>
      <c r="BV44" s="167">
        <v>21.889094329430222</v>
      </c>
      <c r="BW44" s="167">
        <v>19.654742303700665</v>
      </c>
      <c r="BX44" s="167">
        <v>17.753772399980761</v>
      </c>
      <c r="BY44" s="167">
        <v>14.413218857060176</v>
      </c>
      <c r="BZ44" s="167">
        <v>0</v>
      </c>
      <c r="CA44" s="168">
        <f t="shared" si="3"/>
        <v>736.94319827616232</v>
      </c>
      <c r="CB44" s="169"/>
    </row>
    <row r="45" spans="2:80" ht="12.5" x14ac:dyDescent="0.25">
      <c r="B45" s="166">
        <f t="shared" si="2"/>
        <v>2038</v>
      </c>
      <c r="C45" s="167">
        <v>6.7878078207662951E-6</v>
      </c>
      <c r="D45" s="167">
        <v>1.1461917596669591E-5</v>
      </c>
      <c r="E45" s="167">
        <v>1.8854497984034657E-5</v>
      </c>
      <c r="F45" s="167">
        <v>2.8633034059196566E-5</v>
      </c>
      <c r="G45" s="167">
        <v>4.1868328337607563E-5</v>
      </c>
      <c r="H45" s="167">
        <v>5.9943426811134848E-5</v>
      </c>
      <c r="I45" s="167">
        <v>8.6993486998560021E-5</v>
      </c>
      <c r="J45" s="167">
        <v>1.3125143214841317E-4</v>
      </c>
      <c r="K45" s="167">
        <v>2.1225954085735133E-4</v>
      </c>
      <c r="L45" s="167">
        <v>3.5541529294390306E-4</v>
      </c>
      <c r="M45" s="167">
        <v>6.0958617777769064E-4</v>
      </c>
      <c r="N45" s="167">
        <v>1.0215143855820535E-3</v>
      </c>
      <c r="O45" s="167">
        <v>1.7134292719940408E-3</v>
      </c>
      <c r="P45" s="167">
        <v>2.7540737301340323E-3</v>
      </c>
      <c r="Q45" s="167">
        <v>4.3584560689214069E-3</v>
      </c>
      <c r="R45" s="167">
        <v>6.5827226251496673E-3</v>
      </c>
      <c r="S45" s="167">
        <v>9.6922279599646888E-3</v>
      </c>
      <c r="T45" s="167">
        <v>1.434737088556548E-2</v>
      </c>
      <c r="U45" s="167">
        <v>2.0708893904088171E-2</v>
      </c>
      <c r="V45" s="167">
        <v>2.9214082016184612E-2</v>
      </c>
      <c r="W45" s="167">
        <v>3.9681962013155658E-2</v>
      </c>
      <c r="X45" s="167">
        <v>5.387059344006806E-2</v>
      </c>
      <c r="Y45" s="167">
        <v>7.0245425889641555E-2</v>
      </c>
      <c r="Z45" s="167">
        <v>8.9272804979418474E-2</v>
      </c>
      <c r="AA45" s="167">
        <v>0.11595606721699214</v>
      </c>
      <c r="AB45" s="167">
        <v>0.14493020411935875</v>
      </c>
      <c r="AC45" s="167">
        <v>0.18346561020206442</v>
      </c>
      <c r="AD45" s="167">
        <v>0.23288319623041209</v>
      </c>
      <c r="AE45" s="167">
        <v>0.27954036029100537</v>
      </c>
      <c r="AF45" s="167">
        <v>0.33483936150622962</v>
      </c>
      <c r="AG45" s="167">
        <v>0.40996168803230626</v>
      </c>
      <c r="AH45" s="167">
        <v>0.48342350810183221</v>
      </c>
      <c r="AI45" s="167">
        <v>0.59716178567466072</v>
      </c>
      <c r="AJ45" s="167">
        <v>0.72256885277655081</v>
      </c>
      <c r="AK45" s="167">
        <v>0.84751834060769449</v>
      </c>
      <c r="AL45" s="167">
        <v>1.0227745917542206</v>
      </c>
      <c r="AM45" s="167">
        <v>1.2190439340243102</v>
      </c>
      <c r="AN45" s="167">
        <v>1.4676260226650788</v>
      </c>
      <c r="AO45" s="167">
        <v>1.7428596227438464</v>
      </c>
      <c r="AP45" s="167">
        <v>1.9863892270218733</v>
      </c>
      <c r="AQ45" s="167">
        <v>2.1880369307896417</v>
      </c>
      <c r="AR45" s="167">
        <v>2.5371024130092659</v>
      </c>
      <c r="AS45" s="167">
        <v>3.009736880123083</v>
      </c>
      <c r="AT45" s="167">
        <v>3.5698456691987595</v>
      </c>
      <c r="AU45" s="167">
        <v>4.2084540241818456</v>
      </c>
      <c r="AV45" s="167">
        <v>5.0776916687754445</v>
      </c>
      <c r="AW45" s="167">
        <v>6.084464343971737</v>
      </c>
      <c r="AX45" s="167">
        <v>7.1308994823136471</v>
      </c>
      <c r="AY45" s="167">
        <v>7.9369817020366638</v>
      </c>
      <c r="AZ45" s="167">
        <v>9.1962136856476882</v>
      </c>
      <c r="BA45" s="167">
        <v>10.37528319565693</v>
      </c>
      <c r="BB45" s="167">
        <v>11.889495710728511</v>
      </c>
      <c r="BC45" s="167">
        <v>13.27391215784338</v>
      </c>
      <c r="BD45" s="167">
        <v>14.959768597739242</v>
      </c>
      <c r="BE45" s="167">
        <v>16.531232447389939</v>
      </c>
      <c r="BF45" s="167">
        <v>18.046483802130631</v>
      </c>
      <c r="BG45" s="167">
        <v>19.704453902011014</v>
      </c>
      <c r="BH45" s="167">
        <v>21.16510883325061</v>
      </c>
      <c r="BI45" s="167">
        <v>22.550842989183174</v>
      </c>
      <c r="BJ45" s="167">
        <v>24.464907921388559</v>
      </c>
      <c r="BK45" s="167">
        <v>26.528847337791742</v>
      </c>
      <c r="BL45" s="167">
        <v>28.263895178432538</v>
      </c>
      <c r="BM45" s="167">
        <v>29.991620880103554</v>
      </c>
      <c r="BN45" s="167">
        <v>31.44912852863818</v>
      </c>
      <c r="BO45" s="167">
        <v>33.953326445368027</v>
      </c>
      <c r="BP45" s="167">
        <v>35.830653454998924</v>
      </c>
      <c r="BQ45" s="167">
        <v>36.489025497131543</v>
      </c>
      <c r="BR45" s="167">
        <v>38.060019066933293</v>
      </c>
      <c r="BS45" s="167">
        <v>39.448421099324065</v>
      </c>
      <c r="BT45" s="167">
        <v>40.567616679944145</v>
      </c>
      <c r="BU45" s="167">
        <v>24.210639655862767</v>
      </c>
      <c r="BV45" s="167">
        <v>25.17369489546827</v>
      </c>
      <c r="BW45" s="167">
        <v>18.168067443849658</v>
      </c>
      <c r="BX45" s="167">
        <v>16.00101594889496</v>
      </c>
      <c r="BY45" s="167">
        <v>14.142617389057373</v>
      </c>
      <c r="BZ45" s="167">
        <v>0</v>
      </c>
      <c r="CA45" s="168">
        <f t="shared" si="3"/>
        <v>674.3154748442505</v>
      </c>
      <c r="CB45" s="169"/>
    </row>
    <row r="46" spans="2:80" ht="12.5" x14ac:dyDescent="0.25">
      <c r="B46" s="166">
        <f t="shared" si="2"/>
        <v>2039</v>
      </c>
      <c r="C46" s="167">
        <v>6.650342721917224E-6</v>
      </c>
      <c r="D46" s="167">
        <v>1.1380905458518997E-5</v>
      </c>
      <c r="E46" s="167">
        <v>1.7997104394176094E-5</v>
      </c>
      <c r="F46" s="167">
        <v>2.8130171035110896E-5</v>
      </c>
      <c r="G46" s="167">
        <v>4.0956301477969304E-5</v>
      </c>
      <c r="H46" s="167">
        <v>5.7873809754867278E-5</v>
      </c>
      <c r="I46" s="167">
        <v>8.3503817449995243E-5</v>
      </c>
      <c r="J46" s="167">
        <v>1.3102740137330843E-4</v>
      </c>
      <c r="K46" s="167">
        <v>2.1287357686916586E-4</v>
      </c>
      <c r="L46" s="167">
        <v>3.5340587549803626E-4</v>
      </c>
      <c r="M46" s="167">
        <v>5.9553686696667274E-4</v>
      </c>
      <c r="N46" s="167">
        <v>1.0335144155934894E-3</v>
      </c>
      <c r="O46" s="167">
        <v>1.7192983883963786E-3</v>
      </c>
      <c r="P46" s="167">
        <v>2.805848128782179E-3</v>
      </c>
      <c r="Q46" s="167">
        <v>4.3495474933984424E-3</v>
      </c>
      <c r="R46" s="167">
        <v>6.6262712199996188E-3</v>
      </c>
      <c r="S46" s="167">
        <v>9.652244632036594E-3</v>
      </c>
      <c r="T46" s="167">
        <v>1.3758723184858934E-2</v>
      </c>
      <c r="U46" s="167">
        <v>1.9797816656676515E-2</v>
      </c>
      <c r="V46" s="167">
        <v>2.7868367866829724E-2</v>
      </c>
      <c r="W46" s="167">
        <v>3.8460443298281355E-2</v>
      </c>
      <c r="X46" s="167">
        <v>5.1282211326266092E-2</v>
      </c>
      <c r="Y46" s="167">
        <v>6.8544145511035826E-2</v>
      </c>
      <c r="Z46" s="167">
        <v>8.8176260352261226E-2</v>
      </c>
      <c r="AA46" s="167">
        <v>0.11071583298116644</v>
      </c>
      <c r="AB46" s="167">
        <v>0.14225131596084656</v>
      </c>
      <c r="AC46" s="167">
        <v>0.17596156839373145</v>
      </c>
      <c r="AD46" s="167">
        <v>0.22062437178727223</v>
      </c>
      <c r="AE46" s="167">
        <v>0.27756431951595728</v>
      </c>
      <c r="AF46" s="167">
        <v>0.33045865676110164</v>
      </c>
      <c r="AG46" s="167">
        <v>0.39276032770834091</v>
      </c>
      <c r="AH46" s="167">
        <v>0.47721614702974524</v>
      </c>
      <c r="AI46" s="167">
        <v>0.55867326342878132</v>
      </c>
      <c r="AJ46" s="167">
        <v>0.68550558333839462</v>
      </c>
      <c r="AK46" s="167">
        <v>0.82415995730417679</v>
      </c>
      <c r="AL46" s="167">
        <v>0.96075713522626438</v>
      </c>
      <c r="AM46" s="167">
        <v>1.1528128437059846</v>
      </c>
      <c r="AN46" s="167">
        <v>1.3668216821169654</v>
      </c>
      <c r="AO46" s="167">
        <v>1.636850834971892</v>
      </c>
      <c r="AP46" s="167">
        <v>1.9341618547086195</v>
      </c>
      <c r="AQ46" s="167">
        <v>2.1947760094541509</v>
      </c>
      <c r="AR46" s="167">
        <v>2.4073999949910272</v>
      </c>
      <c r="AS46" s="167">
        <v>2.7802337397868118</v>
      </c>
      <c r="AT46" s="167">
        <v>3.2866234935548184</v>
      </c>
      <c r="AU46" s="167">
        <v>3.884382963996547</v>
      </c>
      <c r="AV46" s="167">
        <v>4.5617970637898155</v>
      </c>
      <c r="AW46" s="167">
        <v>5.4854199012948097</v>
      </c>
      <c r="AX46" s="167">
        <v>6.5522583973119719</v>
      </c>
      <c r="AY46" s="167">
        <v>7.6523039966249238</v>
      </c>
      <c r="AZ46" s="167">
        <v>8.4723384265655906</v>
      </c>
      <c r="BA46" s="167">
        <v>9.7692449914441468</v>
      </c>
      <c r="BB46" s="167">
        <v>10.972863557908875</v>
      </c>
      <c r="BC46" s="167">
        <v>12.520361434100804</v>
      </c>
      <c r="BD46" s="167">
        <v>13.857568782184227</v>
      </c>
      <c r="BE46" s="167">
        <v>15.497115416586709</v>
      </c>
      <c r="BF46" s="167">
        <v>17.00038604374306</v>
      </c>
      <c r="BG46" s="167">
        <v>18.427127214488387</v>
      </c>
      <c r="BH46" s="167">
        <v>19.978866234348537</v>
      </c>
      <c r="BI46" s="167">
        <v>21.310278961786121</v>
      </c>
      <c r="BJ46" s="167">
        <v>22.549067792071202</v>
      </c>
      <c r="BK46" s="167">
        <v>24.289697099132567</v>
      </c>
      <c r="BL46" s="167">
        <v>26.143709506949929</v>
      </c>
      <c r="BM46" s="167">
        <v>27.637887806546274</v>
      </c>
      <c r="BN46" s="167">
        <v>29.056817996052715</v>
      </c>
      <c r="BO46" s="167">
        <v>30.173915171719898</v>
      </c>
      <c r="BP46" s="167">
        <v>32.24545930203881</v>
      </c>
      <c r="BQ46" s="167">
        <v>33.665173349884149</v>
      </c>
      <c r="BR46" s="167">
        <v>33.889386412663001</v>
      </c>
      <c r="BS46" s="167">
        <v>34.909423626668875</v>
      </c>
      <c r="BT46" s="167">
        <v>35.696468140341111</v>
      </c>
      <c r="BU46" s="167">
        <v>20.982630321726027</v>
      </c>
      <c r="BV46" s="167">
        <v>21.291505352135037</v>
      </c>
      <c r="BW46" s="167">
        <v>21.744755945048134</v>
      </c>
      <c r="BX46" s="167">
        <v>15.404914853813688</v>
      </c>
      <c r="BY46" s="167">
        <v>13.281852025943717</v>
      </c>
      <c r="BZ46" s="167">
        <v>0</v>
      </c>
      <c r="CA46" s="168">
        <f t="shared" si="3"/>
        <v>621.15692105028302</v>
      </c>
      <c r="CB46" s="169"/>
    </row>
    <row r="47" spans="2:80" ht="12.5" x14ac:dyDescent="0.25">
      <c r="B47" s="166">
        <f t="shared" si="2"/>
        <v>2040</v>
      </c>
      <c r="C47" s="167">
        <v>6.5093756839787464E-6</v>
      </c>
      <c r="D47" s="167">
        <v>1.1149515460273651E-5</v>
      </c>
      <c r="E47" s="167">
        <v>1.7866068042701744E-5</v>
      </c>
      <c r="F47" s="167">
        <v>2.6855393948747863E-5</v>
      </c>
      <c r="G47" s="167">
        <v>4.0233315465945663E-5</v>
      </c>
      <c r="H47" s="167">
        <v>5.6609432187507136E-5</v>
      </c>
      <c r="I47" s="167">
        <v>8.0609436839754189E-5</v>
      </c>
      <c r="J47" s="167">
        <v>1.2571401327239606E-4</v>
      </c>
      <c r="K47" s="167">
        <v>2.1235023670503061E-4</v>
      </c>
      <c r="L47" s="167">
        <v>3.5417384341558666E-4</v>
      </c>
      <c r="M47" s="167">
        <v>5.9181143735502484E-4</v>
      </c>
      <c r="N47" s="167">
        <v>1.0091614965210965E-3</v>
      </c>
      <c r="O47" s="167">
        <v>1.7385989171504052E-3</v>
      </c>
      <c r="P47" s="167">
        <v>2.8143524665580899E-3</v>
      </c>
      <c r="Q47" s="167">
        <v>4.4299406721334811E-3</v>
      </c>
      <c r="R47" s="167">
        <v>6.6132575196483356E-3</v>
      </c>
      <c r="S47" s="167">
        <v>9.7182734647082714E-3</v>
      </c>
      <c r="T47" s="167">
        <v>1.3705393799820081E-2</v>
      </c>
      <c r="U47" s="167">
        <v>1.8990093646912842E-2</v>
      </c>
      <c r="V47" s="167">
        <v>2.6647799295723751E-2</v>
      </c>
      <c r="W47" s="167">
        <v>3.6695064962722956E-2</v>
      </c>
      <c r="X47" s="167">
        <v>4.9710727499233054E-2</v>
      </c>
      <c r="Y47" s="167">
        <v>6.5258749979039965E-2</v>
      </c>
      <c r="Z47" s="167">
        <v>8.6048484111079182E-2</v>
      </c>
      <c r="AA47" s="167">
        <v>0.10936339312882914</v>
      </c>
      <c r="AB47" s="167">
        <v>0.13583398025612997</v>
      </c>
      <c r="AC47" s="167">
        <v>0.17276336395860808</v>
      </c>
      <c r="AD47" s="167">
        <v>0.21170506700952757</v>
      </c>
      <c r="AE47" s="167">
        <v>0.26310602915006231</v>
      </c>
      <c r="AF47" s="167">
        <v>0.32831313135366347</v>
      </c>
      <c r="AG47" s="167">
        <v>0.38795393538770095</v>
      </c>
      <c r="AH47" s="167">
        <v>0.45766169217918795</v>
      </c>
      <c r="AI47" s="167">
        <v>0.55207718476347323</v>
      </c>
      <c r="AJ47" s="167">
        <v>0.64201814233382459</v>
      </c>
      <c r="AK47" s="167">
        <v>0.78268405711171674</v>
      </c>
      <c r="AL47" s="167">
        <v>0.9351567668642965</v>
      </c>
      <c r="AM47" s="167">
        <v>1.0838968354744809</v>
      </c>
      <c r="AN47" s="167">
        <v>1.2936568321227453</v>
      </c>
      <c r="AO47" s="167">
        <v>1.5256136477121816</v>
      </c>
      <c r="AP47" s="167">
        <v>1.8177961993131535</v>
      </c>
      <c r="AQ47" s="167">
        <v>2.1384154763774044</v>
      </c>
      <c r="AR47" s="167">
        <v>2.4161249317825937</v>
      </c>
      <c r="AS47" s="167">
        <v>2.6393931546141665</v>
      </c>
      <c r="AT47" s="167">
        <v>3.0373625503098332</v>
      </c>
      <c r="AU47" s="167">
        <v>3.5775168865031799</v>
      </c>
      <c r="AV47" s="167">
        <v>4.2117807743099513</v>
      </c>
      <c r="AW47" s="167">
        <v>4.9294656556885519</v>
      </c>
      <c r="AX47" s="167">
        <v>5.9086479557575986</v>
      </c>
      <c r="AY47" s="167">
        <v>7.0327931216846205</v>
      </c>
      <c r="AZ47" s="167">
        <v>8.1701740533090597</v>
      </c>
      <c r="BA47" s="167">
        <v>9.0028226887367211</v>
      </c>
      <c r="BB47" s="167">
        <v>10.335532193666813</v>
      </c>
      <c r="BC47" s="167">
        <v>11.560130396979716</v>
      </c>
      <c r="BD47" s="167">
        <v>13.078653424332296</v>
      </c>
      <c r="BE47" s="167">
        <v>14.366749236537826</v>
      </c>
      <c r="BF47" s="167">
        <v>15.952349730354983</v>
      </c>
      <c r="BG47" s="167">
        <v>17.379280213278619</v>
      </c>
      <c r="BH47" s="167">
        <v>18.709310259435046</v>
      </c>
      <c r="BI47" s="167">
        <v>20.146724358921112</v>
      </c>
      <c r="BJ47" s="167">
        <v>21.344035719409415</v>
      </c>
      <c r="BK47" s="167">
        <v>22.427692991326552</v>
      </c>
      <c r="BL47" s="167">
        <v>23.982210013048189</v>
      </c>
      <c r="BM47" s="167">
        <v>25.613437943618411</v>
      </c>
      <c r="BN47" s="167">
        <v>26.825419451166635</v>
      </c>
      <c r="BO47" s="167">
        <v>27.927515878320893</v>
      </c>
      <c r="BP47" s="167">
        <v>28.705106158832784</v>
      </c>
      <c r="BQ47" s="167">
        <v>30.346476333658867</v>
      </c>
      <c r="BR47" s="167">
        <v>31.317455534837489</v>
      </c>
      <c r="BS47" s="167">
        <v>31.135725240900147</v>
      </c>
      <c r="BT47" s="167">
        <v>31.643401239232649</v>
      </c>
      <c r="BU47" s="167">
        <v>18.886232740631375</v>
      </c>
      <c r="BV47" s="167">
        <v>18.826830612912246</v>
      </c>
      <c r="BW47" s="167">
        <v>18.769552739132372</v>
      </c>
      <c r="BX47" s="167">
        <v>18.800696852658991</v>
      </c>
      <c r="BY47" s="167">
        <v>13.05194819361018</v>
      </c>
      <c r="BZ47" s="167">
        <v>0</v>
      </c>
      <c r="CA47" s="168">
        <f t="shared" si="3"/>
        <v>575.22146874389659</v>
      </c>
      <c r="CB47" s="169"/>
    </row>
    <row r="48" spans="2:80" ht="12.5" x14ac:dyDescent="0.25">
      <c r="B48" s="166">
        <f t="shared" si="2"/>
        <v>2041</v>
      </c>
      <c r="C48" s="167">
        <v>6.3654193057163799E-6</v>
      </c>
      <c r="D48" s="167">
        <v>1.0912330568157991E-5</v>
      </c>
      <c r="E48" s="167">
        <v>1.750133361385145E-5</v>
      </c>
      <c r="F48" s="167">
        <v>2.6654430491830639E-5</v>
      </c>
      <c r="G48" s="167">
        <v>3.8413613831528304E-5</v>
      </c>
      <c r="H48" s="167">
        <v>5.5605149485993266E-5</v>
      </c>
      <c r="I48" s="167">
        <v>7.8832782231898213E-5</v>
      </c>
      <c r="J48" s="167">
        <v>1.2129759360376274E-4</v>
      </c>
      <c r="K48" s="167">
        <v>2.0360582133428784E-4</v>
      </c>
      <c r="L48" s="167">
        <v>3.5305206167053627E-4</v>
      </c>
      <c r="M48" s="167">
        <v>5.9272117074257724E-4</v>
      </c>
      <c r="N48" s="167">
        <v>1.0022769797563003E-3</v>
      </c>
      <c r="O48" s="167">
        <v>1.696850209485401E-3</v>
      </c>
      <c r="P48" s="167">
        <v>2.8448084794085171E-3</v>
      </c>
      <c r="Q48" s="167">
        <v>4.4419877216936299E-3</v>
      </c>
      <c r="R48" s="167">
        <v>6.7338267430223364E-3</v>
      </c>
      <c r="S48" s="167">
        <v>9.69933631209835E-3</v>
      </c>
      <c r="T48" s="167">
        <v>1.380098932240495E-2</v>
      </c>
      <c r="U48" s="167">
        <v>1.8919349618871123E-2</v>
      </c>
      <c r="V48" s="167">
        <v>2.5564593386783491E-2</v>
      </c>
      <c r="W48" s="167">
        <v>3.5092558865622125E-2</v>
      </c>
      <c r="X48" s="167">
        <v>4.7433974037518922E-2</v>
      </c>
      <c r="Y48" s="167">
        <v>6.3264994130810437E-2</v>
      </c>
      <c r="Z48" s="167">
        <v>8.193176295376664E-2</v>
      </c>
      <c r="AA48" s="167">
        <v>0.10673073671438965</v>
      </c>
      <c r="AB48" s="167">
        <v>0.13417997543365651</v>
      </c>
      <c r="AC48" s="167">
        <v>0.16497967009076459</v>
      </c>
      <c r="AD48" s="167">
        <v>0.2079124239289506</v>
      </c>
      <c r="AE48" s="167">
        <v>0.252578541893001</v>
      </c>
      <c r="AF48" s="167">
        <v>0.31137187282642964</v>
      </c>
      <c r="AG48" s="167">
        <v>0.38563408968741197</v>
      </c>
      <c r="AH48" s="167">
        <v>0.45241603465120761</v>
      </c>
      <c r="AI48" s="167">
        <v>0.52995700741573137</v>
      </c>
      <c r="AJ48" s="167">
        <v>0.63505613084407742</v>
      </c>
      <c r="AK48" s="167">
        <v>0.73378623356231931</v>
      </c>
      <c r="AL48" s="167">
        <v>0.88895980343712178</v>
      </c>
      <c r="AM48" s="167">
        <v>1.0559674690476555</v>
      </c>
      <c r="AN48" s="167">
        <v>1.217396637815628</v>
      </c>
      <c r="AO48" s="167">
        <v>1.4451379676602116</v>
      </c>
      <c r="AP48" s="167">
        <v>1.6955498234923787</v>
      </c>
      <c r="AQ48" s="167">
        <v>2.0111487283721541</v>
      </c>
      <c r="AR48" s="167">
        <v>2.3555270198214897</v>
      </c>
      <c r="AS48" s="167">
        <v>2.6503715410573498</v>
      </c>
      <c r="AT48" s="167">
        <v>2.8848928919332453</v>
      </c>
      <c r="AU48" s="167">
        <v>3.3076601934002987</v>
      </c>
      <c r="AV48" s="167">
        <v>3.8804648179823173</v>
      </c>
      <c r="AW48" s="167">
        <v>4.5526814732575192</v>
      </c>
      <c r="AX48" s="167">
        <v>5.3113756431883772</v>
      </c>
      <c r="AY48" s="167">
        <v>6.3435971057832266</v>
      </c>
      <c r="AZ48" s="167">
        <v>7.5103609863548488</v>
      </c>
      <c r="BA48" s="167">
        <v>8.683672655299091</v>
      </c>
      <c r="BB48" s="167">
        <v>9.5274516035928869</v>
      </c>
      <c r="BC48" s="167">
        <v>10.892589813346893</v>
      </c>
      <c r="BD48" s="167">
        <v>12.081020622495414</v>
      </c>
      <c r="BE48" s="167">
        <v>13.567032377532877</v>
      </c>
      <c r="BF48" s="167">
        <v>14.800089326113048</v>
      </c>
      <c r="BG48" s="167">
        <v>16.322752304840922</v>
      </c>
      <c r="BH48" s="167">
        <v>17.664870170040547</v>
      </c>
      <c r="BI48" s="167">
        <v>18.89087505943856</v>
      </c>
      <c r="BJ48" s="167">
        <v>20.207985892340304</v>
      </c>
      <c r="BK48" s="167">
        <v>21.262950336391569</v>
      </c>
      <c r="BL48" s="167">
        <v>22.181918338405044</v>
      </c>
      <c r="BM48" s="167">
        <v>23.538812280167711</v>
      </c>
      <c r="BN48" s="167">
        <v>24.905963766721079</v>
      </c>
      <c r="BO48" s="167">
        <v>25.828664582160865</v>
      </c>
      <c r="BP48" s="167">
        <v>26.613983520172489</v>
      </c>
      <c r="BQ48" s="167">
        <v>27.060764152394409</v>
      </c>
      <c r="BR48" s="167">
        <v>28.277239855874601</v>
      </c>
      <c r="BS48" s="167">
        <v>28.821434401192903</v>
      </c>
      <c r="BT48" s="167">
        <v>28.271391378537178</v>
      </c>
      <c r="BU48" s="167">
        <v>17.438997201485844</v>
      </c>
      <c r="BV48" s="167">
        <v>17.291290497836055</v>
      </c>
      <c r="BW48" s="167">
        <v>16.939040636287544</v>
      </c>
      <c r="BX48" s="167">
        <v>16.568151682579256</v>
      </c>
      <c r="BY48" s="167">
        <v>16.244456264056755</v>
      </c>
      <c r="BZ48" s="167">
        <v>0</v>
      </c>
      <c r="CA48" s="168">
        <f t="shared" si="3"/>
        <v>535.2230258094238</v>
      </c>
      <c r="CB48" s="169"/>
    </row>
    <row r="49" spans="2:80" ht="12.5" x14ac:dyDescent="0.25">
      <c r="B49" s="166">
        <f t="shared" si="2"/>
        <v>2042</v>
      </c>
      <c r="C49" s="167">
        <v>6.2243506737773291E-6</v>
      </c>
      <c r="D49" s="167">
        <v>1.0670117256299239E-5</v>
      </c>
      <c r="E49" s="167">
        <v>1.7127683280195038E-5</v>
      </c>
      <c r="F49" s="167">
        <v>2.6108079404396634E-5</v>
      </c>
      <c r="G49" s="167">
        <v>3.8119569283137644E-5</v>
      </c>
      <c r="H49" s="167">
        <v>5.309267046633287E-5</v>
      </c>
      <c r="I49" s="167">
        <v>7.7416624074400087E-5</v>
      </c>
      <c r="J49" s="167">
        <v>1.1855933976442912E-4</v>
      </c>
      <c r="K49" s="167">
        <v>1.9631657768541533E-4</v>
      </c>
      <c r="L49" s="167">
        <v>3.3830340652245272E-4</v>
      </c>
      <c r="M49" s="167">
        <v>5.9047177011496699E-4</v>
      </c>
      <c r="N49" s="167">
        <v>1.0032232844507105E-3</v>
      </c>
      <c r="O49" s="167">
        <v>1.6844162432330112E-3</v>
      </c>
      <c r="P49" s="167">
        <v>2.7754152009114574E-3</v>
      </c>
      <c r="Q49" s="167">
        <v>4.4886467514373141E-3</v>
      </c>
      <c r="R49" s="167">
        <v>6.7503994157376568E-3</v>
      </c>
      <c r="S49" s="167">
        <v>9.8742392224544229E-3</v>
      </c>
      <c r="T49" s="167">
        <v>1.3773821788786778E-2</v>
      </c>
      <c r="U49" s="167">
        <v>1.9052437885421353E-2</v>
      </c>
      <c r="V49" s="167">
        <v>2.5471757988529881E-2</v>
      </c>
      <c r="W49" s="167">
        <v>3.3668876609304565E-2</v>
      </c>
      <c r="X49" s="167">
        <v>4.5366376170168199E-2</v>
      </c>
      <c r="Y49" s="167">
        <v>6.0371975717542381E-2</v>
      </c>
      <c r="Z49" s="167">
        <v>7.9434244622431982E-2</v>
      </c>
      <c r="AA49" s="167">
        <v>0.10163149443014691</v>
      </c>
      <c r="AB49" s="167">
        <v>0.13095437908621127</v>
      </c>
      <c r="AC49" s="167">
        <v>0.16297363568573719</v>
      </c>
      <c r="AD49" s="167">
        <v>0.19855404370994606</v>
      </c>
      <c r="AE49" s="167">
        <v>0.24810906512055075</v>
      </c>
      <c r="AF49" s="167">
        <v>0.29902638673871806</v>
      </c>
      <c r="AG49" s="167">
        <v>0.36590569588543798</v>
      </c>
      <c r="AH49" s="167">
        <v>0.44991745552552065</v>
      </c>
      <c r="AI49" s="167">
        <v>0.52426181695463137</v>
      </c>
      <c r="AJ49" s="167">
        <v>0.61015168493896677</v>
      </c>
      <c r="AK49" s="167">
        <v>0.7264917146662786</v>
      </c>
      <c r="AL49" s="167">
        <v>0.8342327784828405</v>
      </c>
      <c r="AM49" s="167">
        <v>1.0047406494359312</v>
      </c>
      <c r="AN49" s="167">
        <v>1.1870547354565946</v>
      </c>
      <c r="AO49" s="167">
        <v>1.3611127201547875</v>
      </c>
      <c r="AP49" s="167">
        <v>1.6073893089554301</v>
      </c>
      <c r="AQ49" s="167">
        <v>1.8772877193508672</v>
      </c>
      <c r="AR49" s="167">
        <v>2.216832898605773</v>
      </c>
      <c r="AS49" s="167">
        <v>2.5854823114969072</v>
      </c>
      <c r="AT49" s="167">
        <v>2.8983692753639705</v>
      </c>
      <c r="AU49" s="167">
        <v>3.1431512421815508</v>
      </c>
      <c r="AV49" s="167">
        <v>3.5893192661423052</v>
      </c>
      <c r="AW49" s="167">
        <v>4.1960776891816183</v>
      </c>
      <c r="AX49" s="167">
        <v>4.9069604137182123</v>
      </c>
      <c r="AY49" s="167">
        <v>5.7040879008359253</v>
      </c>
      <c r="AZ49" s="167">
        <v>6.7760163386777945</v>
      </c>
      <c r="BA49" s="167">
        <v>7.9841453788528076</v>
      </c>
      <c r="BB49" s="167">
        <v>9.1917425365921837</v>
      </c>
      <c r="BC49" s="167">
        <v>10.043786012189141</v>
      </c>
      <c r="BD49" s="167">
        <v>11.386917367291726</v>
      </c>
      <c r="BE49" s="167">
        <v>12.537164420871971</v>
      </c>
      <c r="BF49" s="167">
        <v>13.98340276309677</v>
      </c>
      <c r="BG49" s="167">
        <v>15.154240011489044</v>
      </c>
      <c r="BH49" s="167">
        <v>16.60497087307532</v>
      </c>
      <c r="BI49" s="167">
        <v>17.854579840943135</v>
      </c>
      <c r="BJ49" s="167">
        <v>18.971185780118308</v>
      </c>
      <c r="BK49" s="167">
        <v>20.158757091782675</v>
      </c>
      <c r="BL49" s="167">
        <v>21.061910615491794</v>
      </c>
      <c r="BM49" s="167">
        <v>21.808214214049915</v>
      </c>
      <c r="BN49" s="167">
        <v>22.927930770113051</v>
      </c>
      <c r="BO49" s="167">
        <v>24.022520982617941</v>
      </c>
      <c r="BP49" s="167">
        <v>24.656272404120514</v>
      </c>
      <c r="BQ49" s="167">
        <v>25.131648531194525</v>
      </c>
      <c r="BR49" s="167">
        <v>25.258861581000321</v>
      </c>
      <c r="BS49" s="167">
        <v>26.067694534740461</v>
      </c>
      <c r="BT49" s="167">
        <v>26.215795112502754</v>
      </c>
      <c r="BU49" s="167">
        <v>17.046186143445304</v>
      </c>
      <c r="BV49" s="167">
        <v>16.804352336786085</v>
      </c>
      <c r="BW49" s="167">
        <v>16.377363618562814</v>
      </c>
      <c r="BX49" s="167">
        <v>15.745256118163311</v>
      </c>
      <c r="BY49" s="167">
        <v>15.079965830018033</v>
      </c>
      <c r="BZ49" s="167">
        <v>0</v>
      </c>
      <c r="CA49" s="168">
        <f t="shared" si="3"/>
        <v>500.0861457309814</v>
      </c>
      <c r="CB49" s="169"/>
    </row>
    <row r="50" spans="2:80" ht="12.5" x14ac:dyDescent="0.25">
      <c r="B50" s="166">
        <f t="shared" si="2"/>
        <v>2043</v>
      </c>
      <c r="C50" s="167">
        <v>6.0848748404153385E-6</v>
      </c>
      <c r="D50" s="167">
        <v>1.0432723941720262E-5</v>
      </c>
      <c r="E50" s="167">
        <v>1.6746138412473965E-5</v>
      </c>
      <c r="F50" s="167">
        <v>2.5548497254168634E-5</v>
      </c>
      <c r="G50" s="167">
        <v>3.7335078439761082E-5</v>
      </c>
      <c r="H50" s="167">
        <v>5.2678417377619025E-5</v>
      </c>
      <c r="I50" s="167">
        <v>7.3910112661848548E-5</v>
      </c>
      <c r="J50" s="167">
        <v>1.1636256778474463E-4</v>
      </c>
      <c r="K50" s="167">
        <v>1.9174122955081807E-4</v>
      </c>
      <c r="L50" s="167">
        <v>3.2598024024058092E-4</v>
      </c>
      <c r="M50" s="167">
        <v>5.654889543752345E-4</v>
      </c>
      <c r="N50" s="167">
        <v>9.9881680138587392E-4</v>
      </c>
      <c r="O50" s="167">
        <v>1.6851183715738544E-3</v>
      </c>
      <c r="P50" s="167">
        <v>2.7539418604365096E-3</v>
      </c>
      <c r="Q50" s="167">
        <v>4.3777422811628053E-3</v>
      </c>
      <c r="R50" s="167">
        <v>6.8195355624116327E-3</v>
      </c>
      <c r="S50" s="167">
        <v>9.8964683980632684E-3</v>
      </c>
      <c r="T50" s="167">
        <v>1.4019859539836643E-2</v>
      </c>
      <c r="U50" s="167">
        <v>1.9014042459277486E-2</v>
      </c>
      <c r="V50" s="167">
        <v>2.5651467465407474E-2</v>
      </c>
      <c r="W50" s="167">
        <v>3.3548476473949707E-2</v>
      </c>
      <c r="X50" s="167">
        <v>4.3528087938321025E-2</v>
      </c>
      <c r="Y50" s="167">
        <v>5.7743576825260323E-2</v>
      </c>
      <c r="Z50" s="167">
        <v>7.580541580215433E-2</v>
      </c>
      <c r="AA50" s="167">
        <v>9.853804573451308E-2</v>
      </c>
      <c r="AB50" s="167">
        <v>0.12470474826028954</v>
      </c>
      <c r="AC50" s="167">
        <v>0.15905891802127736</v>
      </c>
      <c r="AD50" s="167">
        <v>0.19613886934135932</v>
      </c>
      <c r="AE50" s="167">
        <v>0.23694823802493448</v>
      </c>
      <c r="AF50" s="167">
        <v>0.29379011063646054</v>
      </c>
      <c r="AG50" s="167">
        <v>0.35151528947188682</v>
      </c>
      <c r="AH50" s="167">
        <v>0.4270802541753701</v>
      </c>
      <c r="AI50" s="167">
        <v>0.52158398230597114</v>
      </c>
      <c r="AJ50" s="167">
        <v>0.60399335001845067</v>
      </c>
      <c r="AK50" s="167">
        <v>0.69857965748246675</v>
      </c>
      <c r="AL50" s="167">
        <v>0.82665291651285888</v>
      </c>
      <c r="AM50" s="167">
        <v>0.9437478567511699</v>
      </c>
      <c r="AN50" s="167">
        <v>1.1304763466610199</v>
      </c>
      <c r="AO50" s="167">
        <v>1.3282975070428624</v>
      </c>
      <c r="AP50" s="167">
        <v>1.5151851651761612</v>
      </c>
      <c r="AQ50" s="167">
        <v>1.7810570524061669</v>
      </c>
      <c r="AR50" s="167">
        <v>2.0707880193826824</v>
      </c>
      <c r="AS50" s="167">
        <v>2.4348591883278834</v>
      </c>
      <c r="AT50" s="167">
        <v>2.8290572573607351</v>
      </c>
      <c r="AU50" s="167">
        <v>3.159390207637375</v>
      </c>
      <c r="AV50" s="167">
        <v>3.4124599687908725</v>
      </c>
      <c r="AW50" s="167">
        <v>3.8829593451880386</v>
      </c>
      <c r="AX50" s="167">
        <v>4.5242842320022572</v>
      </c>
      <c r="AY50" s="167">
        <v>5.271483393431847</v>
      </c>
      <c r="AZ50" s="167">
        <v>6.0945731137256542</v>
      </c>
      <c r="BA50" s="167">
        <v>7.2050808486581843</v>
      </c>
      <c r="BB50" s="167">
        <v>8.4530330675897627</v>
      </c>
      <c r="BC50" s="167">
        <v>9.6920638360929541</v>
      </c>
      <c r="BD50" s="167">
        <v>10.501955271751475</v>
      </c>
      <c r="BE50" s="167">
        <v>11.81980059210607</v>
      </c>
      <c r="BF50" s="167">
        <v>12.926429902109197</v>
      </c>
      <c r="BG50" s="167">
        <v>14.324482977191389</v>
      </c>
      <c r="BH50" s="167">
        <v>15.425772202510251</v>
      </c>
      <c r="BI50" s="167">
        <v>16.796033874279033</v>
      </c>
      <c r="BJ50" s="167">
        <v>17.94746958454434</v>
      </c>
      <c r="BK50" s="167">
        <v>18.946481513801643</v>
      </c>
      <c r="BL50" s="167">
        <v>19.994294305238711</v>
      </c>
      <c r="BM50" s="167">
        <v>20.737109990136844</v>
      </c>
      <c r="BN50" s="167">
        <v>21.275470791707832</v>
      </c>
      <c r="BO50" s="167">
        <v>22.150641741654162</v>
      </c>
      <c r="BP50" s="167">
        <v>22.970825704106932</v>
      </c>
      <c r="BQ50" s="167">
        <v>23.322444811996746</v>
      </c>
      <c r="BR50" s="167">
        <v>23.497823002261882</v>
      </c>
      <c r="BS50" s="167">
        <v>23.325481459918436</v>
      </c>
      <c r="BT50" s="167">
        <v>23.752340464262122</v>
      </c>
      <c r="BU50" s="167">
        <v>16.954334349346773</v>
      </c>
      <c r="BV50" s="167">
        <v>16.150147629690203</v>
      </c>
      <c r="BW50" s="167">
        <v>15.652075033225028</v>
      </c>
      <c r="BX50" s="167">
        <v>14.974297483667092</v>
      </c>
      <c r="BY50" s="167">
        <v>14.102183351467671</v>
      </c>
      <c r="BZ50" s="167">
        <v>0</v>
      </c>
      <c r="CA50" s="168">
        <f t="shared" si="3"/>
        <v>468.11254168179943</v>
      </c>
      <c r="CB50" s="169"/>
    </row>
    <row r="51" spans="2:80" ht="12.5" x14ac:dyDescent="0.25">
      <c r="B51" s="166">
        <f t="shared" si="2"/>
        <v>2044</v>
      </c>
      <c r="C51" s="167">
        <v>5.9421884835604566E-6</v>
      </c>
      <c r="D51" s="167">
        <v>1.0197971960983904E-5</v>
      </c>
      <c r="E51" s="167">
        <v>1.6372176532743893E-5</v>
      </c>
      <c r="F51" s="167">
        <v>2.4977299992484658E-5</v>
      </c>
      <c r="G51" s="167">
        <v>3.6531711361621755E-5</v>
      </c>
      <c r="H51" s="167">
        <v>5.1589899948675799E-5</v>
      </c>
      <c r="I51" s="167">
        <v>7.3311758272721905E-5</v>
      </c>
      <c r="J51" s="167">
        <v>1.1103611294678573E-4</v>
      </c>
      <c r="K51" s="167">
        <v>1.8804098069401254E-4</v>
      </c>
      <c r="L51" s="167">
        <v>3.1815898257664399E-4</v>
      </c>
      <c r="M51" s="167">
        <v>5.4456752463950819E-4</v>
      </c>
      <c r="N51" s="167">
        <v>9.5602526674250232E-4</v>
      </c>
      <c r="O51" s="167">
        <v>1.6768205481985377E-3</v>
      </c>
      <c r="P51" s="167">
        <v>2.7539150424372161E-3</v>
      </c>
      <c r="Q51" s="167">
        <v>4.3424043819089708E-3</v>
      </c>
      <c r="R51" s="167">
        <v>6.6492643028286391E-3</v>
      </c>
      <c r="S51" s="167">
        <v>9.9956950558942881E-3</v>
      </c>
      <c r="T51" s="167">
        <v>1.4048797098041493E-2</v>
      </c>
      <c r="U51" s="167">
        <v>1.9350641978160499E-2</v>
      </c>
      <c r="V51" s="167">
        <v>2.5598227469857682E-2</v>
      </c>
      <c r="W51" s="167">
        <v>3.3785036597909435E-2</v>
      </c>
      <c r="X51" s="167">
        <v>4.337314217283067E-2</v>
      </c>
      <c r="Y51" s="167">
        <v>5.5404825081001197E-2</v>
      </c>
      <c r="Z51" s="167">
        <v>7.2507658014347387E-2</v>
      </c>
      <c r="AA51" s="167">
        <v>9.4039948159245712E-2</v>
      </c>
      <c r="AB51" s="167">
        <v>0.12091148071282093</v>
      </c>
      <c r="AC51" s="167">
        <v>0.15147224299078033</v>
      </c>
      <c r="AD51" s="167">
        <v>0.19142791028110223</v>
      </c>
      <c r="AE51" s="167">
        <v>0.23406336934182448</v>
      </c>
      <c r="AF51" s="167">
        <v>0.28057987451418998</v>
      </c>
      <c r="AG51" s="167">
        <v>0.34541415264516706</v>
      </c>
      <c r="AH51" s="167">
        <v>0.41040348556889683</v>
      </c>
      <c r="AI51" s="167">
        <v>0.49529440400542746</v>
      </c>
      <c r="AJ51" s="167">
        <v>0.60113394062199998</v>
      </c>
      <c r="AK51" s="167">
        <v>0.69194990183325933</v>
      </c>
      <c r="AL51" s="167">
        <v>0.79550684994736565</v>
      </c>
      <c r="AM51" s="167">
        <v>0.93593555493810965</v>
      </c>
      <c r="AN51" s="167">
        <v>1.0627746529475322</v>
      </c>
      <c r="AO51" s="167">
        <v>1.2660640113281723</v>
      </c>
      <c r="AP51" s="167">
        <v>1.4798554611534875</v>
      </c>
      <c r="AQ51" s="167">
        <v>1.6802305682452485</v>
      </c>
      <c r="AR51" s="167">
        <v>1.9661144254566723</v>
      </c>
      <c r="AS51" s="167">
        <v>2.276054582369293</v>
      </c>
      <c r="AT51" s="167">
        <v>2.6659667243416179</v>
      </c>
      <c r="AU51" s="167">
        <v>3.0855780029004336</v>
      </c>
      <c r="AV51" s="167">
        <v>3.4318318299475306</v>
      </c>
      <c r="AW51" s="167">
        <v>3.6934152543757528</v>
      </c>
      <c r="AX51" s="167">
        <v>4.1885258493735673</v>
      </c>
      <c r="AY51" s="167">
        <v>4.8621853325549953</v>
      </c>
      <c r="AZ51" s="167">
        <v>5.6340215046362196</v>
      </c>
      <c r="BA51" s="167">
        <v>6.4821063289209224</v>
      </c>
      <c r="BB51" s="167">
        <v>7.6298472615012312</v>
      </c>
      <c r="BC51" s="167">
        <v>8.9149127151955057</v>
      </c>
      <c r="BD51" s="167">
        <v>10.135548644916842</v>
      </c>
      <c r="BE51" s="167">
        <v>10.90290415317507</v>
      </c>
      <c r="BF51" s="167">
        <v>12.188960443144195</v>
      </c>
      <c r="BG51" s="167">
        <v>13.245370944692505</v>
      </c>
      <c r="BH51" s="167">
        <v>14.586767445236958</v>
      </c>
      <c r="BI51" s="167">
        <v>15.611972032684298</v>
      </c>
      <c r="BJ51" s="167">
        <v>16.895046576213169</v>
      </c>
      <c r="BK51" s="167">
        <v>17.939792114206117</v>
      </c>
      <c r="BL51" s="167">
        <v>18.811821617091276</v>
      </c>
      <c r="BM51" s="167">
        <v>19.710329934188966</v>
      </c>
      <c r="BN51" s="167">
        <v>20.257586037413962</v>
      </c>
      <c r="BO51" s="167">
        <v>20.584222213791406</v>
      </c>
      <c r="BP51" s="167">
        <v>21.213663904096766</v>
      </c>
      <c r="BQ51" s="167">
        <v>21.763694785689268</v>
      </c>
      <c r="BR51" s="167">
        <v>21.842333846648003</v>
      </c>
      <c r="BS51" s="167">
        <v>21.735790302976721</v>
      </c>
      <c r="BT51" s="167">
        <v>21.291047210323459</v>
      </c>
      <c r="BU51" s="167">
        <v>16.368928464632159</v>
      </c>
      <c r="BV51" s="167">
        <v>15.979459237021187</v>
      </c>
      <c r="BW51" s="167">
        <v>14.968644608461169</v>
      </c>
      <c r="BX51" s="167">
        <v>14.244533788701871</v>
      </c>
      <c r="BY51" s="167">
        <v>13.353507648512016</v>
      </c>
      <c r="BZ51" s="167">
        <v>0</v>
      </c>
      <c r="CA51" s="168">
        <f t="shared" si="3"/>
        <v>439.59136675424332</v>
      </c>
      <c r="CB51" s="169"/>
    </row>
    <row r="52" spans="2:80" ht="12.5" x14ac:dyDescent="0.25">
      <c r="B52" s="166">
        <f t="shared" si="2"/>
        <v>2045</v>
      </c>
      <c r="C52" s="167">
        <v>5.7953989935494166E-6</v>
      </c>
      <c r="D52" s="167">
        <v>9.9579023046907078E-6</v>
      </c>
      <c r="E52" s="167">
        <v>1.6002168862216948E-5</v>
      </c>
      <c r="F52" s="167">
        <v>2.4417342027786837E-5</v>
      </c>
      <c r="G52" s="167">
        <v>3.5711837051699558E-5</v>
      </c>
      <c r="H52" s="167">
        <v>5.04751964246139E-5</v>
      </c>
      <c r="I52" s="167">
        <v>7.1779876641010765E-5</v>
      </c>
      <c r="J52" s="167">
        <v>1.1006478478041426E-4</v>
      </c>
      <c r="K52" s="167">
        <v>1.7930292659353031E-4</v>
      </c>
      <c r="L52" s="167">
        <v>3.1178647396769288E-4</v>
      </c>
      <c r="M52" s="167">
        <v>5.3116056834354164E-4</v>
      </c>
      <c r="N52" s="167">
        <v>9.2012756896234227E-4</v>
      </c>
      <c r="O52" s="167">
        <v>1.6041761650223002E-3</v>
      </c>
      <c r="P52" s="167">
        <v>2.7391481377757876E-3</v>
      </c>
      <c r="Q52" s="167">
        <v>4.3408721822231211E-3</v>
      </c>
      <c r="R52" s="167">
        <v>6.5937692297072803E-3</v>
      </c>
      <c r="S52" s="167">
        <v>9.7439321481361807E-3</v>
      </c>
      <c r="T52" s="167">
        <v>1.4187097926873143E-2</v>
      </c>
      <c r="U52" s="167">
        <v>1.9387456188683733E-2</v>
      </c>
      <c r="V52" s="167">
        <v>2.6047621536884114E-2</v>
      </c>
      <c r="W52" s="167">
        <v>3.3712958030009232E-2</v>
      </c>
      <c r="X52" s="167">
        <v>4.367806616633374E-2</v>
      </c>
      <c r="Y52" s="167">
        <v>5.5206906603849137E-2</v>
      </c>
      <c r="Z52" s="167">
        <v>6.9571361510701146E-2</v>
      </c>
      <c r="AA52" s="167">
        <v>8.9950299395228972E-2</v>
      </c>
      <c r="AB52" s="167">
        <v>0.11539501163439014</v>
      </c>
      <c r="AC52" s="167">
        <v>0.14686559558373724</v>
      </c>
      <c r="AD52" s="167">
        <v>0.18230012731297907</v>
      </c>
      <c r="AE52" s="167">
        <v>0.2284366900239504</v>
      </c>
      <c r="AF52" s="167">
        <v>0.27715620254437145</v>
      </c>
      <c r="AG52" s="167">
        <v>0.32988524386637619</v>
      </c>
      <c r="AH52" s="167">
        <v>0.4033344119120621</v>
      </c>
      <c r="AI52" s="167">
        <v>0.47607679645851431</v>
      </c>
      <c r="AJ52" s="167">
        <v>0.57102801271202741</v>
      </c>
      <c r="AK52" s="167">
        <v>0.68890519443086518</v>
      </c>
      <c r="AL52" s="167">
        <v>0.78840167204787515</v>
      </c>
      <c r="AM52" s="167">
        <v>0.90132416240698665</v>
      </c>
      <c r="AN52" s="167">
        <v>1.054785795312787</v>
      </c>
      <c r="AO52" s="167">
        <v>1.1912202362681321</v>
      </c>
      <c r="AP52" s="167">
        <v>1.4116676064828497</v>
      </c>
      <c r="AQ52" s="167">
        <v>1.6423295832631712</v>
      </c>
      <c r="AR52" s="167">
        <v>1.8562433135749803</v>
      </c>
      <c r="AS52" s="167">
        <v>2.16256642926969</v>
      </c>
      <c r="AT52" s="167">
        <v>2.493795125349068</v>
      </c>
      <c r="AU52" s="167">
        <v>2.9095260456163818</v>
      </c>
      <c r="AV52" s="167">
        <v>3.3535712124493897</v>
      </c>
      <c r="AW52" s="167">
        <v>3.7162210918144871</v>
      </c>
      <c r="AX52" s="167">
        <v>3.9859503746971661</v>
      </c>
      <c r="AY52" s="167">
        <v>4.5033489438142231</v>
      </c>
      <c r="AZ52" s="167">
        <v>5.1982483572322034</v>
      </c>
      <c r="BA52" s="167">
        <v>5.9938032818057012</v>
      </c>
      <c r="BB52" s="167">
        <v>6.865795094148738</v>
      </c>
      <c r="BC52" s="167">
        <v>8.0483350152095259</v>
      </c>
      <c r="BD52" s="167">
        <v>9.3236218795746737</v>
      </c>
      <c r="BE52" s="167">
        <v>10.522831170823061</v>
      </c>
      <c r="BF52" s="167">
        <v>11.244344254554019</v>
      </c>
      <c r="BG52" s="167">
        <v>12.491157465767879</v>
      </c>
      <c r="BH52" s="167">
        <v>13.490698045238281</v>
      </c>
      <c r="BI52" s="167">
        <v>14.767446826836013</v>
      </c>
      <c r="BJ52" s="167">
        <v>15.711625634903724</v>
      </c>
      <c r="BK52" s="167">
        <v>16.89825814319526</v>
      </c>
      <c r="BL52" s="167">
        <v>17.826801029325413</v>
      </c>
      <c r="BM52" s="167">
        <v>18.56322264783061</v>
      </c>
      <c r="BN52" s="167">
        <v>19.276093640003321</v>
      </c>
      <c r="BO52" s="167">
        <v>19.623897316808538</v>
      </c>
      <c r="BP52" s="167">
        <v>19.740735010495655</v>
      </c>
      <c r="BQ52" s="167">
        <v>20.12852242447568</v>
      </c>
      <c r="BR52" s="167">
        <v>20.414939886678678</v>
      </c>
      <c r="BS52" s="167">
        <v>20.237571097718494</v>
      </c>
      <c r="BT52" s="167">
        <v>19.873708865577381</v>
      </c>
      <c r="BU52" s="167">
        <v>15.636512604745906</v>
      </c>
      <c r="BV52" s="167">
        <v>15.453093426069282</v>
      </c>
      <c r="BW52" s="167">
        <v>14.836157257784713</v>
      </c>
      <c r="BX52" s="167">
        <v>13.651301428569806</v>
      </c>
      <c r="BY52" s="167">
        <v>12.733972023505787</v>
      </c>
      <c r="BZ52" s="167">
        <v>0</v>
      </c>
      <c r="CA52" s="168">
        <f t="shared" si="3"/>
        <v>414.32205895499118</v>
      </c>
      <c r="CB52" s="169"/>
    </row>
    <row r="53" spans="2:80" ht="12.5" x14ac:dyDescent="0.25">
      <c r="B53" s="166">
        <f t="shared" si="2"/>
        <v>2046</v>
      </c>
      <c r="C53" s="167">
        <v>5.6468525927617919E-6</v>
      </c>
      <c r="D53" s="167">
        <v>9.7110381645885979E-6</v>
      </c>
      <c r="E53" s="167">
        <v>1.5623976739802953E-5</v>
      </c>
      <c r="F53" s="167">
        <v>2.3863228256149061E-5</v>
      </c>
      <c r="G53" s="167">
        <v>3.4907897292740797E-5</v>
      </c>
      <c r="H53" s="167">
        <v>4.9338011279806415E-5</v>
      </c>
      <c r="I53" s="167">
        <v>7.0211070531088493E-5</v>
      </c>
      <c r="J53" s="167">
        <v>1.076961330756937E-4</v>
      </c>
      <c r="K53" s="167">
        <v>1.7757807325173569E-4</v>
      </c>
      <c r="L53" s="167">
        <v>2.9709176941221382E-4</v>
      </c>
      <c r="M53" s="167">
        <v>5.201707692774199E-4</v>
      </c>
      <c r="N53" s="167">
        <v>8.9690775727942207E-4</v>
      </c>
      <c r="O53" s="167">
        <v>1.5431313673362895E-3</v>
      </c>
      <c r="P53" s="167">
        <v>2.6193402796091114E-3</v>
      </c>
      <c r="Q53" s="167">
        <v>4.316042463344022E-3</v>
      </c>
      <c r="R53" s="167">
        <v>6.5895476901309813E-3</v>
      </c>
      <c r="S53" s="167">
        <v>9.660325944003928E-3</v>
      </c>
      <c r="T53" s="167">
        <v>1.3827010573481985E-2</v>
      </c>
      <c r="U53" s="167">
        <v>1.9574953882794288E-2</v>
      </c>
      <c r="V53" s="167">
        <v>2.609338821591764E-2</v>
      </c>
      <c r="W53" s="167">
        <v>3.4300491559121182E-2</v>
      </c>
      <c r="X53" s="167">
        <v>4.358177935512475E-2</v>
      </c>
      <c r="Y53" s="167">
        <v>5.5592490987335541E-2</v>
      </c>
      <c r="Z53" s="167">
        <v>6.9319935606441563E-2</v>
      </c>
      <c r="AA53" s="167">
        <v>8.6307104958923297E-2</v>
      </c>
      <c r="AB53" s="167">
        <v>0.11037761533627727</v>
      </c>
      <c r="AC53" s="167">
        <v>0.14016578766487253</v>
      </c>
      <c r="AD53" s="167">
        <v>0.17675425388760779</v>
      </c>
      <c r="AE53" s="167">
        <v>0.2175457891701334</v>
      </c>
      <c r="AF53" s="167">
        <v>0.27048611710586434</v>
      </c>
      <c r="AG53" s="167">
        <v>0.32584867331864686</v>
      </c>
      <c r="AH53" s="167">
        <v>0.3852012794370242</v>
      </c>
      <c r="AI53" s="167">
        <v>0.46792842349254538</v>
      </c>
      <c r="AJ53" s="167">
        <v>0.54900151329022329</v>
      </c>
      <c r="AK53" s="167">
        <v>0.65460475659414818</v>
      </c>
      <c r="AL53" s="167">
        <v>0.7851774949044481</v>
      </c>
      <c r="AM53" s="167">
        <v>0.89374237758371455</v>
      </c>
      <c r="AN53" s="167">
        <v>1.016465065060201</v>
      </c>
      <c r="AO53" s="167">
        <v>1.1831297255942153</v>
      </c>
      <c r="AP53" s="167">
        <v>1.3292461695497588</v>
      </c>
      <c r="AQ53" s="167">
        <v>1.5678691615817917</v>
      </c>
      <c r="AR53" s="167">
        <v>1.8157155204884348</v>
      </c>
      <c r="AS53" s="167">
        <v>2.0432478073025351</v>
      </c>
      <c r="AT53" s="167">
        <v>2.3711277979434504</v>
      </c>
      <c r="AU53" s="167">
        <v>2.7234561496888912</v>
      </c>
      <c r="AV53" s="167">
        <v>3.164151273219133</v>
      </c>
      <c r="AW53" s="167">
        <v>3.6334839856632026</v>
      </c>
      <c r="AX53" s="167">
        <v>4.0124750417268791</v>
      </c>
      <c r="AY53" s="167">
        <v>4.2875871087855968</v>
      </c>
      <c r="AZ53" s="167">
        <v>4.816620787523501</v>
      </c>
      <c r="BA53" s="167">
        <v>5.5319875215648899</v>
      </c>
      <c r="BB53" s="167">
        <v>6.3502505069068471</v>
      </c>
      <c r="BC53" s="167">
        <v>7.2440385575856956</v>
      </c>
      <c r="BD53" s="167">
        <v>8.418768695250753</v>
      </c>
      <c r="BE53" s="167">
        <v>9.6807402787628174</v>
      </c>
      <c r="BF53" s="167">
        <v>10.852732620807556</v>
      </c>
      <c r="BG53" s="167">
        <v>11.524105248185185</v>
      </c>
      <c r="BH53" s="167">
        <v>12.723966561905584</v>
      </c>
      <c r="BI53" s="167">
        <v>13.660648096053336</v>
      </c>
      <c r="BJ53" s="167">
        <v>14.866310248063781</v>
      </c>
      <c r="BK53" s="167">
        <v>15.722145265633195</v>
      </c>
      <c r="BL53" s="167">
        <v>16.801920222226521</v>
      </c>
      <c r="BM53" s="167">
        <v>17.605407638989618</v>
      </c>
      <c r="BN53" s="167">
        <v>18.171532601068005</v>
      </c>
      <c r="BO53" s="167">
        <v>18.693323190854077</v>
      </c>
      <c r="BP53" s="167">
        <v>18.842544225930652</v>
      </c>
      <c r="BQ53" s="167">
        <v>18.75626466385274</v>
      </c>
      <c r="BR53" s="167">
        <v>18.908711470834966</v>
      </c>
      <c r="BS53" s="167">
        <v>18.945159776118768</v>
      </c>
      <c r="BT53" s="167">
        <v>18.534907865274693</v>
      </c>
      <c r="BU53" s="167">
        <v>15.38588267985331</v>
      </c>
      <c r="BV53" s="167">
        <v>14.649737335565488</v>
      </c>
      <c r="BW53" s="167">
        <v>14.240598014366798</v>
      </c>
      <c r="BX53" s="167">
        <v>13.431410280160499</v>
      </c>
      <c r="BY53" s="167">
        <v>12.120207911585588</v>
      </c>
      <c r="BZ53" s="167">
        <v>0</v>
      </c>
      <c r="CA53" s="168">
        <f t="shared" si="3"/>
        <v>390.98024544277519</v>
      </c>
      <c r="CB53" s="169"/>
    </row>
    <row r="54" spans="2:80" ht="12.5" x14ac:dyDescent="0.25">
      <c r="B54" s="166">
        <f t="shared" si="2"/>
        <v>2047</v>
      </c>
      <c r="C54" s="167">
        <v>5.4960343554566471E-6</v>
      </c>
      <c r="D54" s="167">
        <v>9.4612685655158513E-6</v>
      </c>
      <c r="E54" s="167">
        <v>1.5235269032725512E-5</v>
      </c>
      <c r="F54" s="167">
        <v>2.3296858070780135E-5</v>
      </c>
      <c r="G54" s="167">
        <v>3.4112261228957941E-5</v>
      </c>
      <c r="H54" s="167">
        <v>4.8222695950117522E-5</v>
      </c>
      <c r="I54" s="167">
        <v>6.8611896701605002E-5</v>
      </c>
      <c r="J54" s="167">
        <v>1.0527204952573421E-4</v>
      </c>
      <c r="K54" s="167">
        <v>1.7360466008679853E-4</v>
      </c>
      <c r="L54" s="167">
        <v>2.9398726818043175E-4</v>
      </c>
      <c r="M54" s="167">
        <v>4.9533868800491487E-4</v>
      </c>
      <c r="N54" s="167">
        <v>8.777761781011556E-4</v>
      </c>
      <c r="O54" s="167">
        <v>1.5033445282453539E-3</v>
      </c>
      <c r="P54" s="167">
        <v>2.5185022735021156E-3</v>
      </c>
      <c r="Q54" s="167">
        <v>4.1257507006450533E-3</v>
      </c>
      <c r="R54" s="167">
        <v>6.5498806271871157E-3</v>
      </c>
      <c r="S54" s="167">
        <v>9.6518484305064822E-3</v>
      </c>
      <c r="T54" s="167">
        <v>1.3705631231794746E-2</v>
      </c>
      <c r="U54" s="167">
        <v>1.9074747497780237E-2</v>
      </c>
      <c r="V54" s="167">
        <v>2.6341607241923831E-2</v>
      </c>
      <c r="W54" s="167">
        <v>3.4356316445733337E-2</v>
      </c>
      <c r="X54" s="167">
        <v>4.4336058520622446E-2</v>
      </c>
      <c r="Y54" s="167">
        <v>5.5465134836353902E-2</v>
      </c>
      <c r="Z54" s="167">
        <v>6.9799018984263106E-2</v>
      </c>
      <c r="AA54" s="167">
        <v>8.59900284342347E-2</v>
      </c>
      <c r="AB54" s="167">
        <v>0.10590514226397263</v>
      </c>
      <c r="AC54" s="167">
        <v>0.13406978079067711</v>
      </c>
      <c r="AD54" s="167">
        <v>0.16868988495830306</v>
      </c>
      <c r="AE54" s="167">
        <v>0.21092350548603089</v>
      </c>
      <c r="AF54" s="167">
        <v>0.25759122879899587</v>
      </c>
      <c r="AG54" s="167">
        <v>0.3179988908834962</v>
      </c>
      <c r="AH54" s="167">
        <v>0.38047320196606138</v>
      </c>
      <c r="AI54" s="167">
        <v>0.4468904409169755</v>
      </c>
      <c r="AJ54" s="167">
        <v>0.53965491972781454</v>
      </c>
      <c r="AK54" s="167">
        <v>0.62948855680864313</v>
      </c>
      <c r="AL54" s="167">
        <v>0.74628830093501464</v>
      </c>
      <c r="AM54" s="167">
        <v>0.89034438166918617</v>
      </c>
      <c r="AN54" s="167">
        <v>1.0084007961374293</v>
      </c>
      <c r="AO54" s="167">
        <v>1.1408697654352196</v>
      </c>
      <c r="AP54" s="167">
        <v>1.3211472962466488</v>
      </c>
      <c r="AQ54" s="167">
        <v>1.4774315977232262</v>
      </c>
      <c r="AR54" s="167">
        <v>1.7346869353488175</v>
      </c>
      <c r="AS54" s="167">
        <v>2.000059166885086</v>
      </c>
      <c r="AT54" s="167">
        <v>2.2419019613222804</v>
      </c>
      <c r="AU54" s="167">
        <v>2.5912612577449257</v>
      </c>
      <c r="AV54" s="167">
        <v>2.963731624736837</v>
      </c>
      <c r="AW54" s="167">
        <v>3.4302966744305468</v>
      </c>
      <c r="AX54" s="167">
        <v>3.925267431550957</v>
      </c>
      <c r="AY54" s="167">
        <v>4.3181797769733512</v>
      </c>
      <c r="AZ54" s="167">
        <v>4.5879788897957487</v>
      </c>
      <c r="BA54" s="167">
        <v>5.1279599481000497</v>
      </c>
      <c r="BB54" s="167">
        <v>5.8628235774486441</v>
      </c>
      <c r="BC54" s="167">
        <v>6.7019271707073695</v>
      </c>
      <c r="BD54" s="167">
        <v>7.5791087608415477</v>
      </c>
      <c r="BE54" s="167">
        <v>8.7427737487433017</v>
      </c>
      <c r="BF54" s="167">
        <v>9.9852666965100205</v>
      </c>
      <c r="BG54" s="167">
        <v>11.123274115850533</v>
      </c>
      <c r="BH54" s="167">
        <v>11.740101645776145</v>
      </c>
      <c r="BI54" s="167">
        <v>12.886011806133414</v>
      </c>
      <c r="BJ54" s="167">
        <v>13.755163968529544</v>
      </c>
      <c r="BK54" s="167">
        <v>14.881116336562249</v>
      </c>
      <c r="BL54" s="167">
        <v>15.640261297917975</v>
      </c>
      <c r="BM54" s="167">
        <v>16.603484730937964</v>
      </c>
      <c r="BN54" s="167">
        <v>17.247570773430159</v>
      </c>
      <c r="BO54" s="167">
        <v>17.638768274694925</v>
      </c>
      <c r="BP54" s="167">
        <v>17.968327146516895</v>
      </c>
      <c r="BQ54" s="167">
        <v>17.92442941814571</v>
      </c>
      <c r="BR54" s="167">
        <v>17.643479214385252</v>
      </c>
      <c r="BS54" s="167">
        <v>17.573696228558592</v>
      </c>
      <c r="BT54" s="167">
        <v>17.379431316981677</v>
      </c>
      <c r="BU54" s="167">
        <v>15.01211885985499</v>
      </c>
      <c r="BV54" s="167">
        <v>14.333004029910404</v>
      </c>
      <c r="BW54" s="167">
        <v>13.428515638651477</v>
      </c>
      <c r="BX54" s="167">
        <v>12.825660616706749</v>
      </c>
      <c r="BY54" s="167">
        <v>11.865094049167507</v>
      </c>
      <c r="BZ54" s="167">
        <v>0</v>
      </c>
      <c r="CA54" s="168">
        <f t="shared" si="3"/>
        <v>369.41446906547992</v>
      </c>
      <c r="CB54" s="169"/>
    </row>
    <row r="55" spans="2:80" ht="12.5" x14ac:dyDescent="0.25">
      <c r="B55" s="166">
        <f t="shared" si="2"/>
        <v>2048</v>
      </c>
      <c r="C55" s="167">
        <v>5.3430314013724889E-6</v>
      </c>
      <c r="D55" s="167">
        <v>9.2077854240424362E-6</v>
      </c>
      <c r="E55" s="167">
        <v>1.4841984119218221E-5</v>
      </c>
      <c r="F55" s="167">
        <v>2.2715063143996517E-5</v>
      </c>
      <c r="G55" s="167">
        <v>3.3299145915752226E-5</v>
      </c>
      <c r="H55" s="167">
        <v>4.7118796357936699E-5</v>
      </c>
      <c r="I55" s="167">
        <v>6.7042035234998743E-5</v>
      </c>
      <c r="J55" s="167">
        <v>1.0280307837527702E-4</v>
      </c>
      <c r="K55" s="167">
        <v>1.695406350141343E-4</v>
      </c>
      <c r="L55" s="167">
        <v>2.8716877434561972E-4</v>
      </c>
      <c r="M55" s="167">
        <v>4.8979095167706044E-4</v>
      </c>
      <c r="N55" s="167">
        <v>8.3533613937236684E-4</v>
      </c>
      <c r="O55" s="167">
        <v>1.4703977810150842E-3</v>
      </c>
      <c r="P55" s="167">
        <v>2.452395849852046E-3</v>
      </c>
      <c r="Q55" s="167">
        <v>3.9653803009297994E-3</v>
      </c>
      <c r="R55" s="167">
        <v>6.2591812397925772E-3</v>
      </c>
      <c r="S55" s="167">
        <v>9.5912889034905913E-3</v>
      </c>
      <c r="T55" s="167">
        <v>1.3690664655934548E-2</v>
      </c>
      <c r="U55" s="167">
        <v>1.8903877998338953E-2</v>
      </c>
      <c r="V55" s="167">
        <v>2.5664316635711309E-2</v>
      </c>
      <c r="W55" s="167">
        <v>3.467809880870476E-2</v>
      </c>
      <c r="X55" s="167">
        <v>4.4402428863906607E-2</v>
      </c>
      <c r="Y55" s="167">
        <v>5.6417630029076682E-2</v>
      </c>
      <c r="Z55" s="167">
        <v>6.9631879433588784E-2</v>
      </c>
      <c r="AA55" s="167">
        <v>8.6576155600663673E-2</v>
      </c>
      <c r="AB55" s="167">
        <v>0.10550796941249646</v>
      </c>
      <c r="AC55" s="167">
        <v>0.12863397612695382</v>
      </c>
      <c r="AD55" s="167">
        <v>0.16134974758859594</v>
      </c>
      <c r="AE55" s="167">
        <v>0.20129625660399791</v>
      </c>
      <c r="AF55" s="167">
        <v>0.24974129655694532</v>
      </c>
      <c r="AG55" s="167">
        <v>0.30283629170634618</v>
      </c>
      <c r="AH55" s="167">
        <v>0.37129452833961829</v>
      </c>
      <c r="AI55" s="167">
        <v>0.44138625105617157</v>
      </c>
      <c r="AJ55" s="167">
        <v>0.51538976448897367</v>
      </c>
      <c r="AK55" s="167">
        <v>0.61882097420576898</v>
      </c>
      <c r="AL55" s="167">
        <v>0.71778803601079189</v>
      </c>
      <c r="AM55" s="167">
        <v>0.84645669858813843</v>
      </c>
      <c r="AN55" s="167">
        <v>1.0048325501647892</v>
      </c>
      <c r="AO55" s="167">
        <v>1.1323356599357912</v>
      </c>
      <c r="AP55" s="167">
        <v>1.2747189125505858</v>
      </c>
      <c r="AQ55" s="167">
        <v>1.4693995665059059</v>
      </c>
      <c r="AR55" s="167">
        <v>1.6357936391637522</v>
      </c>
      <c r="AS55" s="167">
        <v>1.9121725402291356</v>
      </c>
      <c r="AT55" s="167">
        <v>2.1960010896693976</v>
      </c>
      <c r="AU55" s="167">
        <v>2.4517322124687873</v>
      </c>
      <c r="AV55" s="167">
        <v>2.8217534053678159</v>
      </c>
      <c r="AW55" s="167">
        <v>3.2150643334404698</v>
      </c>
      <c r="AX55" s="167">
        <v>3.7079104809075623</v>
      </c>
      <c r="AY55" s="167">
        <v>4.22661127000364</v>
      </c>
      <c r="AZ55" s="167">
        <v>4.6229616902816781</v>
      </c>
      <c r="BA55" s="167">
        <v>4.8867837828092497</v>
      </c>
      <c r="BB55" s="167">
        <v>5.4369069087654394</v>
      </c>
      <c r="BC55" s="167">
        <v>6.1895497864629343</v>
      </c>
      <c r="BD55" s="167">
        <v>7.0137898030464232</v>
      </c>
      <c r="BE55" s="167">
        <v>7.8726354439634996</v>
      </c>
      <c r="BF55" s="167">
        <v>9.0196458793215868</v>
      </c>
      <c r="BG55" s="167">
        <v>10.235547124542217</v>
      </c>
      <c r="BH55" s="167">
        <v>11.332797021046368</v>
      </c>
      <c r="BI55" s="167">
        <v>11.891163056942153</v>
      </c>
      <c r="BJ55" s="167">
        <v>12.977456356962946</v>
      </c>
      <c r="BK55" s="167">
        <v>13.772310046408018</v>
      </c>
      <c r="BL55" s="167">
        <v>14.80893178736379</v>
      </c>
      <c r="BM55" s="167">
        <v>15.463508764960913</v>
      </c>
      <c r="BN55" s="167">
        <v>16.276357511836054</v>
      </c>
      <c r="BO55" s="167">
        <v>16.755302169234877</v>
      </c>
      <c r="BP55" s="167">
        <v>16.970680993963438</v>
      </c>
      <c r="BQ55" s="167">
        <v>17.111461540470522</v>
      </c>
      <c r="BR55" s="167">
        <v>16.881778345435851</v>
      </c>
      <c r="BS55" s="167">
        <v>16.420571974031855</v>
      </c>
      <c r="BT55" s="167">
        <v>16.146065742968194</v>
      </c>
      <c r="BU55" s="167">
        <v>14.68036016614038</v>
      </c>
      <c r="BV55" s="167">
        <v>13.970879025590277</v>
      </c>
      <c r="BW55" s="167">
        <v>13.127334260116633</v>
      </c>
      <c r="BX55" s="167">
        <v>12.090062499170404</v>
      </c>
      <c r="BY55" s="167">
        <v>11.328381659181472</v>
      </c>
      <c r="BZ55" s="167">
        <v>0</v>
      </c>
      <c r="CA55" s="168">
        <f t="shared" si="3"/>
        <v>349.36783869563095</v>
      </c>
      <c r="CB55" s="169"/>
    </row>
    <row r="56" spans="2:80" ht="12.5" x14ac:dyDescent="0.25">
      <c r="B56" s="166">
        <f t="shared" si="2"/>
        <v>2049</v>
      </c>
      <c r="C56" s="167">
        <v>5.1930568339582373E-6</v>
      </c>
      <c r="D56" s="167">
        <v>8.9506472341835397E-6</v>
      </c>
      <c r="E56" s="167">
        <v>1.4442975249603224E-5</v>
      </c>
      <c r="F56" s="167">
        <v>2.2126514295388311E-5</v>
      </c>
      <c r="G56" s="167">
        <v>3.2464286474222226E-5</v>
      </c>
      <c r="H56" s="167">
        <v>4.5990658661287931E-5</v>
      </c>
      <c r="I56" s="167">
        <v>6.5488311803342525E-5</v>
      </c>
      <c r="J56" s="167">
        <v>1.0037736412675524E-4</v>
      </c>
      <c r="K56" s="167">
        <v>1.6540648967067195E-4</v>
      </c>
      <c r="L56" s="167">
        <v>2.8020082344348829E-4</v>
      </c>
      <c r="M56" s="167">
        <v>4.7806769663508164E-4</v>
      </c>
      <c r="N56" s="167">
        <v>8.2537314200772927E-4</v>
      </c>
      <c r="O56" s="167">
        <v>1.3984902416512013E-3</v>
      </c>
      <c r="P56" s="167">
        <v>2.3974251955241332E-3</v>
      </c>
      <c r="Q56" s="167">
        <v>3.8597568426657347E-3</v>
      </c>
      <c r="R56" s="167">
        <v>6.0139525911240832E-3</v>
      </c>
      <c r="S56" s="167">
        <v>9.1631319451428161E-3</v>
      </c>
      <c r="T56" s="167">
        <v>1.3601826399412625E-2</v>
      </c>
      <c r="U56" s="167">
        <v>1.887961023183235E-2</v>
      </c>
      <c r="V56" s="167">
        <v>2.5430163332587741E-2</v>
      </c>
      <c r="W56" s="167">
        <v>3.3781384050329433E-2</v>
      </c>
      <c r="X56" s="167">
        <v>4.4812189691949444E-2</v>
      </c>
      <c r="Y56" s="167">
        <v>5.6494340333606952E-2</v>
      </c>
      <c r="Z56" s="167">
        <v>7.0817322809639371E-2</v>
      </c>
      <c r="AA56" s="167">
        <v>8.6358828386063624E-2</v>
      </c>
      <c r="AB56" s="167">
        <v>0.10621548101444922</v>
      </c>
      <c r="AC56" s="167">
        <v>0.1281402842746534</v>
      </c>
      <c r="AD56" s="167">
        <v>0.15480214246202356</v>
      </c>
      <c r="AE56" s="167">
        <v>0.19253177976092811</v>
      </c>
      <c r="AF56" s="167">
        <v>0.23833709444935869</v>
      </c>
      <c r="AG56" s="167">
        <v>0.29359813684696046</v>
      </c>
      <c r="AH56" s="167">
        <v>0.35358429302654981</v>
      </c>
      <c r="AI56" s="167">
        <v>0.43071919063525599</v>
      </c>
      <c r="AJ56" s="167">
        <v>0.50901684724107243</v>
      </c>
      <c r="AK56" s="167">
        <v>0.59098988184144707</v>
      </c>
      <c r="AL56" s="167">
        <v>0.70567799255718977</v>
      </c>
      <c r="AM56" s="167">
        <v>0.81426787394311406</v>
      </c>
      <c r="AN56" s="167">
        <v>0.95552178306395319</v>
      </c>
      <c r="AO56" s="167">
        <v>1.1286105520840621</v>
      </c>
      <c r="AP56" s="167">
        <v>1.2657372403782552</v>
      </c>
      <c r="AQ56" s="167">
        <v>1.4185570576718889</v>
      </c>
      <c r="AR56" s="167">
        <v>1.6279149850152774</v>
      </c>
      <c r="AS56" s="167">
        <v>1.8043855035003706</v>
      </c>
      <c r="AT56" s="167">
        <v>2.1009424757444246</v>
      </c>
      <c r="AU56" s="167">
        <v>2.4031008969746157</v>
      </c>
      <c r="AV56" s="167">
        <v>2.6715923194682523</v>
      </c>
      <c r="AW56" s="167">
        <v>3.0630102644655417</v>
      </c>
      <c r="AX56" s="167">
        <v>3.4774112129752899</v>
      </c>
      <c r="AY56" s="167">
        <v>3.994859492208346</v>
      </c>
      <c r="AZ56" s="167">
        <v>4.5273998964533888</v>
      </c>
      <c r="BA56" s="167">
        <v>4.9264626430547631</v>
      </c>
      <c r="BB56" s="167">
        <v>5.1836119029903864</v>
      </c>
      <c r="BC56" s="167">
        <v>5.7423178971222075</v>
      </c>
      <c r="BD56" s="167">
        <v>6.479797355938806</v>
      </c>
      <c r="BE56" s="167">
        <v>7.2876332552538061</v>
      </c>
      <c r="BF56" s="167">
        <v>8.1241940483684232</v>
      </c>
      <c r="BG56" s="167">
        <v>9.2479381897005162</v>
      </c>
      <c r="BH56" s="167">
        <v>10.430108254085193</v>
      </c>
      <c r="BI56" s="167">
        <v>11.480319550827877</v>
      </c>
      <c r="BJ56" s="167">
        <v>11.977777349707674</v>
      </c>
      <c r="BK56" s="167">
        <v>12.996570165477472</v>
      </c>
      <c r="BL56" s="167">
        <v>13.709625453394766</v>
      </c>
      <c r="BM56" s="167">
        <v>14.647563548623628</v>
      </c>
      <c r="BN56" s="167">
        <v>15.167230486283389</v>
      </c>
      <c r="BO56" s="167">
        <v>15.822344813056676</v>
      </c>
      <c r="BP56" s="167">
        <v>16.134182790872128</v>
      </c>
      <c r="BQ56" s="167">
        <v>16.177216848830675</v>
      </c>
      <c r="BR56" s="167">
        <v>16.134296673121153</v>
      </c>
      <c r="BS56" s="167">
        <v>15.731269964868039</v>
      </c>
      <c r="BT56" s="167">
        <v>15.108292860497464</v>
      </c>
      <c r="BU56" s="167">
        <v>14.175687398674057</v>
      </c>
      <c r="BV56" s="167">
        <v>13.636559626615325</v>
      </c>
      <c r="BW56" s="167">
        <v>12.774234569604499</v>
      </c>
      <c r="BX56" s="167">
        <v>11.801717528889023</v>
      </c>
      <c r="BY56" s="167">
        <v>10.669267246784234</v>
      </c>
      <c r="BZ56" s="167">
        <v>0</v>
      </c>
      <c r="CA56" s="168">
        <f t="shared" si="3"/>
        <v>330.89819760471681</v>
      </c>
      <c r="CB56" s="169"/>
    </row>
    <row r="57" spans="2:80" ht="12.5" x14ac:dyDescent="0.25">
      <c r="B57" s="166">
        <f t="shared" si="2"/>
        <v>2050</v>
      </c>
      <c r="C57" s="167">
        <v>5.0475645942786584E-6</v>
      </c>
      <c r="D57" s="167">
        <v>8.6985528426827829E-6</v>
      </c>
      <c r="E57" s="167">
        <v>1.4038300957888022E-5</v>
      </c>
      <c r="F57" s="167">
        <v>2.152962026408245E-5</v>
      </c>
      <c r="G57" s="167">
        <v>3.1619774916773202E-5</v>
      </c>
      <c r="H57" s="167">
        <v>4.4832749913771563E-5</v>
      </c>
      <c r="I57" s="167">
        <v>6.3901360311459376E-5</v>
      </c>
      <c r="J57" s="167">
        <v>9.7975840271657955E-5</v>
      </c>
      <c r="K57" s="167">
        <v>1.6134096185380087E-4</v>
      </c>
      <c r="L57" s="167">
        <v>2.731168108607851E-4</v>
      </c>
      <c r="M57" s="167">
        <v>4.6609091542111625E-4</v>
      </c>
      <c r="N57" s="167">
        <v>8.0501023905542313E-4</v>
      </c>
      <c r="O57" s="167">
        <v>1.3808857496532267E-3</v>
      </c>
      <c r="P57" s="167">
        <v>2.2790142321685303E-3</v>
      </c>
      <c r="Q57" s="167">
        <v>3.7716285907369584E-3</v>
      </c>
      <c r="R57" s="167">
        <v>5.8517842771113604E-3</v>
      </c>
      <c r="S57" s="167">
        <v>8.8016555709102828E-3</v>
      </c>
      <c r="T57" s="167">
        <v>1.2991513865443227E-2</v>
      </c>
      <c r="U57" s="167">
        <v>1.8753181652598372E-2</v>
      </c>
      <c r="V57" s="167">
        <v>2.5393133929525025E-2</v>
      </c>
      <c r="W57" s="167">
        <v>3.3468162925513356E-2</v>
      </c>
      <c r="X57" s="167">
        <v>4.3646989614657183E-2</v>
      </c>
      <c r="Y57" s="167">
        <v>5.7007644597724394E-2</v>
      </c>
      <c r="Z57" s="167">
        <v>7.0903418826940179E-2</v>
      </c>
      <c r="AA57" s="167">
        <v>8.7815040483791351E-2</v>
      </c>
      <c r="AB57" s="167">
        <v>0.10593526313152213</v>
      </c>
      <c r="AC57" s="167">
        <v>0.12898444953815591</v>
      </c>
      <c r="AD57" s="167">
        <v>0.15419361833236594</v>
      </c>
      <c r="AE57" s="167">
        <v>0.18471007709248155</v>
      </c>
      <c r="AF57" s="167">
        <v>0.2279513280621801</v>
      </c>
      <c r="AG57" s="167">
        <v>0.28018222245971369</v>
      </c>
      <c r="AH57" s="167">
        <v>0.34278429738369398</v>
      </c>
      <c r="AI57" s="167">
        <v>0.41016714942530152</v>
      </c>
      <c r="AJ57" s="167">
        <v>0.49669354215099537</v>
      </c>
      <c r="AK57" s="167">
        <v>0.58365633581630127</v>
      </c>
      <c r="AL57" s="167">
        <v>0.67392857976745713</v>
      </c>
      <c r="AM57" s="167">
        <v>0.80058081425170424</v>
      </c>
      <c r="AN57" s="167">
        <v>0.91932900326568834</v>
      </c>
      <c r="AO57" s="167">
        <v>1.0734540447933938</v>
      </c>
      <c r="AP57" s="167">
        <v>1.2618669000734681</v>
      </c>
      <c r="AQ57" s="167">
        <v>1.4091491973140462</v>
      </c>
      <c r="AR57" s="167">
        <v>1.5724281527787425</v>
      </c>
      <c r="AS57" s="167">
        <v>1.7967621349573664</v>
      </c>
      <c r="AT57" s="167">
        <v>1.9838094060412219</v>
      </c>
      <c r="AU57" s="167">
        <v>2.3005860989464608</v>
      </c>
      <c r="AV57" s="167">
        <v>2.6202492088641582</v>
      </c>
      <c r="AW57" s="167">
        <v>2.9018836048794343</v>
      </c>
      <c r="AX57" s="167">
        <v>3.3150293477930193</v>
      </c>
      <c r="AY57" s="167">
        <v>3.7488058246126807</v>
      </c>
      <c r="AZ57" s="167">
        <v>4.2816305376614938</v>
      </c>
      <c r="BA57" s="167">
        <v>4.8273394010943509</v>
      </c>
      <c r="BB57" s="167">
        <v>5.2283491897337004</v>
      </c>
      <c r="BC57" s="167">
        <v>5.4774330122156547</v>
      </c>
      <c r="BD57" s="167">
        <v>6.014338292489807</v>
      </c>
      <c r="BE57" s="167">
        <v>6.7354020090794355</v>
      </c>
      <c r="BF57" s="167">
        <v>7.5231327120940046</v>
      </c>
      <c r="BG57" s="167">
        <v>8.3325182262368269</v>
      </c>
      <c r="BH57" s="167">
        <v>9.4264145380320148</v>
      </c>
      <c r="BI57" s="167">
        <v>10.568253226769382</v>
      </c>
      <c r="BJ57" s="167">
        <v>11.566263815847385</v>
      </c>
      <c r="BK57" s="167">
        <v>11.998392696245613</v>
      </c>
      <c r="BL57" s="167">
        <v>12.941108041207807</v>
      </c>
      <c r="BM57" s="167">
        <v>13.565116227026698</v>
      </c>
      <c r="BN57" s="167">
        <v>14.373703111880534</v>
      </c>
      <c r="BO57" s="167">
        <v>14.753359935198706</v>
      </c>
      <c r="BP57" s="167">
        <v>15.246947130974014</v>
      </c>
      <c r="BQ57" s="167">
        <v>15.393665180230554</v>
      </c>
      <c r="BR57" s="167">
        <v>15.269220078924347</v>
      </c>
      <c r="BS57" s="167">
        <v>15.052716286419885</v>
      </c>
      <c r="BT57" s="167">
        <v>14.493464284494467</v>
      </c>
      <c r="BU57" s="167">
        <v>13.692232172504493</v>
      </c>
      <c r="BV57" s="167">
        <v>13.105568878505242</v>
      </c>
      <c r="BW57" s="167">
        <v>12.41196212493627</v>
      </c>
      <c r="BX57" s="167">
        <v>11.435034735823637</v>
      </c>
      <c r="BY57" s="167">
        <v>10.372980117458818</v>
      </c>
      <c r="BZ57" s="167">
        <v>0</v>
      </c>
      <c r="CA57" s="168">
        <f t="shared" si="3"/>
        <v>313.75372382182485</v>
      </c>
      <c r="CB57" s="169"/>
    </row>
    <row r="58" spans="2:80" ht="12.5" x14ac:dyDescent="0.25">
      <c r="B58" s="166">
        <f t="shared" si="2"/>
        <v>2051</v>
      </c>
      <c r="C58" s="167">
        <v>4.9067533539823294E-6</v>
      </c>
      <c r="D58" s="167">
        <v>8.4538861771440987E-6</v>
      </c>
      <c r="E58" s="167">
        <v>1.3641437387100497E-5</v>
      </c>
      <c r="F58" s="167">
        <v>2.0924319235941791E-5</v>
      </c>
      <c r="G58" s="167">
        <v>3.0763433066099966E-5</v>
      </c>
      <c r="H58" s="167">
        <v>4.3661693189048223E-5</v>
      </c>
      <c r="I58" s="167">
        <v>6.2272978583334526E-5</v>
      </c>
      <c r="J58" s="167">
        <v>9.5525126784415382E-5</v>
      </c>
      <c r="K58" s="167">
        <v>1.5731373698607554E-4</v>
      </c>
      <c r="L58" s="167">
        <v>2.661482183707875E-4</v>
      </c>
      <c r="M58" s="167">
        <v>4.5392592159523848E-4</v>
      </c>
      <c r="N58" s="167">
        <v>7.8422475276530845E-4</v>
      </c>
      <c r="O58" s="167">
        <v>1.3458899213626419E-3</v>
      </c>
      <c r="P58" s="167">
        <v>2.2490443224922885E-3</v>
      </c>
      <c r="Q58" s="167">
        <v>3.5837704026519535E-3</v>
      </c>
      <c r="R58" s="167">
        <v>5.7160953922339997E-3</v>
      </c>
      <c r="S58" s="167">
        <v>8.5618318172662466E-3</v>
      </c>
      <c r="T58" s="167">
        <v>1.2475945766001112E-2</v>
      </c>
      <c r="U58" s="167">
        <v>1.7908061621526694E-2</v>
      </c>
      <c r="V58" s="167">
        <v>2.5218354892446171E-2</v>
      </c>
      <c r="W58" s="167">
        <v>3.3413757667211996E-2</v>
      </c>
      <c r="X58" s="167">
        <v>4.3235930251122601E-2</v>
      </c>
      <c r="Y58" s="167">
        <v>5.5517199841771503E-2</v>
      </c>
      <c r="Z58" s="167">
        <v>7.1536721285061722E-2</v>
      </c>
      <c r="AA58" s="167">
        <v>8.7908295919488288E-2</v>
      </c>
      <c r="AB58" s="167">
        <v>0.10770366866038145</v>
      </c>
      <c r="AC58" s="167">
        <v>0.1286272518111255</v>
      </c>
      <c r="AD58" s="167">
        <v>0.15518998311839316</v>
      </c>
      <c r="AE58" s="167">
        <v>0.18396578955604337</v>
      </c>
      <c r="AF58" s="167">
        <v>0.21868043667864112</v>
      </c>
      <c r="AG58" s="167">
        <v>0.26796370258575708</v>
      </c>
      <c r="AH58" s="167">
        <v>0.32710930860258758</v>
      </c>
      <c r="AI58" s="167">
        <v>0.39761817256934595</v>
      </c>
      <c r="AJ58" s="167">
        <v>0.47298550833926378</v>
      </c>
      <c r="AK58" s="167">
        <v>0.56949840812571084</v>
      </c>
      <c r="AL58" s="167">
        <v>0.6655331749969482</v>
      </c>
      <c r="AM58" s="167">
        <v>0.76454268661330826</v>
      </c>
      <c r="AN58" s="167">
        <v>0.90392670254989116</v>
      </c>
      <c r="AO58" s="167">
        <v>1.0329433146454714</v>
      </c>
      <c r="AP58" s="167">
        <v>1.2004353389108824</v>
      </c>
      <c r="AQ58" s="167">
        <v>1.4051441150034143</v>
      </c>
      <c r="AR58" s="167">
        <v>1.5626085071976967</v>
      </c>
      <c r="AS58" s="167">
        <v>1.7363986174315342</v>
      </c>
      <c r="AT58" s="167">
        <v>1.9765244817147702</v>
      </c>
      <c r="AU58" s="167">
        <v>2.1736765070411685</v>
      </c>
      <c r="AV58" s="167">
        <v>2.510064743418738</v>
      </c>
      <c r="AW58" s="167">
        <v>2.8478604088916177</v>
      </c>
      <c r="AX58" s="167">
        <v>3.1426149833316948</v>
      </c>
      <c r="AY58" s="167">
        <v>3.5759033653653414</v>
      </c>
      <c r="AZ58" s="167">
        <v>4.0204241369545883</v>
      </c>
      <c r="BA58" s="167">
        <v>4.5680255240968304</v>
      </c>
      <c r="BB58" s="167">
        <v>5.1260539960959619</v>
      </c>
      <c r="BC58" s="167">
        <v>5.52756744787591</v>
      </c>
      <c r="BD58" s="167">
        <v>5.7399955825393469</v>
      </c>
      <c r="BE58" s="167">
        <v>6.2548218841215704</v>
      </c>
      <c r="BF58" s="167">
        <v>6.956183183458398</v>
      </c>
      <c r="BG58" s="167">
        <v>7.7191982764596681</v>
      </c>
      <c r="BH58" s="167">
        <v>8.4965488936840536</v>
      </c>
      <c r="BI58" s="167">
        <v>9.5546193012317424</v>
      </c>
      <c r="BJ58" s="167">
        <v>10.650573912306044</v>
      </c>
      <c r="BK58" s="167">
        <v>11.589346485599069</v>
      </c>
      <c r="BL58" s="167">
        <v>11.950986885737697</v>
      </c>
      <c r="BM58" s="167">
        <v>12.809370528753423</v>
      </c>
      <c r="BN58" s="167">
        <v>13.317481594820604</v>
      </c>
      <c r="BO58" s="167">
        <v>13.989264676664098</v>
      </c>
      <c r="BP58" s="167">
        <v>14.227029070050978</v>
      </c>
      <c r="BQ58" s="167">
        <v>14.558757694228914</v>
      </c>
      <c r="BR58" s="167">
        <v>14.543941099536715</v>
      </c>
      <c r="BS58" s="167">
        <v>14.261849725135182</v>
      </c>
      <c r="BT58" s="167">
        <v>13.886076349554928</v>
      </c>
      <c r="BU58" s="167">
        <v>13.453720768591854</v>
      </c>
      <c r="BV58" s="167">
        <v>12.597479286478761</v>
      </c>
      <c r="BW58" s="167">
        <v>11.874411887563625</v>
      </c>
      <c r="BX58" s="167">
        <v>11.062771392307464</v>
      </c>
      <c r="BY58" s="167">
        <v>10.010125243350108</v>
      </c>
      <c r="BZ58" s="167">
        <v>0</v>
      </c>
      <c r="CA58" s="168">
        <f t="shared" si="3"/>
        <v>297.44475666571537</v>
      </c>
      <c r="CB58" s="169"/>
    </row>
    <row r="59" spans="2:80" ht="12.5" x14ac:dyDescent="0.25">
      <c r="B59" s="166">
        <f t="shared" si="2"/>
        <v>2052</v>
      </c>
      <c r="C59" s="167">
        <v>4.771229087999207E-6</v>
      </c>
      <c r="D59" s="167">
        <v>8.2169733451285809E-6</v>
      </c>
      <c r="E59" s="167">
        <v>1.3256178589274997E-5</v>
      </c>
      <c r="F59" s="167">
        <v>2.033047513931574E-5</v>
      </c>
      <c r="G59" s="167">
        <v>2.9895110779207257E-5</v>
      </c>
      <c r="H59" s="167">
        <v>4.2474301226086419E-5</v>
      </c>
      <c r="I59" s="167">
        <v>6.0626355923708297E-5</v>
      </c>
      <c r="J59" s="167">
        <v>9.3012713515860934E-5</v>
      </c>
      <c r="K59" s="167">
        <v>1.5320944634308886E-4</v>
      </c>
      <c r="L59" s="167">
        <v>2.5924060061252585E-4</v>
      </c>
      <c r="M59" s="167">
        <v>4.4195047039113922E-4</v>
      </c>
      <c r="N59" s="167">
        <v>7.6312181492187159E-4</v>
      </c>
      <c r="O59" s="167">
        <v>1.3101946347883753E-3</v>
      </c>
      <c r="P59" s="167">
        <v>2.1907616509702632E-3</v>
      </c>
      <c r="Q59" s="167">
        <v>3.5349881698460983E-3</v>
      </c>
      <c r="R59" s="167">
        <v>5.4293873114855395E-3</v>
      </c>
      <c r="S59" s="167">
        <v>8.3606929156292698E-3</v>
      </c>
      <c r="T59" s="167">
        <v>1.2132837961675552E-2</v>
      </c>
      <c r="U59" s="167">
        <v>1.7193552552212582E-2</v>
      </c>
      <c r="V59" s="167">
        <v>2.4077137525053971E-2</v>
      </c>
      <c r="W59" s="167">
        <v>3.3178246356685037E-2</v>
      </c>
      <c r="X59" s="167">
        <v>4.3158932885329682E-2</v>
      </c>
      <c r="Y59" s="167">
        <v>5.4985534404330794E-2</v>
      </c>
      <c r="Z59" s="167">
        <v>6.9656139376255699E-2</v>
      </c>
      <c r="AA59" s="167">
        <v>8.867871774103081E-2</v>
      </c>
      <c r="AB59" s="167">
        <v>0.1078005215032275</v>
      </c>
      <c r="AC59" s="167">
        <v>0.13075268660410616</v>
      </c>
      <c r="AD59" s="167">
        <v>0.15473930674293673</v>
      </c>
      <c r="AE59" s="167">
        <v>0.18513032108884792</v>
      </c>
      <c r="AF59" s="167">
        <v>0.2177754785668653</v>
      </c>
      <c r="AG59" s="167">
        <v>0.25705103493914094</v>
      </c>
      <c r="AH59" s="167">
        <v>0.31283215836573908</v>
      </c>
      <c r="AI59" s="167">
        <v>0.3794203689177329</v>
      </c>
      <c r="AJ59" s="167">
        <v>0.45849096551931012</v>
      </c>
      <c r="AK59" s="167">
        <v>0.54230328229794367</v>
      </c>
      <c r="AL59" s="167">
        <v>0.64936068854911144</v>
      </c>
      <c r="AM59" s="167">
        <v>0.75498841611188339</v>
      </c>
      <c r="AN59" s="167">
        <v>0.86322229117531335</v>
      </c>
      <c r="AO59" s="167">
        <v>1.0156965652733965</v>
      </c>
      <c r="AP59" s="167">
        <v>1.1552882970198715</v>
      </c>
      <c r="AQ59" s="167">
        <v>1.3369929374728067</v>
      </c>
      <c r="AR59" s="167">
        <v>1.558491602676247</v>
      </c>
      <c r="AS59" s="167">
        <v>1.7261849749496527</v>
      </c>
      <c r="AT59" s="167">
        <v>1.911042378169918</v>
      </c>
      <c r="AU59" s="167">
        <v>2.1668295962431694</v>
      </c>
      <c r="AV59" s="167">
        <v>2.3730113378377897</v>
      </c>
      <c r="AW59" s="167">
        <v>2.7297640801632417</v>
      </c>
      <c r="AX59" s="167">
        <v>3.0859326483504939</v>
      </c>
      <c r="AY59" s="167">
        <v>3.3919941092533588</v>
      </c>
      <c r="AZ59" s="167">
        <v>3.8374589658209404</v>
      </c>
      <c r="BA59" s="167">
        <v>4.2920937502544527</v>
      </c>
      <c r="BB59" s="167">
        <v>4.8537043229165286</v>
      </c>
      <c r="BC59" s="167">
        <v>5.4226219515620588</v>
      </c>
      <c r="BD59" s="167">
        <v>5.7960885548976071</v>
      </c>
      <c r="BE59" s="167">
        <v>5.9732656639074806</v>
      </c>
      <c r="BF59" s="167">
        <v>6.463740901979711</v>
      </c>
      <c r="BG59" s="167">
        <v>7.1412536145758709</v>
      </c>
      <c r="BH59" s="167">
        <v>7.8750974150249355</v>
      </c>
      <c r="BI59" s="167">
        <v>8.6160581134132546</v>
      </c>
      <c r="BJ59" s="167">
        <v>9.6332425882032702</v>
      </c>
      <c r="BK59" s="167">
        <v>10.675912069414879</v>
      </c>
      <c r="BL59" s="167">
        <v>11.54783253139694</v>
      </c>
      <c r="BM59" s="167">
        <v>11.834191890290755</v>
      </c>
      <c r="BN59" s="167">
        <v>12.581578695143753</v>
      </c>
      <c r="BO59" s="167">
        <v>12.968619453059096</v>
      </c>
      <c r="BP59" s="167">
        <v>13.499116347997074</v>
      </c>
      <c r="BQ59" s="167">
        <v>13.596148319047689</v>
      </c>
      <c r="BR59" s="167">
        <v>13.767741798183986</v>
      </c>
      <c r="BS59" s="167">
        <v>13.599231741973203</v>
      </c>
      <c r="BT59" s="167">
        <v>13.172782490702259</v>
      </c>
      <c r="BU59" s="167">
        <v>13.124967607763697</v>
      </c>
      <c r="BV59" s="167">
        <v>12.325007810448106</v>
      </c>
      <c r="BW59" s="167">
        <v>11.36932945245967</v>
      </c>
      <c r="BX59" s="167">
        <v>10.545224250359061</v>
      </c>
      <c r="BY59" s="167">
        <v>9.6515786192855515</v>
      </c>
      <c r="BZ59" s="167">
        <v>0</v>
      </c>
      <c r="CA59" s="168">
        <f t="shared" si="3"/>
        <v>281.9947621970291</v>
      </c>
      <c r="CB59" s="169"/>
    </row>
    <row r="60" spans="2:80" ht="12.5" x14ac:dyDescent="0.25">
      <c r="B60" s="166">
        <f t="shared" si="2"/>
        <v>2053</v>
      </c>
      <c r="C60" s="167">
        <v>4.6411484815427062E-6</v>
      </c>
      <c r="D60" s="167">
        <v>7.9888140366579652E-6</v>
      </c>
      <c r="E60" s="167">
        <v>1.2882930399776837E-5</v>
      </c>
      <c r="F60" s="167">
        <v>1.9753832332151944E-5</v>
      </c>
      <c r="G60" s="167">
        <v>2.9043278978672926E-5</v>
      </c>
      <c r="H60" s="167">
        <v>4.127038388072185E-5</v>
      </c>
      <c r="I60" s="167">
        <v>5.8957524551227214E-5</v>
      </c>
      <c r="J60" s="167">
        <v>9.0473896575529733E-5</v>
      </c>
      <c r="K60" s="167">
        <v>1.4900628392949811E-4</v>
      </c>
      <c r="L60" s="167">
        <v>2.5220623092013505E-4</v>
      </c>
      <c r="M60" s="167">
        <v>4.3007856770267694E-4</v>
      </c>
      <c r="N60" s="167">
        <v>7.4233751026139827E-4</v>
      </c>
      <c r="O60" s="167">
        <v>1.2739676185966609E-3</v>
      </c>
      <c r="P60" s="167">
        <v>2.1313454579394153E-3</v>
      </c>
      <c r="Q60" s="167">
        <v>3.4416934842206315E-3</v>
      </c>
      <c r="R60" s="167">
        <v>5.3533355546206973E-3</v>
      </c>
      <c r="S60" s="167">
        <v>7.938733316042168E-3</v>
      </c>
      <c r="T60" s="167">
        <v>1.1844550947750027E-2</v>
      </c>
      <c r="U60" s="167">
        <v>1.6716857273837704E-2</v>
      </c>
      <c r="V60" s="167">
        <v>2.3111848714629013E-2</v>
      </c>
      <c r="W60" s="167">
        <v>3.1670834618630517E-2</v>
      </c>
      <c r="X60" s="167">
        <v>4.2847445155173247E-2</v>
      </c>
      <c r="Y60" s="167">
        <v>5.4878719296332645E-2</v>
      </c>
      <c r="Z60" s="167">
        <v>6.8978175666399799E-2</v>
      </c>
      <c r="AA60" s="167">
        <v>8.6334583427226719E-2</v>
      </c>
      <c r="AB60" s="167">
        <v>0.10872580823380507</v>
      </c>
      <c r="AC60" s="167">
        <v>0.13084932108707942</v>
      </c>
      <c r="AD60" s="167">
        <v>0.15726958943523844</v>
      </c>
      <c r="AE60" s="167">
        <v>0.18456738756679913</v>
      </c>
      <c r="AF60" s="167">
        <v>0.21912405167148297</v>
      </c>
      <c r="AG60" s="167">
        <v>0.25595925825126808</v>
      </c>
      <c r="AH60" s="167">
        <v>0.30007455612966216</v>
      </c>
      <c r="AI60" s="167">
        <v>0.36284352343973802</v>
      </c>
      <c r="AJ60" s="167">
        <v>0.43749058030386467</v>
      </c>
      <c r="AK60" s="167">
        <v>0.52565709980458064</v>
      </c>
      <c r="AL60" s="167">
        <v>0.61833107633029138</v>
      </c>
      <c r="AM60" s="167">
        <v>0.73661062729419591</v>
      </c>
      <c r="AN60" s="167">
        <v>0.85239667224156968</v>
      </c>
      <c r="AO60" s="167">
        <v>0.96994535639957902</v>
      </c>
      <c r="AP60" s="167">
        <v>1.1360671370304711</v>
      </c>
      <c r="AQ60" s="167">
        <v>1.2868754783315184</v>
      </c>
      <c r="AR60" s="167">
        <v>1.4831678792397556</v>
      </c>
      <c r="AS60" s="167">
        <v>1.7219889903442502</v>
      </c>
      <c r="AT60" s="167">
        <v>1.9004484759281866</v>
      </c>
      <c r="AU60" s="167">
        <v>2.0960122196093116</v>
      </c>
      <c r="AV60" s="167">
        <v>2.3667585199153618</v>
      </c>
      <c r="AW60" s="167">
        <v>2.5821942316515969</v>
      </c>
      <c r="AX60" s="167">
        <v>2.9596803619468797</v>
      </c>
      <c r="AY60" s="167">
        <v>3.3327318460392763</v>
      </c>
      <c r="AZ60" s="167">
        <v>3.6424803193425519</v>
      </c>
      <c r="BA60" s="167">
        <v>4.0995310322698693</v>
      </c>
      <c r="BB60" s="167">
        <v>4.5635978603365377</v>
      </c>
      <c r="BC60" s="167">
        <v>5.137842858056775</v>
      </c>
      <c r="BD60" s="167">
        <v>5.6901673914849784</v>
      </c>
      <c r="BE60" s="167">
        <v>6.0358682770558367</v>
      </c>
      <c r="BF60" s="167">
        <v>6.1772731186488681</v>
      </c>
      <c r="BG60" s="167">
        <v>6.6403951832218127</v>
      </c>
      <c r="BH60" s="167">
        <v>7.2900517224212109</v>
      </c>
      <c r="BI60" s="167">
        <v>7.9905695747812491</v>
      </c>
      <c r="BJ60" s="167">
        <v>8.6917768134693123</v>
      </c>
      <c r="BK60" s="167">
        <v>9.6613455439584826</v>
      </c>
      <c r="BL60" s="167">
        <v>10.642831353394573</v>
      </c>
      <c r="BM60" s="167">
        <v>11.440395309666297</v>
      </c>
      <c r="BN60" s="167">
        <v>11.630129932561125</v>
      </c>
      <c r="BO60" s="167">
        <v>12.2593219023763</v>
      </c>
      <c r="BP60" s="167">
        <v>12.523004421367677</v>
      </c>
      <c r="BQ60" s="167">
        <v>12.910840213577943</v>
      </c>
      <c r="BR60" s="167">
        <v>12.869673101522098</v>
      </c>
      <c r="BS60" s="167">
        <v>12.88689927512497</v>
      </c>
      <c r="BT60" s="167">
        <v>12.576119143356369</v>
      </c>
      <c r="BU60" s="167">
        <v>12.661186826685835</v>
      </c>
      <c r="BV60" s="167">
        <v>12.021420078910189</v>
      </c>
      <c r="BW60" s="167">
        <v>11.123392652033861</v>
      </c>
      <c r="BX60" s="167">
        <v>10.101006997381845</v>
      </c>
      <c r="BY60" s="167">
        <v>9.2071842619679387</v>
      </c>
      <c r="BZ60" s="167">
        <v>0</v>
      </c>
      <c r="CA60" s="168">
        <f t="shared" si="3"/>
        <v>267.55843594413375</v>
      </c>
      <c r="CB60" s="169"/>
    </row>
    <row r="61" spans="2:80" ht="12.5" x14ac:dyDescent="0.25">
      <c r="B61" s="166">
        <f t="shared" si="2"/>
        <v>2054</v>
      </c>
      <c r="C61" s="167">
        <v>4.5169518200771641E-6</v>
      </c>
      <c r="D61" s="167">
        <v>7.7696449474508322E-6</v>
      </c>
      <c r="E61" s="167">
        <v>1.2523271000715319E-5</v>
      </c>
      <c r="F61" s="167">
        <v>1.919484542590999E-5</v>
      </c>
      <c r="G61" s="167">
        <v>2.8215741527018445E-5</v>
      </c>
      <c r="H61" s="167">
        <v>4.0089437917459336E-5</v>
      </c>
      <c r="I61" s="167">
        <v>5.7265973556888672E-5</v>
      </c>
      <c r="J61" s="167">
        <v>8.7902053967636729E-5</v>
      </c>
      <c r="K61" s="167">
        <v>1.4476134988700151E-4</v>
      </c>
      <c r="L61" s="167">
        <v>2.450131447220838E-4</v>
      </c>
      <c r="M61" s="167">
        <v>4.1799649961439533E-4</v>
      </c>
      <c r="N61" s="167">
        <v>7.2172615127473472E-4</v>
      </c>
      <c r="O61" s="167">
        <v>1.2382728122475178E-3</v>
      </c>
      <c r="P61" s="167">
        <v>2.0710607875385756E-3</v>
      </c>
      <c r="Q61" s="167">
        <v>3.3465948950268665E-3</v>
      </c>
      <c r="R61" s="167">
        <v>5.209864459100183E-3</v>
      </c>
      <c r="S61" s="167">
        <v>7.8248910086593793E-3</v>
      </c>
      <c r="T61" s="167">
        <v>1.1243510901564835E-2</v>
      </c>
      <c r="U61" s="167">
        <v>1.6315571157888176E-2</v>
      </c>
      <c r="V61" s="167">
        <v>2.2466234225084647E-2</v>
      </c>
      <c r="W61" s="167">
        <v>3.0395174982314366E-2</v>
      </c>
      <c r="X61" s="167">
        <v>4.0893310402346561E-2</v>
      </c>
      <c r="Y61" s="167">
        <v>5.4473555908219284E-2</v>
      </c>
      <c r="Z61" s="167">
        <v>6.8831797631633995E-2</v>
      </c>
      <c r="AA61" s="167">
        <v>8.5480093244077682E-2</v>
      </c>
      <c r="AB61" s="167">
        <v>0.10583590389802117</v>
      </c>
      <c r="AC61" s="167">
        <v>0.13194920343964545</v>
      </c>
      <c r="AD61" s="167">
        <v>0.15736008947939811</v>
      </c>
      <c r="AE61" s="167">
        <v>0.18755394396111869</v>
      </c>
      <c r="AF61" s="167">
        <v>0.21842836212788641</v>
      </c>
      <c r="AG61" s="167">
        <v>0.25750903818359394</v>
      </c>
      <c r="AH61" s="167">
        <v>0.29876494563342448</v>
      </c>
      <c r="AI61" s="167">
        <v>0.34802679817780202</v>
      </c>
      <c r="AJ61" s="167">
        <v>0.41835691975432387</v>
      </c>
      <c r="AK61" s="167">
        <v>0.50156061095655946</v>
      </c>
      <c r="AL61" s="167">
        <v>0.59932328581146421</v>
      </c>
      <c r="AM61" s="167">
        <v>0.70138871353710719</v>
      </c>
      <c r="AN61" s="167">
        <v>0.83161190934787743</v>
      </c>
      <c r="AO61" s="167">
        <v>0.95774362125416712</v>
      </c>
      <c r="AP61" s="167">
        <v>1.0848698439891655</v>
      </c>
      <c r="AQ61" s="167">
        <v>1.2655324546955429</v>
      </c>
      <c r="AR61" s="167">
        <v>1.4277594690762663</v>
      </c>
      <c r="AS61" s="167">
        <v>1.6390432434317068</v>
      </c>
      <c r="AT61" s="167">
        <v>1.896186715960519</v>
      </c>
      <c r="AU61" s="167">
        <v>2.0850803514429295</v>
      </c>
      <c r="AV61" s="167">
        <v>2.290410745191251</v>
      </c>
      <c r="AW61" s="167">
        <v>2.5766430597643728</v>
      </c>
      <c r="AX61" s="167">
        <v>2.8012465379342952</v>
      </c>
      <c r="AY61" s="167">
        <v>3.1981970398416961</v>
      </c>
      <c r="AZ61" s="167">
        <v>3.5809823952929469</v>
      </c>
      <c r="BA61" s="167">
        <v>3.8938266225631613</v>
      </c>
      <c r="BB61" s="167">
        <v>4.3618088258555874</v>
      </c>
      <c r="BC61" s="167">
        <v>4.8339883796205969</v>
      </c>
      <c r="BD61" s="167">
        <v>5.3952273865613023</v>
      </c>
      <c r="BE61" s="167">
        <v>5.9301783256379101</v>
      </c>
      <c r="BF61" s="167">
        <v>6.2465980461489234</v>
      </c>
      <c r="BG61" s="167">
        <v>6.3509440474718284</v>
      </c>
      <c r="BH61" s="167">
        <v>6.7837662705241026</v>
      </c>
      <c r="BI61" s="167">
        <v>7.4019559190584889</v>
      </c>
      <c r="BJ61" s="167">
        <v>8.0659244317213901</v>
      </c>
      <c r="BK61" s="167">
        <v>8.7224428841563402</v>
      </c>
      <c r="BL61" s="167">
        <v>9.6370748757541165</v>
      </c>
      <c r="BM61" s="167">
        <v>10.549581027055904</v>
      </c>
      <c r="BN61" s="167">
        <v>11.249387096735264</v>
      </c>
      <c r="BO61" s="167">
        <v>11.339565917372996</v>
      </c>
      <c r="BP61" s="167">
        <v>11.846460065691939</v>
      </c>
      <c r="BQ61" s="167">
        <v>11.986710206676646</v>
      </c>
      <c r="BR61" s="167">
        <v>12.23198087076335</v>
      </c>
      <c r="BS61" s="167">
        <v>12.059148419062497</v>
      </c>
      <c r="BT61" s="167">
        <v>11.931144998565054</v>
      </c>
      <c r="BU61" s="167">
        <v>12.234016718447457</v>
      </c>
      <c r="BV61" s="167">
        <v>11.564142141957603</v>
      </c>
      <c r="BW61" s="167">
        <v>10.820588342240109</v>
      </c>
      <c r="BX61" s="167">
        <v>9.8585309908704062</v>
      </c>
      <c r="BY61" s="167">
        <v>8.8024524385342175</v>
      </c>
      <c r="BZ61" s="167">
        <v>0</v>
      </c>
      <c r="CA61" s="168">
        <f t="shared" si="3"/>
        <v>254.01038735871163</v>
      </c>
      <c r="CB61" s="169"/>
    </row>
    <row r="62" spans="2:80" ht="12.5" x14ac:dyDescent="0.25">
      <c r="B62" s="166">
        <f t="shared" si="2"/>
        <v>2055</v>
      </c>
      <c r="C62" s="167">
        <v>4.3982904442199655E-6</v>
      </c>
      <c r="D62" s="167">
        <v>7.5602093296822659E-6</v>
      </c>
      <c r="E62" s="167">
        <v>1.2177589826495305E-5</v>
      </c>
      <c r="F62" s="167">
        <v>1.8656061602957685E-5</v>
      </c>
      <c r="G62" s="167">
        <v>2.7413271488266333E-5</v>
      </c>
      <c r="H62" s="167">
        <v>3.894161521143108E-5</v>
      </c>
      <c r="I62" s="167">
        <v>5.5606420339929241E-5</v>
      </c>
      <c r="J62" s="167">
        <v>8.529716932327569E-5</v>
      </c>
      <c r="K62" s="167">
        <v>1.4046433904198186E-4</v>
      </c>
      <c r="L62" s="167">
        <v>2.377499532625893E-4</v>
      </c>
      <c r="M62" s="167">
        <v>4.0565223288761831E-4</v>
      </c>
      <c r="N62" s="167">
        <v>7.007653622655291E-4</v>
      </c>
      <c r="O62" s="167">
        <v>1.202870118723956E-3</v>
      </c>
      <c r="P62" s="167">
        <v>2.0116423656437177E-3</v>
      </c>
      <c r="Q62" s="167">
        <v>3.2501635508492555E-3</v>
      </c>
      <c r="R62" s="167">
        <v>5.0636956256057686E-3</v>
      </c>
      <c r="S62" s="167">
        <v>7.6123916390706814E-3</v>
      </c>
      <c r="T62" s="167">
        <v>1.107897362648444E-2</v>
      </c>
      <c r="U62" s="167">
        <v>1.5483635655047151E-2</v>
      </c>
      <c r="V62" s="167">
        <v>2.1921902785155711E-2</v>
      </c>
      <c r="W62" s="167">
        <v>2.9540110344907444E-2</v>
      </c>
      <c r="X62" s="167">
        <v>3.9238684973634141E-2</v>
      </c>
      <c r="Y62" s="167">
        <v>5.198003830169845E-2</v>
      </c>
      <c r="Z62" s="167">
        <v>6.831154904986092E-2</v>
      </c>
      <c r="AA62" s="167">
        <v>8.5283432296425099E-2</v>
      </c>
      <c r="AB62" s="167">
        <v>0.10477043247114898</v>
      </c>
      <c r="AC62" s="167">
        <v>0.12842210807819016</v>
      </c>
      <c r="AD62" s="167">
        <v>0.15865471284231947</v>
      </c>
      <c r="AE62" s="167">
        <v>0.18763033985722477</v>
      </c>
      <c r="AF62" s="167">
        <v>0.2219250061088387</v>
      </c>
      <c r="AG62" s="167">
        <v>0.2566541990927339</v>
      </c>
      <c r="AH62" s="167">
        <v>0.30053280773142421</v>
      </c>
      <c r="AI62" s="167">
        <v>0.34646767566390324</v>
      </c>
      <c r="AJ62" s="167">
        <v>0.40124824793757918</v>
      </c>
      <c r="AK62" s="167">
        <v>0.47959975151281209</v>
      </c>
      <c r="AL62" s="167">
        <v>0.57182323112492051</v>
      </c>
      <c r="AM62" s="167">
        <v>0.67979089865521458</v>
      </c>
      <c r="AN62" s="167">
        <v>0.79182673307637619</v>
      </c>
      <c r="AO62" s="167">
        <v>0.93435411360140486</v>
      </c>
      <c r="AP62" s="167">
        <v>1.0711928827105115</v>
      </c>
      <c r="AQ62" s="167">
        <v>1.2084869517899468</v>
      </c>
      <c r="AR62" s="167">
        <v>1.4041464073173924</v>
      </c>
      <c r="AS62" s="167">
        <v>1.5780087024291223</v>
      </c>
      <c r="AT62" s="167">
        <v>1.8051598606752373</v>
      </c>
      <c r="AU62" s="167">
        <v>2.080758577874354</v>
      </c>
      <c r="AV62" s="167">
        <v>2.279185149942383</v>
      </c>
      <c r="AW62" s="167">
        <v>2.4945919802029159</v>
      </c>
      <c r="AX62" s="167">
        <v>2.7965170445137142</v>
      </c>
      <c r="AY62" s="167">
        <v>3.028618563500995</v>
      </c>
      <c r="AZ62" s="167">
        <v>3.4384738762373441</v>
      </c>
      <c r="BA62" s="167">
        <v>3.8304683181550248</v>
      </c>
      <c r="BB62" s="167">
        <v>4.145745248153589</v>
      </c>
      <c r="BC62" s="167">
        <v>4.6234163258528191</v>
      </c>
      <c r="BD62" s="167">
        <v>5.0800280685533759</v>
      </c>
      <c r="BE62" s="167">
        <v>5.6271910065368242</v>
      </c>
      <c r="BF62" s="167">
        <v>6.1422479744831575</v>
      </c>
      <c r="BG62" s="167">
        <v>6.4272893514873157</v>
      </c>
      <c r="BH62" s="167">
        <v>6.4933407501358529</v>
      </c>
      <c r="BI62" s="167">
        <v>6.8932992766479391</v>
      </c>
      <c r="BJ62" s="167">
        <v>7.4772244758433928</v>
      </c>
      <c r="BK62" s="167">
        <v>8.1000175348732206</v>
      </c>
      <c r="BL62" s="167">
        <v>8.7063622387642319</v>
      </c>
      <c r="BM62" s="167">
        <v>9.5589048004679871</v>
      </c>
      <c r="BN62" s="167">
        <v>10.380100647650874</v>
      </c>
      <c r="BO62" s="167">
        <v>10.975501980585914</v>
      </c>
      <c r="BP62" s="167">
        <v>10.965697619015453</v>
      </c>
      <c r="BQ62" s="167">
        <v>11.348436823364606</v>
      </c>
      <c r="BR62" s="167">
        <v>11.366712769552549</v>
      </c>
      <c r="BS62" s="167">
        <v>11.473173002822337</v>
      </c>
      <c r="BT62" s="167">
        <v>11.177971584114449</v>
      </c>
      <c r="BU62" s="167">
        <v>11.739695026668784</v>
      </c>
      <c r="BV62" s="167">
        <v>11.180985054711947</v>
      </c>
      <c r="BW62" s="167">
        <v>10.418035041452757</v>
      </c>
      <c r="BX62" s="167">
        <v>9.5999032088897405</v>
      </c>
      <c r="BY62" s="167">
        <v>8.6018564611325008</v>
      </c>
      <c r="BZ62" s="167">
        <v>0</v>
      </c>
      <c r="CA62" s="168">
        <f t="shared" si="3"/>
        <v>241.42615861771282</v>
      </c>
      <c r="CB62" s="169"/>
    </row>
    <row r="63" spans="2:80" ht="12.5" x14ac:dyDescent="0.25">
      <c r="B63" s="166">
        <f t="shared" si="2"/>
        <v>2056</v>
      </c>
      <c r="C63" s="167">
        <v>4.2844876327191583E-6</v>
      </c>
      <c r="D63" s="167">
        <v>7.3599770131424491E-6</v>
      </c>
      <c r="E63" s="167">
        <v>1.1846974204220151E-5</v>
      </c>
      <c r="F63" s="167">
        <v>1.8137865597976643E-5</v>
      </c>
      <c r="G63" s="167">
        <v>2.6639532930423926E-5</v>
      </c>
      <c r="H63" s="167">
        <v>3.782842228363531E-5</v>
      </c>
      <c r="I63" s="167">
        <v>5.3992472257000101E-5</v>
      </c>
      <c r="J63" s="167">
        <v>8.2740130796607469E-5</v>
      </c>
      <c r="K63" s="167">
        <v>1.3611646597719296E-4</v>
      </c>
      <c r="L63" s="167">
        <v>2.3040400911428227E-4</v>
      </c>
      <c r="M63" s="167">
        <v>3.9319482481758872E-4</v>
      </c>
      <c r="N63" s="167">
        <v>6.793706824412965E-4</v>
      </c>
      <c r="O63" s="167">
        <v>1.1668898264108607E-3</v>
      </c>
      <c r="P63" s="167">
        <v>1.952695522629555E-3</v>
      </c>
      <c r="Q63" s="167">
        <v>3.1550787425913274E-3</v>
      </c>
      <c r="R63" s="167">
        <v>4.915488116135458E-3</v>
      </c>
      <c r="S63" s="167">
        <v>7.3960144369241421E-3</v>
      </c>
      <c r="T63" s="167">
        <v>1.0774610874542623E-2</v>
      </c>
      <c r="U63" s="167">
        <v>1.5252859363923399E-2</v>
      </c>
      <c r="V63" s="167">
        <v>2.0799187549314868E-2</v>
      </c>
      <c r="W63" s="167">
        <v>2.8818171789938063E-2</v>
      </c>
      <c r="X63" s="167">
        <v>3.8127303658714196E-2</v>
      </c>
      <c r="Y63" s="167">
        <v>4.9867248951661836E-2</v>
      </c>
      <c r="Z63" s="167">
        <v>6.5173484903378931E-2</v>
      </c>
      <c r="AA63" s="167">
        <v>8.4622747473492688E-2</v>
      </c>
      <c r="AB63" s="167">
        <v>0.10450973135090946</v>
      </c>
      <c r="AC63" s="167">
        <v>0.12710725662448424</v>
      </c>
      <c r="AD63" s="167">
        <v>0.15439010599765085</v>
      </c>
      <c r="AE63" s="167">
        <v>0.18914103691392892</v>
      </c>
      <c r="AF63" s="167">
        <v>0.22197792054361876</v>
      </c>
      <c r="AG63" s="167">
        <v>0.26071694587212768</v>
      </c>
      <c r="AH63" s="167">
        <v>0.2994944144842635</v>
      </c>
      <c r="AI63" s="167">
        <v>0.34846992476061323</v>
      </c>
      <c r="AJ63" s="167">
        <v>0.39940615269146995</v>
      </c>
      <c r="AK63" s="167">
        <v>0.45995963166396814</v>
      </c>
      <c r="AL63" s="167">
        <v>0.54675540005062484</v>
      </c>
      <c r="AM63" s="167">
        <v>0.6485699934241741</v>
      </c>
      <c r="AN63" s="167">
        <v>0.76740546122058773</v>
      </c>
      <c r="AO63" s="167">
        <v>0.88962896317818052</v>
      </c>
      <c r="AP63" s="167">
        <v>1.0449938311570461</v>
      </c>
      <c r="AQ63" s="167">
        <v>1.1932187900097131</v>
      </c>
      <c r="AR63" s="167">
        <v>1.340848406838111</v>
      </c>
      <c r="AS63" s="167">
        <v>1.5519909413927686</v>
      </c>
      <c r="AT63" s="167">
        <v>1.7381498998309017</v>
      </c>
      <c r="AU63" s="167">
        <v>1.9812172392934282</v>
      </c>
      <c r="AV63" s="167">
        <v>2.2748584678309349</v>
      </c>
      <c r="AW63" s="167">
        <v>2.4831166220110394</v>
      </c>
      <c r="AX63" s="167">
        <v>2.7085676818031046</v>
      </c>
      <c r="AY63" s="167">
        <v>3.0248688076135832</v>
      </c>
      <c r="AZ63" s="167">
        <v>3.2580226601363873</v>
      </c>
      <c r="BA63" s="167">
        <v>3.6802978790771355</v>
      </c>
      <c r="BB63" s="167">
        <v>4.0808972914520067</v>
      </c>
      <c r="BC63" s="167">
        <v>4.3974206702761514</v>
      </c>
      <c r="BD63" s="167">
        <v>4.8625498883864697</v>
      </c>
      <c r="BE63" s="167">
        <v>5.3029329614140783</v>
      </c>
      <c r="BF63" s="167">
        <v>5.8334261396971892</v>
      </c>
      <c r="BG63" s="167">
        <v>6.3254636124972734</v>
      </c>
      <c r="BH63" s="167">
        <v>6.5769623070632823</v>
      </c>
      <c r="BI63" s="167">
        <v>6.6039089669269533</v>
      </c>
      <c r="BJ63" s="167">
        <v>6.9692156338881839</v>
      </c>
      <c r="BK63" s="167">
        <v>7.5146803997530132</v>
      </c>
      <c r="BL63" s="167">
        <v>8.0912061609136074</v>
      </c>
      <c r="BM63" s="167">
        <v>8.6422099810925843</v>
      </c>
      <c r="BN63" s="167">
        <v>9.4123824339999178</v>
      </c>
      <c r="BO63" s="167">
        <v>10.134842578586181</v>
      </c>
      <c r="BP63" s="167">
        <v>10.621706567402985</v>
      </c>
      <c r="BQ63" s="167">
        <v>10.513569538514984</v>
      </c>
      <c r="BR63" s="167">
        <v>10.771319201126623</v>
      </c>
      <c r="BS63" s="167">
        <v>10.672513606743381</v>
      </c>
      <c r="BT63" s="167">
        <v>10.646882239644354</v>
      </c>
      <c r="BU63" s="167">
        <v>11.204274529352681</v>
      </c>
      <c r="BV63" s="167">
        <v>10.81350012014774</v>
      </c>
      <c r="BW63" s="167">
        <v>10.153925152104749</v>
      </c>
      <c r="BX63" s="167">
        <v>9.3197236217228063</v>
      </c>
      <c r="BY63" s="167">
        <v>8.4473101996775348</v>
      </c>
      <c r="BZ63" s="167">
        <v>0</v>
      </c>
      <c r="CA63" s="168">
        <f t="shared" si="3"/>
        <v>229.94421166521025</v>
      </c>
      <c r="CB63" s="169"/>
    </row>
    <row r="64" spans="2:80" ht="12.5" x14ac:dyDescent="0.25">
      <c r="B64" s="166">
        <f t="shared" si="2"/>
        <v>2057</v>
      </c>
      <c r="C64" s="167">
        <v>4.1741409824436193E-6</v>
      </c>
      <c r="D64" s="167">
        <v>7.1677335434852663E-6</v>
      </c>
      <c r="E64" s="167">
        <v>1.1530595353907713E-5</v>
      </c>
      <c r="F64" s="167">
        <v>1.7641936598686292E-5</v>
      </c>
      <c r="G64" s="167">
        <v>2.5894872107835865E-5</v>
      </c>
      <c r="H64" s="167">
        <v>3.6754605986594191E-5</v>
      </c>
      <c r="I64" s="167">
        <v>5.2426300541467963E-5</v>
      </c>
      <c r="J64" s="167">
        <v>8.0251369485237478E-5</v>
      </c>
      <c r="K64" s="167">
        <v>1.318459413155032E-4</v>
      </c>
      <c r="L64" s="167">
        <v>2.2297716474763141E-4</v>
      </c>
      <c r="M64" s="167">
        <v>3.8060561692707107E-4</v>
      </c>
      <c r="N64" s="167">
        <v>6.5778804949996605E-4</v>
      </c>
      <c r="O64" s="167">
        <v>1.1301830757090015E-3</v>
      </c>
      <c r="P64" s="167">
        <v>1.8928176159176968E-3</v>
      </c>
      <c r="Q64" s="167">
        <v>3.0607286185179716E-3</v>
      </c>
      <c r="R64" s="167">
        <v>4.7693411783194251E-3</v>
      </c>
      <c r="S64" s="167">
        <v>7.1766416165035818E-3</v>
      </c>
      <c r="T64" s="167">
        <v>1.0464801441539134E-2</v>
      </c>
      <c r="U64" s="167">
        <v>1.4829484358439282E-2</v>
      </c>
      <c r="V64" s="167">
        <v>2.0483894352825938E-2</v>
      </c>
      <c r="W64" s="167">
        <v>2.7336051797576533E-2</v>
      </c>
      <c r="X64" s="167">
        <v>3.7187532427572279E-2</v>
      </c>
      <c r="Y64" s="167">
        <v>4.8445340098479395E-2</v>
      </c>
      <c r="Z64" s="167">
        <v>6.2512800096201249E-2</v>
      </c>
      <c r="AA64" s="167">
        <v>8.07218413240674E-2</v>
      </c>
      <c r="AB64" s="167">
        <v>0.1036801675749553</v>
      </c>
      <c r="AC64" s="167">
        <v>0.12676672927715288</v>
      </c>
      <c r="AD64" s="167">
        <v>0.1527826091083106</v>
      </c>
      <c r="AE64" s="167">
        <v>0.18402833558710674</v>
      </c>
      <c r="AF64" s="167">
        <v>0.22372500968104114</v>
      </c>
      <c r="AG64" s="167">
        <v>0.26073332002021021</v>
      </c>
      <c r="AH64" s="167">
        <v>0.30418154748435533</v>
      </c>
      <c r="AI64" s="167">
        <v>0.347220656374296</v>
      </c>
      <c r="AJ64" s="167">
        <v>0.40165739199087769</v>
      </c>
      <c r="AK64" s="167">
        <v>0.45779587416297574</v>
      </c>
      <c r="AL64" s="167">
        <v>0.5243308968831244</v>
      </c>
      <c r="AM64" s="167">
        <v>0.62010083365104385</v>
      </c>
      <c r="AN64" s="167">
        <v>0.73212742073091741</v>
      </c>
      <c r="AO64" s="167">
        <v>0.86214975479428624</v>
      </c>
      <c r="AP64" s="167">
        <v>0.99494637120105001</v>
      </c>
      <c r="AQ64" s="167">
        <v>1.1640026879650187</v>
      </c>
      <c r="AR64" s="167">
        <v>1.3238789611137076</v>
      </c>
      <c r="AS64" s="167">
        <v>1.4820249446009064</v>
      </c>
      <c r="AT64" s="167">
        <v>1.7095911245226905</v>
      </c>
      <c r="AU64" s="167">
        <v>1.9079038719051695</v>
      </c>
      <c r="AV64" s="167">
        <v>2.166373022022575</v>
      </c>
      <c r="AW64" s="167">
        <v>2.478819568281756</v>
      </c>
      <c r="AX64" s="167">
        <v>2.6968991772406659</v>
      </c>
      <c r="AY64" s="167">
        <v>2.9309006622077911</v>
      </c>
      <c r="AZ64" s="167">
        <v>3.2556259641098699</v>
      </c>
      <c r="BA64" s="167">
        <v>3.4892566620815053</v>
      </c>
      <c r="BB64" s="167">
        <v>3.9233885057383713</v>
      </c>
      <c r="BC64" s="167">
        <v>4.3314886858338015</v>
      </c>
      <c r="BD64" s="167">
        <v>4.6285699086009915</v>
      </c>
      <c r="BE64" s="167">
        <v>5.0803559224706074</v>
      </c>
      <c r="BF64" s="167">
        <v>5.5023745550023682</v>
      </c>
      <c r="BG64" s="167">
        <v>6.0130498056298736</v>
      </c>
      <c r="BH64" s="167">
        <v>6.4789280353090986</v>
      </c>
      <c r="BI64" s="167">
        <v>6.6950882930132982</v>
      </c>
      <c r="BJ64" s="167">
        <v>6.6828571131665226</v>
      </c>
      <c r="BK64" s="167">
        <v>7.0104512907891374</v>
      </c>
      <c r="BL64" s="167">
        <v>7.5128768719234369</v>
      </c>
      <c r="BM64" s="167">
        <v>8.0382402293100448</v>
      </c>
      <c r="BN64" s="167">
        <v>8.5168540876614784</v>
      </c>
      <c r="BO64" s="167">
        <v>9.1977715412462153</v>
      </c>
      <c r="BP64" s="167">
        <v>9.8164459021241086</v>
      </c>
      <c r="BQ64" s="167">
        <v>10.192689263677268</v>
      </c>
      <c r="BR64" s="167">
        <v>9.9886653269515442</v>
      </c>
      <c r="BS64" s="167">
        <v>10.124049647796681</v>
      </c>
      <c r="BT64" s="167">
        <v>9.9153579313033369</v>
      </c>
      <c r="BU64" s="167">
        <v>10.877972336467352</v>
      </c>
      <c r="BV64" s="167">
        <v>10.35322124958561</v>
      </c>
      <c r="BW64" s="167">
        <v>9.8523779273468044</v>
      </c>
      <c r="BX64" s="167">
        <v>9.114918489671231</v>
      </c>
      <c r="BY64" s="167">
        <v>8.2317676300508005</v>
      </c>
      <c r="BZ64" s="167">
        <v>0</v>
      </c>
      <c r="CA64" s="168">
        <f t="shared" si="3"/>
        <v>219.30290463157206</v>
      </c>
      <c r="CB64" s="169"/>
    </row>
    <row r="65" spans="2:80" ht="12.5" x14ac:dyDescent="0.25">
      <c r="B65" s="166">
        <f t="shared" si="2"/>
        <v>2058</v>
      </c>
      <c r="C65" s="167">
        <v>4.0679427476264518E-6</v>
      </c>
      <c r="D65" s="167">
        <v>6.9812226452421744E-6</v>
      </c>
      <c r="E65" s="167">
        <v>1.1226641587407798E-5</v>
      </c>
      <c r="F65" s="167">
        <v>1.7166954952331503E-5</v>
      </c>
      <c r="G65" s="167">
        <v>2.5181897578142876E-5</v>
      </c>
      <c r="H65" s="167">
        <v>3.5720546876540082E-5</v>
      </c>
      <c r="I65" s="167">
        <v>5.091464005570201E-5</v>
      </c>
      <c r="J65" s="167">
        <v>7.7833715205491427E-5</v>
      </c>
      <c r="K65" s="167">
        <v>1.2768523870729243E-4</v>
      </c>
      <c r="L65" s="167">
        <v>2.1567809131931015E-4</v>
      </c>
      <c r="M65" s="167">
        <v>3.6788315052750653E-4</v>
      </c>
      <c r="N65" s="167">
        <v>6.3598881622685399E-4</v>
      </c>
      <c r="O65" s="167">
        <v>1.0931734865647913E-3</v>
      </c>
      <c r="P65" s="167">
        <v>1.831761377288299E-3</v>
      </c>
      <c r="Q65" s="167">
        <v>2.9649215339207502E-3</v>
      </c>
      <c r="R65" s="167">
        <v>4.6242852655583588E-3</v>
      </c>
      <c r="S65" s="167">
        <v>6.9602809311129221E-3</v>
      </c>
      <c r="T65" s="167">
        <v>1.0150773456849976E-2</v>
      </c>
      <c r="U65" s="167">
        <v>1.4398701617036852E-2</v>
      </c>
      <c r="V65" s="167">
        <v>1.9909941739824688E-2</v>
      </c>
      <c r="W65" s="167">
        <v>2.691513809944579E-2</v>
      </c>
      <c r="X65" s="167">
        <v>3.5266910033056098E-2</v>
      </c>
      <c r="Y65" s="167">
        <v>4.7241139244334263E-2</v>
      </c>
      <c r="Z65" s="167">
        <v>6.0718125528699041E-2</v>
      </c>
      <c r="AA65" s="167">
        <v>7.7412269673483025E-2</v>
      </c>
      <c r="AB65" s="167">
        <v>9.8884128266612026E-2</v>
      </c>
      <c r="AC65" s="167">
        <v>0.12573610312991063</v>
      </c>
      <c r="AD65" s="167">
        <v>0.15234351373579869</v>
      </c>
      <c r="AE65" s="167">
        <v>0.18207932170280727</v>
      </c>
      <c r="AF65" s="167">
        <v>0.21764369413794282</v>
      </c>
      <c r="AG65" s="167">
        <v>0.26273878853764177</v>
      </c>
      <c r="AH65" s="167">
        <v>0.30415039404866717</v>
      </c>
      <c r="AI65" s="167">
        <v>0.35259356530449681</v>
      </c>
      <c r="AJ65" s="167">
        <v>0.40016370350718378</v>
      </c>
      <c r="AK65" s="167">
        <v>0.46031593612273392</v>
      </c>
      <c r="AL65" s="167">
        <v>0.52181214142441468</v>
      </c>
      <c r="AM65" s="167">
        <v>0.59462953767427151</v>
      </c>
      <c r="AN65" s="167">
        <v>0.69995392414153523</v>
      </c>
      <c r="AO65" s="167">
        <v>0.82248099723996326</v>
      </c>
      <c r="AP65" s="167">
        <v>0.96416847519622262</v>
      </c>
      <c r="AQ65" s="167">
        <v>1.1082339704934943</v>
      </c>
      <c r="AR65" s="167">
        <v>1.2914298278964642</v>
      </c>
      <c r="AS65" s="167">
        <v>1.4632489740786623</v>
      </c>
      <c r="AT65" s="167">
        <v>1.6325390693474118</v>
      </c>
      <c r="AU65" s="167">
        <v>1.8766669584013136</v>
      </c>
      <c r="AV65" s="167">
        <v>2.0864573293274882</v>
      </c>
      <c r="AW65" s="167">
        <v>2.3609857966594756</v>
      </c>
      <c r="AX65" s="167">
        <v>2.6926654459313393</v>
      </c>
      <c r="AY65" s="167">
        <v>2.9191314784780062</v>
      </c>
      <c r="AZ65" s="167">
        <v>3.1558970535573612</v>
      </c>
      <c r="BA65" s="167">
        <v>3.4885669112224496</v>
      </c>
      <c r="BB65" s="167">
        <v>3.7220216446838843</v>
      </c>
      <c r="BC65" s="167">
        <v>4.1670065383994457</v>
      </c>
      <c r="BD65" s="167">
        <v>4.5627606933791744</v>
      </c>
      <c r="BE65" s="167">
        <v>4.8402752778473452</v>
      </c>
      <c r="BF65" s="167">
        <v>5.2765329263678584</v>
      </c>
      <c r="BG65" s="167">
        <v>5.6775126453102649</v>
      </c>
      <c r="BH65" s="167">
        <v>6.1651801516205698</v>
      </c>
      <c r="BI65" s="167">
        <v>6.6020235218178005</v>
      </c>
      <c r="BJ65" s="167">
        <v>6.781735572747297</v>
      </c>
      <c r="BK65" s="167">
        <v>6.7290783613132703</v>
      </c>
      <c r="BL65" s="167">
        <v>7.0155559350954384</v>
      </c>
      <c r="BM65" s="167">
        <v>7.4705998417914126</v>
      </c>
      <c r="BN65" s="167">
        <v>7.9289766406228379</v>
      </c>
      <c r="BO65" s="167">
        <v>8.3304042420476598</v>
      </c>
      <c r="BP65" s="167">
        <v>8.9172968105736015</v>
      </c>
      <c r="BQ65" s="167">
        <v>9.4289921249679534</v>
      </c>
      <c r="BR65" s="167">
        <v>9.6934937247568413</v>
      </c>
      <c r="BS65" s="167">
        <v>9.398788936118601</v>
      </c>
      <c r="BT65" s="167">
        <v>9.4170112306760121</v>
      </c>
      <c r="BU65" s="167">
        <v>10.406675513959387</v>
      </c>
      <c r="BV65" s="167">
        <v>10.129858209818016</v>
      </c>
      <c r="BW65" s="167">
        <v>9.5096174797535458</v>
      </c>
      <c r="BX65" s="167">
        <v>8.9170085802603136</v>
      </c>
      <c r="BY65" s="167">
        <v>8.1187790566472522</v>
      </c>
      <c r="BZ65" s="167">
        <v>0</v>
      </c>
      <c r="CA65" s="168">
        <f t="shared" si="3"/>
        <v>209.75376645098507</v>
      </c>
      <c r="CB65" s="169"/>
    </row>
    <row r="66" spans="2:80" ht="12.5" x14ac:dyDescent="0.25">
      <c r="B66" s="166">
        <f t="shared" si="2"/>
        <v>2059</v>
      </c>
      <c r="C66" s="167">
        <v>3.9627019429791521E-6</v>
      </c>
      <c r="D66" s="167">
        <v>6.8014851527416209E-6</v>
      </c>
      <c r="E66" s="167">
        <v>1.0931499072865114E-5</v>
      </c>
      <c r="F66" s="167">
        <v>1.6710314878140564E-5</v>
      </c>
      <c r="G66" s="167">
        <v>2.4498482425201751E-5</v>
      </c>
      <c r="H66" s="167">
        <v>3.4730137443254872E-5</v>
      </c>
      <c r="I66" s="167">
        <v>4.9457818282548638E-5</v>
      </c>
      <c r="J66" s="167">
        <v>7.549672441144184E-5</v>
      </c>
      <c r="K66" s="167">
        <v>1.2363754696960438E-4</v>
      </c>
      <c r="L66" s="167">
        <v>2.085588885216566E-4</v>
      </c>
      <c r="M66" s="167">
        <v>3.5537397910065383E-4</v>
      </c>
      <c r="N66" s="167">
        <v>6.1396894227523646E-4</v>
      </c>
      <c r="O66" s="167">
        <v>1.0558074239243598E-3</v>
      </c>
      <c r="P66" s="167">
        <v>1.7702244674300815E-3</v>
      </c>
      <c r="Q66" s="167">
        <v>2.8672864631733297E-3</v>
      </c>
      <c r="R66" s="167">
        <v>4.4770000168299073E-3</v>
      </c>
      <c r="S66" s="167">
        <v>6.7454995498651416E-3</v>
      </c>
      <c r="T66" s="167">
        <v>9.8409656478423979E-3</v>
      </c>
      <c r="U66" s="167">
        <v>1.3962014008207707E-2</v>
      </c>
      <c r="V66" s="167">
        <v>1.9326072963936347E-2</v>
      </c>
      <c r="W66" s="167">
        <v>2.6154308526350978E-2</v>
      </c>
      <c r="X66" s="167">
        <v>3.4715779748303144E-2</v>
      </c>
      <c r="Y66" s="167">
        <v>4.4791193600942414E-2</v>
      </c>
      <c r="Z66" s="167">
        <v>5.9196324637405262E-2</v>
      </c>
      <c r="AA66" s="167">
        <v>7.5174291651525837E-2</v>
      </c>
      <c r="AB66" s="167">
        <v>9.4812446767535918E-2</v>
      </c>
      <c r="AC66" s="167">
        <v>0.1198991766289042</v>
      </c>
      <c r="AD66" s="167">
        <v>0.15107494477928829</v>
      </c>
      <c r="AE66" s="167">
        <v>0.18152080804148252</v>
      </c>
      <c r="AF66" s="167">
        <v>0.21530083389552379</v>
      </c>
      <c r="AG66" s="167">
        <v>0.25555592187719223</v>
      </c>
      <c r="AH66" s="167">
        <v>0.3064340301429439</v>
      </c>
      <c r="AI66" s="167">
        <v>0.35250008746105177</v>
      </c>
      <c r="AJ66" s="167">
        <v>0.40628757285280859</v>
      </c>
      <c r="AK66" s="167">
        <v>0.45854331641060342</v>
      </c>
      <c r="AL66" s="167">
        <v>0.52461612319603579</v>
      </c>
      <c r="AM66" s="167">
        <v>0.59171381060004369</v>
      </c>
      <c r="AN66" s="167">
        <v>0.67116125861114595</v>
      </c>
      <c r="AO66" s="167">
        <v>0.78629705009312967</v>
      </c>
      <c r="AP66" s="167">
        <v>0.9197670427827751</v>
      </c>
      <c r="AQ66" s="167">
        <v>1.0739100536109489</v>
      </c>
      <c r="AR66" s="167">
        <v>1.2295338125018711</v>
      </c>
      <c r="AS66" s="167">
        <v>1.4273492539110255</v>
      </c>
      <c r="AT66" s="167">
        <v>1.6118298646846698</v>
      </c>
      <c r="AU66" s="167">
        <v>1.7921150924547895</v>
      </c>
      <c r="AV66" s="167">
        <v>2.0524203956046487</v>
      </c>
      <c r="AW66" s="167">
        <v>2.2741754987768656</v>
      </c>
      <c r="AX66" s="167">
        <v>2.5650745354126707</v>
      </c>
      <c r="AY66" s="167">
        <v>2.9150258022357449</v>
      </c>
      <c r="AZ66" s="167">
        <v>3.1443580827229951</v>
      </c>
      <c r="BA66" s="167">
        <v>3.3833472326799421</v>
      </c>
      <c r="BB66" s="167">
        <v>3.7234237695139396</v>
      </c>
      <c r="BC66" s="167">
        <v>3.9556289189497664</v>
      </c>
      <c r="BD66" s="167">
        <v>4.3930014652954661</v>
      </c>
      <c r="BE66" s="167">
        <v>4.7757622831569133</v>
      </c>
      <c r="BF66" s="167">
        <v>5.0322340449832197</v>
      </c>
      <c r="BG66" s="167">
        <v>5.4502085690382849</v>
      </c>
      <c r="BH66" s="167">
        <v>5.8274332185245896</v>
      </c>
      <c r="BI66" s="167">
        <v>6.2891307976041428</v>
      </c>
      <c r="BJ66" s="167">
        <v>6.6947910171355183</v>
      </c>
      <c r="BK66" s="167">
        <v>6.8358111604351475</v>
      </c>
      <c r="BL66" s="167">
        <v>6.7411273171254216</v>
      </c>
      <c r="BM66" s="167">
        <v>6.9833872428198411</v>
      </c>
      <c r="BN66" s="167">
        <v>7.3765187183038581</v>
      </c>
      <c r="BO66" s="167">
        <v>7.7633532843331707</v>
      </c>
      <c r="BP66" s="167">
        <v>8.0847632541529606</v>
      </c>
      <c r="BQ66" s="167">
        <v>8.5745151721799431</v>
      </c>
      <c r="BR66" s="167">
        <v>8.9769094907269995</v>
      </c>
      <c r="BS66" s="167">
        <v>9.1313765391124342</v>
      </c>
      <c r="BT66" s="167">
        <v>8.7531616390643308</v>
      </c>
      <c r="BU66" s="167">
        <v>10.160631556266082</v>
      </c>
      <c r="BV66" s="167">
        <v>9.7257669273264948</v>
      </c>
      <c r="BW66" s="167">
        <v>9.3382426168479871</v>
      </c>
      <c r="BX66" s="167">
        <v>8.6414773002781207</v>
      </c>
      <c r="BY66" s="167">
        <v>7.9752287419012111</v>
      </c>
      <c r="BZ66" s="167">
        <v>0</v>
      </c>
      <c r="CA66" s="168">
        <f t="shared" si="3"/>
        <v>201.01010999103869</v>
      </c>
      <c r="CB66" s="169"/>
    </row>
    <row r="67" spans="2:80" ht="12.5" x14ac:dyDescent="0.25">
      <c r="B67" s="166">
        <f t="shared" si="2"/>
        <v>2060</v>
      </c>
      <c r="C67" s="167">
        <v>3.8587365283476727E-6</v>
      </c>
      <c r="D67" s="167">
        <v>6.6233693760096857E-6</v>
      </c>
      <c r="E67" s="167">
        <v>1.0646851103052191E-5</v>
      </c>
      <c r="F67" s="167">
        <v>1.6266556628084794E-5</v>
      </c>
      <c r="G67" s="167">
        <v>2.3841087300247032E-5</v>
      </c>
      <c r="H67" s="167">
        <v>3.3780339663377901E-5</v>
      </c>
      <c r="I67" s="167">
        <v>4.8061226060616691E-5</v>
      </c>
      <c r="J67" s="167">
        <v>7.3240943377517187E-5</v>
      </c>
      <c r="K67" s="167">
        <v>1.197186289269847E-4</v>
      </c>
      <c r="L67" s="167">
        <v>2.0162645190925643E-4</v>
      </c>
      <c r="M67" s="167">
        <v>3.4316230106520851E-4</v>
      </c>
      <c r="N67" s="167">
        <v>5.9231216064432879E-4</v>
      </c>
      <c r="O67" s="167">
        <v>1.0180824989074466E-3</v>
      </c>
      <c r="P67" s="167">
        <v>1.7081217336578913E-3</v>
      </c>
      <c r="Q67" s="167">
        <v>2.7688935675124204E-3</v>
      </c>
      <c r="R67" s="167">
        <v>4.3270096996170238E-3</v>
      </c>
      <c r="S67" s="167">
        <v>6.5274523500495618E-3</v>
      </c>
      <c r="T67" s="167">
        <v>9.5334156901378531E-3</v>
      </c>
      <c r="U67" s="167">
        <v>1.3531228715448873E-2</v>
      </c>
      <c r="V67" s="167">
        <v>1.8734228094524352E-2</v>
      </c>
      <c r="W67" s="167">
        <v>2.5380427359391444E-2</v>
      </c>
      <c r="X67" s="167">
        <v>3.3726033449561044E-2</v>
      </c>
      <c r="Y67" s="167">
        <v>4.4080995269439038E-2</v>
      </c>
      <c r="Z67" s="167">
        <v>5.6114084893509497E-2</v>
      </c>
      <c r="AA67" s="167">
        <v>7.3274429746837455E-2</v>
      </c>
      <c r="AB67" s="167">
        <v>9.2051999344654134E-2</v>
      </c>
      <c r="AC67" s="167">
        <v>0.11494085956826094</v>
      </c>
      <c r="AD67" s="167">
        <v>0.14403699046791196</v>
      </c>
      <c r="AE67" s="167">
        <v>0.17997405904669683</v>
      </c>
      <c r="AF67" s="167">
        <v>0.21459611909916654</v>
      </c>
      <c r="AG67" s="167">
        <v>0.25276003184551965</v>
      </c>
      <c r="AH67" s="167">
        <v>0.29800966495217152</v>
      </c>
      <c r="AI67" s="167">
        <v>0.35508355201193575</v>
      </c>
      <c r="AJ67" s="167">
        <v>0.40611359252295021</v>
      </c>
      <c r="AK67" s="167">
        <v>0.46548324056446844</v>
      </c>
      <c r="AL67" s="167">
        <v>0.52252799289971774</v>
      </c>
      <c r="AM67" s="167">
        <v>0.59482091864910558</v>
      </c>
      <c r="AN67" s="167">
        <v>0.66780190158964436</v>
      </c>
      <c r="AO67" s="167">
        <v>0.75390687965450742</v>
      </c>
      <c r="AP67" s="167">
        <v>0.87925853472710136</v>
      </c>
      <c r="AQ67" s="167">
        <v>1.0244178559153374</v>
      </c>
      <c r="AR67" s="167">
        <v>1.1914189095257284</v>
      </c>
      <c r="AS67" s="167">
        <v>1.3589328767441913</v>
      </c>
      <c r="AT67" s="167">
        <v>1.5722676524005106</v>
      </c>
      <c r="AU67" s="167">
        <v>1.7693680325416494</v>
      </c>
      <c r="AV67" s="167">
        <v>1.9599835639628314</v>
      </c>
      <c r="AW67" s="167">
        <v>2.2372117841249115</v>
      </c>
      <c r="AX67" s="167">
        <v>2.4710769207972105</v>
      </c>
      <c r="AY67" s="167">
        <v>2.7773373654768081</v>
      </c>
      <c r="AZ67" s="167">
        <v>3.1407114031128955</v>
      </c>
      <c r="BA67" s="167">
        <v>3.3723814081486365</v>
      </c>
      <c r="BB67" s="167">
        <v>3.6129981864526819</v>
      </c>
      <c r="BC67" s="167">
        <v>3.9594892818362846</v>
      </c>
      <c r="BD67" s="167">
        <v>4.1734740221537026</v>
      </c>
      <c r="BE67" s="167">
        <v>4.6023382536567601</v>
      </c>
      <c r="BF67" s="167">
        <v>4.9701329168636281</v>
      </c>
      <c r="BG67" s="167">
        <v>5.2035612460860596</v>
      </c>
      <c r="BH67" s="167">
        <v>5.6004836617186466</v>
      </c>
      <c r="BI67" s="167">
        <v>5.9514974566731027</v>
      </c>
      <c r="BJ67" s="167">
        <v>6.384898532874602</v>
      </c>
      <c r="BK67" s="167">
        <v>6.7560317523434605</v>
      </c>
      <c r="BL67" s="167">
        <v>6.8557908765228337</v>
      </c>
      <c r="BM67" s="167">
        <v>6.7178576585343643</v>
      </c>
      <c r="BN67" s="167">
        <v>6.9033783504574462</v>
      </c>
      <c r="BO67" s="167">
        <v>7.230575939862014</v>
      </c>
      <c r="BP67" s="167">
        <v>7.5431042672327813</v>
      </c>
      <c r="BQ67" s="167">
        <v>7.7830709221307153</v>
      </c>
      <c r="BR67" s="167">
        <v>8.1731753122803426</v>
      </c>
      <c r="BS67" s="167">
        <v>8.4666502344103733</v>
      </c>
      <c r="BT67" s="167">
        <v>8.5150080437619469</v>
      </c>
      <c r="BU67" s="167">
        <v>9.7903154781373321</v>
      </c>
      <c r="BV67" s="167">
        <v>9.5745298218613364</v>
      </c>
      <c r="BW67" s="167">
        <v>9.0429851954380318</v>
      </c>
      <c r="BX67" s="167">
        <v>8.5589562930220424</v>
      </c>
      <c r="BY67" s="167">
        <v>7.7990886294909467</v>
      </c>
      <c r="BZ67" s="167">
        <v>0</v>
      </c>
      <c r="CA67" s="168">
        <f t="shared" si="3"/>
        <v>193.27806398521716</v>
      </c>
      <c r="CB67" s="169"/>
    </row>
    <row r="68" spans="2:80" ht="12.5" x14ac:dyDescent="0.25">
      <c r="B68" s="166"/>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c r="BF68" s="167"/>
      <c r="BG68" s="167"/>
      <c r="BH68" s="167"/>
      <c r="BI68" s="167"/>
      <c r="BJ68" s="167"/>
      <c r="BK68" s="167"/>
      <c r="BL68" s="167"/>
      <c r="BM68" s="167"/>
      <c r="BN68" s="167"/>
      <c r="BO68" s="167"/>
      <c r="BP68" s="167"/>
      <c r="BQ68" s="167"/>
      <c r="BR68" s="167"/>
      <c r="BS68" s="167"/>
      <c r="BT68" s="167"/>
      <c r="BU68" s="167"/>
      <c r="BV68" s="167"/>
      <c r="BW68" s="167"/>
      <c r="BX68" s="167"/>
      <c r="BY68" s="167"/>
      <c r="BZ68" s="167"/>
      <c r="CA68" s="168"/>
      <c r="CB68" s="169"/>
    </row>
    <row r="69" spans="2:80" ht="12.5" x14ac:dyDescent="0.25">
      <c r="B69" s="166"/>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c r="BF69" s="167"/>
      <c r="BG69" s="167"/>
      <c r="BH69" s="167"/>
      <c r="BI69" s="167"/>
      <c r="BJ69" s="167"/>
      <c r="BK69" s="167"/>
      <c r="BL69" s="167"/>
      <c r="BM69" s="167"/>
      <c r="BN69" s="167"/>
      <c r="BO69" s="167"/>
      <c r="BP69" s="167"/>
      <c r="BQ69" s="167"/>
      <c r="BR69" s="167"/>
      <c r="BS69" s="167"/>
      <c r="BT69" s="167"/>
      <c r="BU69" s="167"/>
      <c r="BV69" s="167"/>
      <c r="BW69" s="167"/>
      <c r="BX69" s="167"/>
      <c r="BY69" s="167"/>
      <c r="BZ69" s="167"/>
      <c r="CA69" s="168"/>
      <c r="CB69" s="169"/>
    </row>
    <row r="70" spans="2:80" ht="12.5" x14ac:dyDescent="0.25">
      <c r="B70" s="166"/>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c r="BI70" s="167"/>
      <c r="BJ70" s="167"/>
      <c r="BK70" s="167"/>
      <c r="BL70" s="167"/>
      <c r="BM70" s="167"/>
      <c r="BN70" s="167"/>
      <c r="BO70" s="167"/>
      <c r="BP70" s="167"/>
      <c r="BQ70" s="167"/>
      <c r="BR70" s="167"/>
      <c r="BS70" s="167"/>
      <c r="BT70" s="167"/>
      <c r="BU70" s="167"/>
      <c r="BV70" s="167"/>
      <c r="BW70" s="167"/>
      <c r="BX70" s="167"/>
      <c r="BY70" s="167"/>
      <c r="BZ70" s="167"/>
      <c r="CA70" s="168"/>
      <c r="CB70" s="169"/>
    </row>
    <row r="71" spans="2:80" ht="12.5" x14ac:dyDescent="0.25">
      <c r="B71" s="166"/>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c r="BI71" s="167"/>
      <c r="BJ71" s="167"/>
      <c r="BK71" s="167"/>
      <c r="BL71" s="167"/>
      <c r="BM71" s="167"/>
      <c r="BN71" s="167"/>
      <c r="BO71" s="167"/>
      <c r="BP71" s="167"/>
      <c r="BQ71" s="167"/>
      <c r="BR71" s="167"/>
      <c r="BS71" s="167"/>
      <c r="BT71" s="167"/>
      <c r="BU71" s="167"/>
      <c r="BV71" s="167"/>
      <c r="BW71" s="167"/>
      <c r="BX71" s="167"/>
      <c r="BY71" s="167"/>
      <c r="BZ71" s="167"/>
      <c r="CA71" s="168"/>
      <c r="CB71" s="169"/>
    </row>
    <row r="72" spans="2:80" ht="12.5" x14ac:dyDescent="0.25">
      <c r="B72" s="166"/>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c r="BF72" s="167"/>
      <c r="BG72" s="167"/>
      <c r="BH72" s="167"/>
      <c r="BI72" s="167"/>
      <c r="BJ72" s="167"/>
      <c r="BK72" s="167"/>
      <c r="BL72" s="167"/>
      <c r="BM72" s="167"/>
      <c r="BN72" s="167"/>
      <c r="BO72" s="167"/>
      <c r="BP72" s="167"/>
      <c r="BQ72" s="167"/>
      <c r="BR72" s="167"/>
      <c r="BS72" s="167"/>
      <c r="BT72" s="167"/>
      <c r="BU72" s="167"/>
      <c r="BV72" s="167"/>
      <c r="BW72" s="167"/>
      <c r="BX72" s="167"/>
      <c r="BY72" s="167"/>
      <c r="BZ72" s="167"/>
      <c r="CA72" s="168"/>
      <c r="CB72" s="169"/>
    </row>
    <row r="73" spans="2:80" ht="12.5" x14ac:dyDescent="0.25">
      <c r="B73" s="166"/>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c r="BF73" s="167"/>
      <c r="BG73" s="167"/>
      <c r="BH73" s="167"/>
      <c r="BI73" s="167"/>
      <c r="BJ73" s="167"/>
      <c r="BK73" s="167"/>
      <c r="BL73" s="167"/>
      <c r="BM73" s="167"/>
      <c r="BN73" s="167"/>
      <c r="BO73" s="167"/>
      <c r="BP73" s="167"/>
      <c r="BQ73" s="167"/>
      <c r="BR73" s="167"/>
      <c r="BS73" s="167"/>
      <c r="BT73" s="167"/>
      <c r="BU73" s="167"/>
      <c r="BV73" s="167"/>
      <c r="BW73" s="167"/>
      <c r="BX73" s="167"/>
      <c r="BY73" s="167"/>
      <c r="BZ73" s="167"/>
      <c r="CA73" s="168"/>
      <c r="CB73" s="169"/>
    </row>
    <row r="74" spans="2:80" ht="12.5" x14ac:dyDescent="0.25">
      <c r="B74" s="166"/>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c r="BF74" s="167"/>
      <c r="BG74" s="167"/>
      <c r="BH74" s="167"/>
      <c r="BI74" s="167"/>
      <c r="BJ74" s="167"/>
      <c r="BK74" s="167"/>
      <c r="BL74" s="167"/>
      <c r="BM74" s="167"/>
      <c r="BN74" s="167"/>
      <c r="BO74" s="167"/>
      <c r="BP74" s="167"/>
      <c r="BQ74" s="167"/>
      <c r="BR74" s="167"/>
      <c r="BS74" s="167"/>
      <c r="BT74" s="167"/>
      <c r="BU74" s="167"/>
      <c r="BV74" s="167"/>
      <c r="BW74" s="167"/>
      <c r="BX74" s="167"/>
      <c r="BY74" s="167"/>
      <c r="BZ74" s="167"/>
      <c r="CA74" s="168"/>
      <c r="CB74" s="169"/>
    </row>
    <row r="75" spans="2:80" ht="12.5" x14ac:dyDescent="0.25">
      <c r="B75" s="166"/>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c r="BF75" s="167"/>
      <c r="BG75" s="167"/>
      <c r="BH75" s="167"/>
      <c r="BI75" s="167"/>
      <c r="BJ75" s="167"/>
      <c r="BK75" s="167"/>
      <c r="BL75" s="167"/>
      <c r="BM75" s="167"/>
      <c r="BN75" s="167"/>
      <c r="BO75" s="167"/>
      <c r="BP75" s="167"/>
      <c r="BQ75" s="167"/>
      <c r="BR75" s="167"/>
      <c r="BS75" s="167"/>
      <c r="BT75" s="167"/>
      <c r="BU75" s="167"/>
      <c r="BV75" s="167"/>
      <c r="BW75" s="167"/>
      <c r="BX75" s="167"/>
      <c r="BY75" s="167"/>
      <c r="BZ75" s="167"/>
      <c r="CA75" s="168"/>
      <c r="CB75" s="169"/>
    </row>
    <row r="76" spans="2:80" ht="12.5" x14ac:dyDescent="0.25">
      <c r="B76" s="166"/>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c r="BF76" s="167"/>
      <c r="BG76" s="167"/>
      <c r="BH76" s="167"/>
      <c r="BI76" s="167"/>
      <c r="BJ76" s="167"/>
      <c r="BK76" s="167"/>
      <c r="BL76" s="167"/>
      <c r="BM76" s="167"/>
      <c r="BN76" s="167"/>
      <c r="BO76" s="167"/>
      <c r="BP76" s="167"/>
      <c r="BQ76" s="167"/>
      <c r="BR76" s="167"/>
      <c r="BS76" s="167"/>
      <c r="BT76" s="167"/>
      <c r="BU76" s="167"/>
      <c r="BV76" s="167"/>
      <c r="BW76" s="167"/>
      <c r="BX76" s="167"/>
      <c r="BY76" s="167"/>
      <c r="BZ76" s="167"/>
      <c r="CA76" s="168"/>
      <c r="CB76" s="169"/>
    </row>
    <row r="77" spans="2:80" ht="12.5" x14ac:dyDescent="0.25">
      <c r="B77" s="166"/>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c r="BF77" s="167"/>
      <c r="BG77" s="167"/>
      <c r="BH77" s="167"/>
      <c r="BI77" s="167"/>
      <c r="BJ77" s="167"/>
      <c r="BK77" s="167"/>
      <c r="BL77" s="167"/>
      <c r="BM77" s="167"/>
      <c r="BN77" s="167"/>
      <c r="BO77" s="167"/>
      <c r="BP77" s="167"/>
      <c r="BQ77" s="167"/>
      <c r="BR77" s="167"/>
      <c r="BS77" s="167"/>
      <c r="BT77" s="167"/>
      <c r="BU77" s="167"/>
      <c r="BV77" s="167"/>
      <c r="BW77" s="167"/>
      <c r="BX77" s="167"/>
      <c r="BY77" s="167"/>
      <c r="BZ77" s="167"/>
      <c r="CA77" s="168"/>
      <c r="CB77" s="169"/>
    </row>
    <row r="78" spans="2:80" ht="12.5" x14ac:dyDescent="0.25"/>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4">
    <tabColor rgb="FFFFFF66"/>
  </sheetPr>
  <dimension ref="A1:CB78"/>
  <sheetViews>
    <sheetView showGridLines="0" showRowColHeaders="0" zoomScale="80" zoomScaleNormal="80" workbookViewId="0">
      <pane xSplit="2" ySplit="11" topLeftCell="AC18" activePane="bottomRight" state="frozen"/>
      <selection activeCell="C12" sqref="C12"/>
      <selection pane="topRight" activeCell="C12" sqref="C12"/>
      <selection pane="bottomLeft" activeCell="C12" sqref="C12"/>
      <selection pane="bottomRight" activeCell="BI37" sqref="BI37"/>
    </sheetView>
  </sheetViews>
  <sheetFormatPr defaultColWidth="0" defaultRowHeight="12.5" zeroHeight="1" x14ac:dyDescent="0.25"/>
  <cols>
    <col min="1" max="1" width="8.58203125" style="25" bestFit="1" customWidth="1"/>
    <col min="2" max="2" width="4.83203125" style="24" bestFit="1" customWidth="1"/>
    <col min="3" max="78" width="6" style="24" customWidth="1"/>
    <col min="79" max="79" width="5.08203125" style="25" bestFit="1" customWidth="1"/>
    <col min="80" max="80" width="10.25" style="25" bestFit="1" customWidth="1"/>
    <col min="81" max="16384" width="0" style="25" hidden="1"/>
  </cols>
  <sheetData>
    <row r="1" spans="1:80" ht="20" x14ac:dyDescent="0.4">
      <c r="A1" s="1" t="s">
        <v>111</v>
      </c>
    </row>
    <row r="2" spans="1:80" x14ac:dyDescent="0.25"/>
    <row r="3" spans="1:80" ht="13" x14ac:dyDescent="0.3">
      <c r="B3" s="12" t="s">
        <v>128</v>
      </c>
    </row>
    <row r="4" spans="1:80" ht="3" customHeight="1" x14ac:dyDescent="0.3">
      <c r="B4" s="12"/>
    </row>
    <row r="5" spans="1:80" ht="3" customHeight="1" x14ac:dyDescent="0.3">
      <c r="B5" s="12"/>
    </row>
    <row r="6" spans="1:80" ht="3" customHeight="1" x14ac:dyDescent="0.3">
      <c r="B6" s="12"/>
    </row>
    <row r="7" spans="1:80" ht="3" customHeight="1" x14ac:dyDescent="0.3">
      <c r="B7" s="12"/>
    </row>
    <row r="8" spans="1:80" ht="3" customHeight="1" x14ac:dyDescent="0.3">
      <c r="B8" s="12"/>
    </row>
    <row r="9" spans="1:80" ht="3" customHeight="1" x14ac:dyDescent="0.3">
      <c r="B9" s="12"/>
    </row>
    <row r="10" spans="1:80" ht="3" customHeight="1" x14ac:dyDescent="0.25"/>
    <row r="11" spans="1:80" x14ac:dyDescent="0.25">
      <c r="B11" s="164"/>
      <c r="C11" s="164">
        <v>20</v>
      </c>
      <c r="D11" s="164">
        <f t="shared" ref="D11:BO11" si="0">C11+1</f>
        <v>21</v>
      </c>
      <c r="E11" s="164">
        <f t="shared" si="0"/>
        <v>22</v>
      </c>
      <c r="F11" s="164">
        <f t="shared" si="0"/>
        <v>23</v>
      </c>
      <c r="G11" s="164">
        <f t="shared" si="0"/>
        <v>24</v>
      </c>
      <c r="H11" s="164">
        <f t="shared" si="0"/>
        <v>25</v>
      </c>
      <c r="I11" s="164">
        <f t="shared" si="0"/>
        <v>26</v>
      </c>
      <c r="J11" s="164">
        <f t="shared" si="0"/>
        <v>27</v>
      </c>
      <c r="K11" s="164">
        <f t="shared" si="0"/>
        <v>28</v>
      </c>
      <c r="L11" s="164">
        <f t="shared" si="0"/>
        <v>29</v>
      </c>
      <c r="M11" s="164">
        <f t="shared" si="0"/>
        <v>30</v>
      </c>
      <c r="N11" s="164">
        <f t="shared" si="0"/>
        <v>31</v>
      </c>
      <c r="O11" s="164">
        <f t="shared" si="0"/>
        <v>32</v>
      </c>
      <c r="P11" s="164">
        <f t="shared" si="0"/>
        <v>33</v>
      </c>
      <c r="Q11" s="164">
        <f t="shared" si="0"/>
        <v>34</v>
      </c>
      <c r="R11" s="164">
        <f t="shared" si="0"/>
        <v>35</v>
      </c>
      <c r="S11" s="164">
        <f t="shared" si="0"/>
        <v>36</v>
      </c>
      <c r="T11" s="164">
        <f t="shared" si="0"/>
        <v>37</v>
      </c>
      <c r="U11" s="164">
        <f t="shared" si="0"/>
        <v>38</v>
      </c>
      <c r="V11" s="164">
        <f t="shared" si="0"/>
        <v>39</v>
      </c>
      <c r="W11" s="164">
        <f t="shared" si="0"/>
        <v>40</v>
      </c>
      <c r="X11" s="164">
        <f t="shared" si="0"/>
        <v>41</v>
      </c>
      <c r="Y11" s="164">
        <f t="shared" si="0"/>
        <v>42</v>
      </c>
      <c r="Z11" s="164">
        <f t="shared" si="0"/>
        <v>43</v>
      </c>
      <c r="AA11" s="164">
        <f t="shared" si="0"/>
        <v>44</v>
      </c>
      <c r="AB11" s="164">
        <f t="shared" si="0"/>
        <v>45</v>
      </c>
      <c r="AC11" s="164">
        <f t="shared" si="0"/>
        <v>46</v>
      </c>
      <c r="AD11" s="164">
        <f t="shared" si="0"/>
        <v>47</v>
      </c>
      <c r="AE11" s="164">
        <f t="shared" si="0"/>
        <v>48</v>
      </c>
      <c r="AF11" s="164">
        <f t="shared" si="0"/>
        <v>49</v>
      </c>
      <c r="AG11" s="164">
        <f t="shared" si="0"/>
        <v>50</v>
      </c>
      <c r="AH11" s="164">
        <f t="shared" si="0"/>
        <v>51</v>
      </c>
      <c r="AI11" s="164">
        <f t="shared" si="0"/>
        <v>52</v>
      </c>
      <c r="AJ11" s="164">
        <f t="shared" si="0"/>
        <v>53</v>
      </c>
      <c r="AK11" s="164">
        <f t="shared" si="0"/>
        <v>54</v>
      </c>
      <c r="AL11" s="164">
        <f t="shared" si="0"/>
        <v>55</v>
      </c>
      <c r="AM11" s="164">
        <f t="shared" si="0"/>
        <v>56</v>
      </c>
      <c r="AN11" s="164">
        <f t="shared" si="0"/>
        <v>57</v>
      </c>
      <c r="AO11" s="164">
        <f t="shared" si="0"/>
        <v>58</v>
      </c>
      <c r="AP11" s="164">
        <f t="shared" si="0"/>
        <v>59</v>
      </c>
      <c r="AQ11" s="164">
        <f t="shared" si="0"/>
        <v>60</v>
      </c>
      <c r="AR11" s="164">
        <f t="shared" si="0"/>
        <v>61</v>
      </c>
      <c r="AS11" s="164">
        <f t="shared" si="0"/>
        <v>62</v>
      </c>
      <c r="AT11" s="164">
        <f t="shared" si="0"/>
        <v>63</v>
      </c>
      <c r="AU11" s="164">
        <f t="shared" si="0"/>
        <v>64</v>
      </c>
      <c r="AV11" s="164">
        <f t="shared" si="0"/>
        <v>65</v>
      </c>
      <c r="AW11" s="164">
        <f t="shared" si="0"/>
        <v>66</v>
      </c>
      <c r="AX11" s="164">
        <f t="shared" si="0"/>
        <v>67</v>
      </c>
      <c r="AY11" s="164">
        <f t="shared" si="0"/>
        <v>68</v>
      </c>
      <c r="AZ11" s="164">
        <f t="shared" si="0"/>
        <v>69</v>
      </c>
      <c r="BA11" s="164">
        <f t="shared" si="0"/>
        <v>70</v>
      </c>
      <c r="BB11" s="164">
        <f t="shared" si="0"/>
        <v>71</v>
      </c>
      <c r="BC11" s="164">
        <f t="shared" si="0"/>
        <v>72</v>
      </c>
      <c r="BD11" s="164">
        <f t="shared" si="0"/>
        <v>73</v>
      </c>
      <c r="BE11" s="164">
        <f t="shared" si="0"/>
        <v>74</v>
      </c>
      <c r="BF11" s="164">
        <f t="shared" si="0"/>
        <v>75</v>
      </c>
      <c r="BG11" s="164">
        <f t="shared" si="0"/>
        <v>76</v>
      </c>
      <c r="BH11" s="164">
        <f t="shared" si="0"/>
        <v>77</v>
      </c>
      <c r="BI11" s="164">
        <f t="shared" si="0"/>
        <v>78</v>
      </c>
      <c r="BJ11" s="164">
        <f t="shared" si="0"/>
        <v>79</v>
      </c>
      <c r="BK11" s="164">
        <f t="shared" si="0"/>
        <v>80</v>
      </c>
      <c r="BL11" s="164">
        <f t="shared" si="0"/>
        <v>81</v>
      </c>
      <c r="BM11" s="164">
        <f t="shared" si="0"/>
        <v>82</v>
      </c>
      <c r="BN11" s="164">
        <f t="shared" si="0"/>
        <v>83</v>
      </c>
      <c r="BO11" s="164">
        <f t="shared" si="0"/>
        <v>84</v>
      </c>
      <c r="BP11" s="164">
        <f t="shared" ref="BP11:BY11" si="1">BO11+1</f>
        <v>85</v>
      </c>
      <c r="BQ11" s="164">
        <f t="shared" si="1"/>
        <v>86</v>
      </c>
      <c r="BR11" s="164">
        <f t="shared" si="1"/>
        <v>87</v>
      </c>
      <c r="BS11" s="164">
        <f t="shared" si="1"/>
        <v>88</v>
      </c>
      <c r="BT11" s="164">
        <f t="shared" si="1"/>
        <v>89</v>
      </c>
      <c r="BU11" s="164">
        <f t="shared" si="1"/>
        <v>90</v>
      </c>
      <c r="BV11" s="164">
        <f t="shared" si="1"/>
        <v>91</v>
      </c>
      <c r="BW11" s="164">
        <f t="shared" si="1"/>
        <v>92</v>
      </c>
      <c r="BX11" s="164">
        <f t="shared" si="1"/>
        <v>93</v>
      </c>
      <c r="BY11" s="164">
        <f t="shared" si="1"/>
        <v>94</v>
      </c>
      <c r="BZ11" s="164">
        <v>95</v>
      </c>
      <c r="CA11" s="165" t="s">
        <v>23</v>
      </c>
      <c r="CB11" s="165"/>
    </row>
    <row r="12" spans="1:80" x14ac:dyDescent="0.25">
      <c r="B12" s="166">
        <v>2005</v>
      </c>
      <c r="C12" s="167">
        <v>2.3593922713033288E-5</v>
      </c>
      <c r="D12" s="167">
        <v>4.3895763274785782E-5</v>
      </c>
      <c r="E12" s="167">
        <v>7.3775632257612467E-5</v>
      </c>
      <c r="F12" s="167">
        <v>1.1665711181936544E-4</v>
      </c>
      <c r="G12" s="167">
        <v>1.8544873913838023E-4</v>
      </c>
      <c r="H12" s="167">
        <v>2.7633657739392636E-4</v>
      </c>
      <c r="I12" s="167">
        <v>3.8736527269719184E-4</v>
      </c>
      <c r="J12" s="167">
        <v>5.547369045099948E-4</v>
      </c>
      <c r="K12" s="167">
        <v>8.807643160192169E-4</v>
      </c>
      <c r="L12" s="167">
        <v>1.4912165158239704E-3</v>
      </c>
      <c r="M12" s="167">
        <v>2.5679413296635784E-3</v>
      </c>
      <c r="N12" s="167">
        <v>4.5247613383922192E-3</v>
      </c>
      <c r="O12" s="167">
        <v>8.273354036634914E-3</v>
      </c>
      <c r="P12" s="167">
        <v>1.4451760207589343E-2</v>
      </c>
      <c r="Q12" s="167">
        <v>2.4329460820926047E-2</v>
      </c>
      <c r="R12" s="167">
        <v>3.8556744145155114E-2</v>
      </c>
      <c r="S12" s="167">
        <v>6.1759306659824431E-2</v>
      </c>
      <c r="T12" s="167">
        <v>9.4003533703962167E-2</v>
      </c>
      <c r="U12" s="167">
        <v>0.14165652363670775</v>
      </c>
      <c r="V12" s="167">
        <v>0.20296209768290405</v>
      </c>
      <c r="W12" s="167">
        <v>0.2888890313705671</v>
      </c>
      <c r="X12" s="167">
        <v>0.40014959598907524</v>
      </c>
      <c r="Y12" s="167">
        <v>0.54641939003577855</v>
      </c>
      <c r="Z12" s="167">
        <v>0.74449085386410929</v>
      </c>
      <c r="AA12" s="167">
        <v>0.99844074820247464</v>
      </c>
      <c r="AB12" s="167">
        <v>1.3209416856063183</v>
      </c>
      <c r="AC12" s="167">
        <v>1.773224117956401</v>
      </c>
      <c r="AD12" s="167">
        <v>2.3684481248114229</v>
      </c>
      <c r="AE12" s="167">
        <v>3.0642452492553218</v>
      </c>
      <c r="AF12" s="167">
        <v>3.9508897185611707</v>
      </c>
      <c r="AG12" s="167">
        <v>5.0488740147753477</v>
      </c>
      <c r="AH12" s="167">
        <v>6.6021800678920384</v>
      </c>
      <c r="AI12" s="167">
        <v>8.420309531363694</v>
      </c>
      <c r="AJ12" s="167">
        <v>10.523645726251027</v>
      </c>
      <c r="AK12" s="167">
        <v>13.311228359018523</v>
      </c>
      <c r="AL12" s="167">
        <v>16.893046365542503</v>
      </c>
      <c r="AM12" s="167">
        <v>21.393453609881394</v>
      </c>
      <c r="AN12" s="167">
        <v>27.579581827975062</v>
      </c>
      <c r="AO12" s="167">
        <v>35.332116475255745</v>
      </c>
      <c r="AP12" s="167">
        <v>33.220951695222311</v>
      </c>
      <c r="AQ12" s="167">
        <v>37.706485832556332</v>
      </c>
      <c r="AR12" s="167">
        <v>43.063825213736919</v>
      </c>
      <c r="AS12" s="167">
        <v>46.327922533486912</v>
      </c>
      <c r="AT12" s="167">
        <v>46.579853498102672</v>
      </c>
      <c r="AU12" s="167">
        <v>47.544512322063504</v>
      </c>
      <c r="AV12" s="167">
        <v>53.8073839700604</v>
      </c>
      <c r="AW12" s="167">
        <v>57.617010361331289</v>
      </c>
      <c r="AX12" s="167">
        <v>60.617205122147816</v>
      </c>
      <c r="AY12" s="167">
        <v>62.129892378895171</v>
      </c>
      <c r="AZ12" s="167">
        <v>63.43209844957866</v>
      </c>
      <c r="BA12" s="167">
        <v>64.697668084300304</v>
      </c>
      <c r="BB12" s="167">
        <v>64.483010709873213</v>
      </c>
      <c r="BC12" s="167">
        <v>66.233210083763481</v>
      </c>
      <c r="BD12" s="167">
        <v>68.696471004268886</v>
      </c>
      <c r="BE12" s="167">
        <v>69.590961058679255</v>
      </c>
      <c r="BF12" s="167">
        <v>68.593847917195063</v>
      </c>
      <c r="BG12" s="167">
        <v>66.487091780995044</v>
      </c>
      <c r="BH12" s="167">
        <v>63.81969196866855</v>
      </c>
      <c r="BI12" s="167">
        <v>62.145436288648149</v>
      </c>
      <c r="BJ12" s="167">
        <v>59.296266732095347</v>
      </c>
      <c r="BK12" s="167">
        <v>54.712694743345288</v>
      </c>
      <c r="BL12" s="167">
        <v>50.128025037247809</v>
      </c>
      <c r="BM12" s="167">
        <v>45.268217824749854</v>
      </c>
      <c r="BN12" s="167">
        <v>42.019692092735497</v>
      </c>
      <c r="BO12" s="167">
        <v>38.067836090122711</v>
      </c>
      <c r="BP12" s="167">
        <v>32.462171170309745</v>
      </c>
      <c r="BQ12" s="167">
        <v>21.952402124916571</v>
      </c>
      <c r="BR12" s="167">
        <v>14.917071853720655</v>
      </c>
      <c r="BS12" s="167">
        <v>13.49234201268391</v>
      </c>
      <c r="BT12" s="167">
        <v>11.013909878617227</v>
      </c>
      <c r="BU12" s="167">
        <v>0</v>
      </c>
      <c r="BV12" s="167">
        <v>0</v>
      </c>
      <c r="BW12" s="167">
        <v>0</v>
      </c>
      <c r="BX12" s="167">
        <v>0</v>
      </c>
      <c r="BY12" s="167">
        <v>0</v>
      </c>
      <c r="BZ12" s="167">
        <v>12.268592989232351</v>
      </c>
      <c r="CA12" s="168">
        <f>SUM(C12:BZ12)</f>
        <v>1703.5514465912763</v>
      </c>
      <c r="CB12" s="169"/>
    </row>
    <row r="13" spans="1:80" x14ac:dyDescent="0.25">
      <c r="A13" s="332"/>
      <c r="B13" s="166">
        <f t="shared" ref="B13:B67" si="2">B12+1</f>
        <v>2006</v>
      </c>
      <c r="C13" s="167">
        <v>1.9840075443488397E-5</v>
      </c>
      <c r="D13" s="167">
        <v>3.8691387237027586E-5</v>
      </c>
      <c r="E13" s="167">
        <v>6.7686150705462828E-5</v>
      </c>
      <c r="F13" s="167">
        <v>1.0924004455329511E-4</v>
      </c>
      <c r="G13" s="167">
        <v>1.6721365556790144E-4</v>
      </c>
      <c r="H13" s="167">
        <v>2.5561993969076824E-4</v>
      </c>
      <c r="I13" s="167">
        <v>3.7606284683714547E-4</v>
      </c>
      <c r="J13" s="167">
        <v>5.3787662798397001E-4</v>
      </c>
      <c r="K13" s="167">
        <v>7.9397603324782295E-4</v>
      </c>
      <c r="L13" s="167">
        <v>1.288104581077254E-3</v>
      </c>
      <c r="M13" s="167">
        <v>2.1892749598449862E-3</v>
      </c>
      <c r="N13" s="167">
        <v>3.8137228588812216E-3</v>
      </c>
      <c r="O13" s="167">
        <v>6.735643516583123E-3</v>
      </c>
      <c r="P13" s="167">
        <v>1.2172677174389537E-2</v>
      </c>
      <c r="Q13" s="167">
        <v>2.0885167989727532E-2</v>
      </c>
      <c r="R13" s="167">
        <v>3.4478925079775957E-2</v>
      </c>
      <c r="S13" s="167">
        <v>5.3352228096509774E-2</v>
      </c>
      <c r="T13" s="167">
        <v>8.3629451181035624E-2</v>
      </c>
      <c r="U13" s="167">
        <v>0.12453644098952538</v>
      </c>
      <c r="V13" s="167">
        <v>0.18398670902250885</v>
      </c>
      <c r="W13" s="167">
        <v>0.25815750614880062</v>
      </c>
      <c r="X13" s="167">
        <v>0.36167505791904819</v>
      </c>
      <c r="Y13" s="167">
        <v>0.49431823377228812</v>
      </c>
      <c r="Z13" s="167">
        <v>0.6665260314976309</v>
      </c>
      <c r="AA13" s="167">
        <v>0.89827579522756262</v>
      </c>
      <c r="AB13" s="167">
        <v>1.1933070470135578</v>
      </c>
      <c r="AC13" s="167">
        <v>1.5634048609221256</v>
      </c>
      <c r="AD13" s="167">
        <v>2.0799208264682707</v>
      </c>
      <c r="AE13" s="167">
        <v>2.7532713506696758</v>
      </c>
      <c r="AF13" s="167">
        <v>3.5361621494066702</v>
      </c>
      <c r="AG13" s="167">
        <v>4.522474712130153</v>
      </c>
      <c r="AH13" s="167">
        <v>5.7381444462171274</v>
      </c>
      <c r="AI13" s="167">
        <v>7.4638908836801416</v>
      </c>
      <c r="AJ13" s="167">
        <v>9.4806251321257768</v>
      </c>
      <c r="AK13" s="167">
        <v>11.77106149384964</v>
      </c>
      <c r="AL13" s="167">
        <v>14.836938584302498</v>
      </c>
      <c r="AM13" s="167">
        <v>18.731688316068528</v>
      </c>
      <c r="AN13" s="167">
        <v>23.641555849222637</v>
      </c>
      <c r="AO13" s="167">
        <v>30.344157620378439</v>
      </c>
      <c r="AP13" s="167">
        <v>38.896154142866898</v>
      </c>
      <c r="AQ13" s="167">
        <v>36.234263286283159</v>
      </c>
      <c r="AR13" s="167">
        <v>41.009469325586743</v>
      </c>
      <c r="AS13" s="167">
        <v>46.846959834259884</v>
      </c>
      <c r="AT13" s="167">
        <v>50.141928466252935</v>
      </c>
      <c r="AU13" s="167">
        <v>50.280644171515156</v>
      </c>
      <c r="AV13" s="167">
        <v>50.968550884782971</v>
      </c>
      <c r="AW13" s="167">
        <v>57.663582373622965</v>
      </c>
      <c r="AX13" s="167">
        <v>61.67133192901678</v>
      </c>
      <c r="AY13" s="167">
        <v>64.72006341866549</v>
      </c>
      <c r="AZ13" s="167">
        <v>66.066883431897196</v>
      </c>
      <c r="BA13" s="167">
        <v>67.316361953365742</v>
      </c>
      <c r="BB13" s="167">
        <v>68.420239866384037</v>
      </c>
      <c r="BC13" s="167">
        <v>67.829802035160071</v>
      </c>
      <c r="BD13" s="167">
        <v>69.290067641965308</v>
      </c>
      <c r="BE13" s="167">
        <v>71.492703643144608</v>
      </c>
      <c r="BF13" s="167">
        <v>71.943350208671006</v>
      </c>
      <c r="BG13" s="167">
        <v>70.442723243580232</v>
      </c>
      <c r="BH13" s="167">
        <v>67.774355468381671</v>
      </c>
      <c r="BI13" s="167">
        <v>64.454480178760946</v>
      </c>
      <c r="BJ13" s="167">
        <v>62.313347345118743</v>
      </c>
      <c r="BK13" s="167">
        <v>58.890285253717749</v>
      </c>
      <c r="BL13" s="167">
        <v>53.783068601144144</v>
      </c>
      <c r="BM13" s="167">
        <v>48.754964367486515</v>
      </c>
      <c r="BN13" s="167">
        <v>43.51407041931418</v>
      </c>
      <c r="BO13" s="167">
        <v>39.961144865905105</v>
      </c>
      <c r="BP13" s="167">
        <v>35.481816561577759</v>
      </c>
      <c r="BQ13" s="167">
        <v>29.72563749324804</v>
      </c>
      <c r="BR13" s="167">
        <v>20.222596186568548</v>
      </c>
      <c r="BS13" s="167">
        <v>13.209022671470461</v>
      </c>
      <c r="BT13" s="167">
        <v>11.75063382058207</v>
      </c>
      <c r="BU13" s="167">
        <v>0</v>
      </c>
      <c r="BV13" s="167">
        <v>0</v>
      </c>
      <c r="BW13" s="167">
        <v>0</v>
      </c>
      <c r="BX13" s="167">
        <v>0</v>
      </c>
      <c r="BY13" s="167">
        <v>0</v>
      </c>
      <c r="BZ13" s="167">
        <v>18.287262052533357</v>
      </c>
      <c r="CA13" s="168">
        <f t="shared" ref="CA13:CA67" si="3">SUM(C13:BZ13)</f>
        <v>1760.2227555920622</v>
      </c>
      <c r="CB13" s="169"/>
    </row>
    <row r="14" spans="1:80" x14ac:dyDescent="0.25">
      <c r="B14" s="166">
        <f t="shared" si="2"/>
        <v>2007</v>
      </c>
      <c r="C14" s="167">
        <v>1.6872787903939382E-5</v>
      </c>
      <c r="D14" s="167">
        <v>3.2708628966916092E-5</v>
      </c>
      <c r="E14" s="167">
        <v>6.0056127425184291E-5</v>
      </c>
      <c r="F14" s="167">
        <v>1.0042831751026424E-4</v>
      </c>
      <c r="G14" s="167">
        <v>1.5668255104657816E-4</v>
      </c>
      <c r="H14" s="167">
        <v>2.3148670553945622E-4</v>
      </c>
      <c r="I14" s="167">
        <v>3.4816312604643573E-4</v>
      </c>
      <c r="J14" s="167">
        <v>5.2149965260164799E-4</v>
      </c>
      <c r="K14" s="167">
        <v>7.6939012856845623E-4</v>
      </c>
      <c r="L14" s="167">
        <v>1.1589267296042427E-3</v>
      </c>
      <c r="M14" s="167">
        <v>1.882224942063776E-3</v>
      </c>
      <c r="N14" s="167">
        <v>3.241527270847408E-3</v>
      </c>
      <c r="O14" s="167">
        <v>5.662385618559404E-3</v>
      </c>
      <c r="P14" s="167">
        <v>9.9040310097043976E-3</v>
      </c>
      <c r="Q14" s="167">
        <v>1.7563954407615601E-2</v>
      </c>
      <c r="R14" s="167">
        <v>2.9642407772286716E-2</v>
      </c>
      <c r="S14" s="167">
        <v>4.7835978562229292E-2</v>
      </c>
      <c r="T14" s="167">
        <v>7.234162114251555E-2</v>
      </c>
      <c r="U14" s="167">
        <v>0.11103377219740904</v>
      </c>
      <c r="V14" s="167">
        <v>0.16204374411850567</v>
      </c>
      <c r="W14" s="167">
        <v>0.23437135126431652</v>
      </c>
      <c r="X14" s="167">
        <v>0.32365041811900452</v>
      </c>
      <c r="Y14" s="167">
        <v>0.44719589904605761</v>
      </c>
      <c r="Z14" s="167">
        <v>0.60373679894740451</v>
      </c>
      <c r="AA14" s="167">
        <v>0.80511424641941698</v>
      </c>
      <c r="AB14" s="167">
        <v>1.0693700321006789</v>
      </c>
      <c r="AC14" s="167">
        <v>1.405876026131337</v>
      </c>
      <c r="AD14" s="167">
        <v>1.8265169277793025</v>
      </c>
      <c r="AE14" s="167">
        <v>2.4094856527391033</v>
      </c>
      <c r="AF14" s="167">
        <v>3.1640752360346744</v>
      </c>
      <c r="AG14" s="167">
        <v>4.0494440193944641</v>
      </c>
      <c r="AH14" s="167">
        <v>5.1494537305775783</v>
      </c>
      <c r="AI14" s="167">
        <v>6.4896210725571581</v>
      </c>
      <c r="AJ14" s="167">
        <v>8.4010933924524966</v>
      </c>
      <c r="AK14" s="167">
        <v>10.627225657624868</v>
      </c>
      <c r="AL14" s="167">
        <v>13.090686412136794</v>
      </c>
      <c r="AM14" s="167">
        <v>16.435718353795359</v>
      </c>
      <c r="AN14" s="167">
        <v>20.673259590486929</v>
      </c>
      <c r="AO14" s="167">
        <v>25.991918831804323</v>
      </c>
      <c r="AP14" s="167">
        <v>33.213581270184733</v>
      </c>
      <c r="AQ14" s="167">
        <v>42.421862005756189</v>
      </c>
      <c r="AR14" s="167">
        <v>39.214568359899573</v>
      </c>
      <c r="AS14" s="167">
        <v>44.277798909264618</v>
      </c>
      <c r="AT14" s="167">
        <v>50.574719111293909</v>
      </c>
      <c r="AU14" s="167">
        <v>53.911166493948485</v>
      </c>
      <c r="AV14" s="167">
        <v>54.062957562365689</v>
      </c>
      <c r="AW14" s="167">
        <v>54.561623054011662</v>
      </c>
      <c r="AX14" s="167">
        <v>61.685855592480856</v>
      </c>
      <c r="AY14" s="167">
        <v>65.826970541884336</v>
      </c>
      <c r="AZ14" s="167">
        <v>68.862113206879641</v>
      </c>
      <c r="BA14" s="167">
        <v>70.120097318781205</v>
      </c>
      <c r="BB14" s="167">
        <v>71.167857659937638</v>
      </c>
      <c r="BC14" s="167">
        <v>72.118454598153676</v>
      </c>
      <c r="BD14" s="167">
        <v>71.126099344088189</v>
      </c>
      <c r="BE14" s="167">
        <v>72.210285124471497</v>
      </c>
      <c r="BF14" s="167">
        <v>74.109035117602659</v>
      </c>
      <c r="BG14" s="167">
        <v>74.030848881294176</v>
      </c>
      <c r="BH14" s="167">
        <v>71.907408863400306</v>
      </c>
      <c r="BI14" s="167">
        <v>68.670191672658319</v>
      </c>
      <c r="BJ14" s="167">
        <v>64.804493156585181</v>
      </c>
      <c r="BK14" s="167">
        <v>61.997849551343613</v>
      </c>
      <c r="BL14" s="167">
        <v>58.075954043930132</v>
      </c>
      <c r="BM14" s="167">
        <v>52.459670939561526</v>
      </c>
      <c r="BN14" s="167">
        <v>47.024696182050945</v>
      </c>
      <c r="BO14" s="167">
        <v>41.496310550366722</v>
      </c>
      <c r="BP14" s="167">
        <v>37.576400366911216</v>
      </c>
      <c r="BQ14" s="167">
        <v>32.579042912512151</v>
      </c>
      <c r="BR14" s="167">
        <v>26.7358355586281</v>
      </c>
      <c r="BS14" s="167">
        <v>18.48750176884251</v>
      </c>
      <c r="BT14" s="167">
        <v>11.523396921218549</v>
      </c>
      <c r="BU14" s="167">
        <v>0</v>
      </c>
      <c r="BV14" s="167">
        <v>0</v>
      </c>
      <c r="BW14" s="167">
        <v>0</v>
      </c>
      <c r="BX14" s="167">
        <v>0</v>
      </c>
      <c r="BY14" s="167">
        <v>0</v>
      </c>
      <c r="BZ14" s="167">
        <v>24.605851203889859</v>
      </c>
      <c r="CA14" s="168">
        <f t="shared" si="3"/>
        <v>1815.1028593554061</v>
      </c>
      <c r="CB14" s="169"/>
    </row>
    <row r="15" spans="1:80" x14ac:dyDescent="0.25">
      <c r="B15" s="166">
        <f t="shared" si="2"/>
        <v>2008</v>
      </c>
      <c r="C15" s="167">
        <v>1.4814292774762913E-5</v>
      </c>
      <c r="D15" s="167">
        <v>2.740278483996314E-5</v>
      </c>
      <c r="E15" s="167">
        <v>5.0296718277356017E-5</v>
      </c>
      <c r="F15" s="167">
        <v>8.7951332063813253E-5</v>
      </c>
      <c r="G15" s="167">
        <v>1.412885440313788E-4</v>
      </c>
      <c r="H15" s="167">
        <v>2.1485031529740878E-4</v>
      </c>
      <c r="I15" s="167">
        <v>3.138069907150029E-4</v>
      </c>
      <c r="J15" s="167">
        <v>4.7850298942565123E-4</v>
      </c>
      <c r="K15" s="167">
        <v>7.38175957741255E-4</v>
      </c>
      <c r="L15" s="167">
        <v>1.1146606329953263E-3</v>
      </c>
      <c r="M15" s="167">
        <v>1.6971049071155264E-3</v>
      </c>
      <c r="N15" s="167">
        <v>2.7957495882562355E-3</v>
      </c>
      <c r="O15" s="167">
        <v>4.8329150969557005E-3</v>
      </c>
      <c r="P15" s="167">
        <v>8.3611847192771871E-3</v>
      </c>
      <c r="Q15" s="167">
        <v>1.4359829402730465E-2</v>
      </c>
      <c r="R15" s="167">
        <v>2.4759505193348214E-2</v>
      </c>
      <c r="S15" s="167">
        <v>4.0853929977538728E-2</v>
      </c>
      <c r="T15" s="167">
        <v>6.4581477700811407E-2</v>
      </c>
      <c r="U15" s="167">
        <v>9.5586794411292836E-2</v>
      </c>
      <c r="V15" s="167">
        <v>0.14400196304918225</v>
      </c>
      <c r="W15" s="167">
        <v>0.20628612524796913</v>
      </c>
      <c r="X15" s="167">
        <v>0.29360154164717739</v>
      </c>
      <c r="Y15" s="167">
        <v>0.39990483752683798</v>
      </c>
      <c r="Z15" s="167">
        <v>0.54571029354033107</v>
      </c>
      <c r="AA15" s="167">
        <v>0.72889546988423359</v>
      </c>
      <c r="AB15" s="167">
        <v>0.96215765226902072</v>
      </c>
      <c r="AC15" s="167">
        <v>1.2665009144348398</v>
      </c>
      <c r="AD15" s="167">
        <v>1.6491069250990487</v>
      </c>
      <c r="AE15" s="167">
        <v>2.1254536057566731</v>
      </c>
      <c r="AF15" s="167">
        <v>2.7821525549963266</v>
      </c>
      <c r="AG15" s="167">
        <v>3.6320000297575339</v>
      </c>
      <c r="AH15" s="167">
        <v>4.6221153482080251</v>
      </c>
      <c r="AI15" s="167">
        <v>5.8454220153553731</v>
      </c>
      <c r="AJ15" s="167">
        <v>7.321539378112357</v>
      </c>
      <c r="AK15" s="167">
        <v>9.4326916027989682</v>
      </c>
      <c r="AL15" s="167">
        <v>11.8309124645326</v>
      </c>
      <c r="AM15" s="167">
        <v>14.487610399930768</v>
      </c>
      <c r="AN15" s="167">
        <v>18.133798511755568</v>
      </c>
      <c r="AO15" s="167">
        <v>22.713766918156942</v>
      </c>
      <c r="AP15" s="167">
        <v>28.45350075278974</v>
      </c>
      <c r="AQ15" s="167">
        <v>36.261264082317993</v>
      </c>
      <c r="AR15" s="167">
        <v>46.357809524684541</v>
      </c>
      <c r="AS15" s="167">
        <v>42.525772328795256</v>
      </c>
      <c r="AT15" s="167">
        <v>47.899990721614941</v>
      </c>
      <c r="AU15" s="167">
        <v>54.710911735192511</v>
      </c>
      <c r="AV15" s="167">
        <v>58.096933366005409</v>
      </c>
      <c r="AW15" s="167">
        <v>58.09562324514922</v>
      </c>
      <c r="AX15" s="167">
        <v>58.318202827870437</v>
      </c>
      <c r="AY15" s="167">
        <v>65.852520793660887</v>
      </c>
      <c r="AZ15" s="167">
        <v>70.090820907905027</v>
      </c>
      <c r="BA15" s="167">
        <v>73.098316979214601</v>
      </c>
      <c r="BB15" s="167">
        <v>74.129040690460727</v>
      </c>
      <c r="BC15" s="167">
        <v>74.980754219751773</v>
      </c>
      <c r="BD15" s="167">
        <v>75.642611686123033</v>
      </c>
      <c r="BE15" s="167">
        <v>74.197997584537873</v>
      </c>
      <c r="BF15" s="167">
        <v>74.790604081479032</v>
      </c>
      <c r="BG15" s="167">
        <v>76.343655590774659</v>
      </c>
      <c r="BH15" s="167">
        <v>75.724353421858979</v>
      </c>
      <c r="BI15" s="167">
        <v>73.003872269468886</v>
      </c>
      <c r="BJ15" s="167">
        <v>69.131668296515286</v>
      </c>
      <c r="BK15" s="167">
        <v>64.645056108504008</v>
      </c>
      <c r="BL15" s="167">
        <v>61.262825850123704</v>
      </c>
      <c r="BM15" s="167">
        <v>56.732479675364154</v>
      </c>
      <c r="BN15" s="167">
        <v>50.690272196134046</v>
      </c>
      <c r="BO15" s="167">
        <v>44.965964123807673</v>
      </c>
      <c r="BP15" s="167">
        <v>39.021987824930655</v>
      </c>
      <c r="BQ15" s="167">
        <v>34.849128845234368</v>
      </c>
      <c r="BR15" s="167">
        <v>29.613196874716653</v>
      </c>
      <c r="BS15" s="167">
        <v>23.534686909498625</v>
      </c>
      <c r="BT15" s="167">
        <v>16.740506326790165</v>
      </c>
      <c r="BU15" s="167">
        <v>0</v>
      </c>
      <c r="BV15" s="167">
        <v>0</v>
      </c>
      <c r="BW15" s="167">
        <v>0</v>
      </c>
      <c r="BX15" s="167">
        <v>0</v>
      </c>
      <c r="BY15" s="167">
        <v>0</v>
      </c>
      <c r="BZ15" s="167">
        <v>31.241031903204732</v>
      </c>
      <c r="CA15" s="168">
        <f t="shared" si="3"/>
        <v>1870.3880005380945</v>
      </c>
      <c r="CB15" s="169"/>
    </row>
    <row r="16" spans="1:80" x14ac:dyDescent="0.25">
      <c r="B16" s="166">
        <f t="shared" si="2"/>
        <v>2009</v>
      </c>
      <c r="C16" s="167">
        <v>1.2475166498824783E-5</v>
      </c>
      <c r="D16" s="167">
        <v>2.397226084528345E-5</v>
      </c>
      <c r="E16" s="167">
        <v>4.1680399520557798E-5</v>
      </c>
      <c r="F16" s="167">
        <v>7.3101586988411765E-5</v>
      </c>
      <c r="G16" s="167">
        <v>1.2278408609951025E-4</v>
      </c>
      <c r="H16" s="167">
        <v>1.897064618873387E-4</v>
      </c>
      <c r="I16" s="167">
        <v>2.850529413478825E-4</v>
      </c>
      <c r="J16" s="167">
        <v>4.2347521081574635E-4</v>
      </c>
      <c r="K16" s="167">
        <v>6.6263484940186357E-4</v>
      </c>
      <c r="L16" s="167">
        <v>1.0468038028531718E-3</v>
      </c>
      <c r="M16" s="167">
        <v>1.6192279198826987E-3</v>
      </c>
      <c r="N16" s="167">
        <v>2.5012748686089326E-3</v>
      </c>
      <c r="O16" s="167">
        <v>4.149657618328112E-3</v>
      </c>
      <c r="P16" s="167">
        <v>7.1146192033259559E-3</v>
      </c>
      <c r="Q16" s="167">
        <v>1.2096333982296079E-2</v>
      </c>
      <c r="R16" s="167">
        <v>2.0177710918346026E-2</v>
      </c>
      <c r="S16" s="167">
        <v>3.3994129015693902E-2</v>
      </c>
      <c r="T16" s="167">
        <v>5.4902500808424293E-2</v>
      </c>
      <c r="U16" s="167">
        <v>8.5124747872279583E-2</v>
      </c>
      <c r="V16" s="167">
        <v>0.12351577293981172</v>
      </c>
      <c r="W16" s="167">
        <v>0.18361433376333902</v>
      </c>
      <c r="X16" s="167">
        <v>0.25876168033075742</v>
      </c>
      <c r="Y16" s="167">
        <v>0.36309202002384316</v>
      </c>
      <c r="Z16" s="167">
        <v>0.48841728932717016</v>
      </c>
      <c r="AA16" s="167">
        <v>0.65914913362914018</v>
      </c>
      <c r="AB16" s="167">
        <v>0.87175861762930928</v>
      </c>
      <c r="AC16" s="167">
        <v>1.1400347665372783</v>
      </c>
      <c r="AD16" s="167">
        <v>1.4890013684653827</v>
      </c>
      <c r="AE16" s="167">
        <v>1.9210629401411905</v>
      </c>
      <c r="AF16" s="167">
        <v>2.4575184283777922</v>
      </c>
      <c r="AG16" s="167">
        <v>3.1923864807823485</v>
      </c>
      <c r="AH16" s="167">
        <v>4.1375771450567278</v>
      </c>
      <c r="AI16" s="167">
        <v>5.2342371488612409</v>
      </c>
      <c r="AJ16" s="167">
        <v>6.5888453195503871</v>
      </c>
      <c r="AK16" s="167">
        <v>8.2003804372987492</v>
      </c>
      <c r="AL16" s="167">
        <v>10.511996380146005</v>
      </c>
      <c r="AM16" s="167">
        <v>13.134091589292026</v>
      </c>
      <c r="AN16" s="167">
        <v>15.999430440507826</v>
      </c>
      <c r="AO16" s="167">
        <v>19.956664671857823</v>
      </c>
      <c r="AP16" s="167">
        <v>24.898893614600567</v>
      </c>
      <c r="AQ16" s="167">
        <v>31.079420800273919</v>
      </c>
      <c r="AR16" s="167">
        <v>39.447665904535675</v>
      </c>
      <c r="AS16" s="167">
        <v>50.480676567152031</v>
      </c>
      <c r="AT16" s="167">
        <v>45.983091217517185</v>
      </c>
      <c r="AU16" s="167">
        <v>51.615279175956452</v>
      </c>
      <c r="AV16" s="167">
        <v>59.002380232615891</v>
      </c>
      <c r="AW16" s="167">
        <v>62.324020695491079</v>
      </c>
      <c r="AX16" s="167">
        <v>62.167519736165652</v>
      </c>
      <c r="AY16" s="167">
        <v>62.06585954879818</v>
      </c>
      <c r="AZ16" s="167">
        <v>69.955626612086164</v>
      </c>
      <c r="BA16" s="167">
        <v>74.260921892237576</v>
      </c>
      <c r="BB16" s="167">
        <v>77.26768445425806</v>
      </c>
      <c r="BC16" s="167">
        <v>77.981575359792515</v>
      </c>
      <c r="BD16" s="167">
        <v>78.508138415657839</v>
      </c>
      <c r="BE16" s="167">
        <v>78.849365240343715</v>
      </c>
      <c r="BF16" s="167">
        <v>76.936809246666741</v>
      </c>
      <c r="BG16" s="167">
        <v>77.00096779498503</v>
      </c>
      <c r="BH16" s="167">
        <v>78.139658676746492</v>
      </c>
      <c r="BI16" s="167">
        <v>76.999130803691912</v>
      </c>
      <c r="BJ16" s="167">
        <v>73.5790511063758</v>
      </c>
      <c r="BK16" s="167">
        <v>69.101445771216078</v>
      </c>
      <c r="BL16" s="167">
        <v>63.889655579133645</v>
      </c>
      <c r="BM16" s="167">
        <v>59.970223947102561</v>
      </c>
      <c r="BN16" s="167">
        <v>55.016403071694079</v>
      </c>
      <c r="BO16" s="167">
        <v>48.373510533406716</v>
      </c>
      <c r="BP16" s="167">
        <v>42.386207568168288</v>
      </c>
      <c r="BQ16" s="167">
        <v>36.238153615020856</v>
      </c>
      <c r="BR16" s="167">
        <v>31.843900101843037</v>
      </c>
      <c r="BS16" s="167">
        <v>26.298285049329312</v>
      </c>
      <c r="BT16" s="167">
        <v>20.346115039646232</v>
      </c>
      <c r="BU16" s="167">
        <v>0</v>
      </c>
      <c r="BV16" s="167">
        <v>0</v>
      </c>
      <c r="BW16" s="167">
        <v>0</v>
      </c>
      <c r="BX16" s="167">
        <v>0</v>
      </c>
      <c r="BY16" s="167">
        <v>0</v>
      </c>
      <c r="BZ16" s="167">
        <v>38.016813518879673</v>
      </c>
      <c r="CA16" s="168">
        <f t="shared" si="3"/>
        <v>1917.1605487448805</v>
      </c>
      <c r="CB16" s="169"/>
    </row>
    <row r="17" spans="2:80" x14ac:dyDescent="0.25">
      <c r="B17" s="166">
        <f t="shared" si="2"/>
        <v>2010</v>
      </c>
      <c r="C17" s="167">
        <v>1.1054161731948939E-5</v>
      </c>
      <c r="D17" s="167">
        <v>2.0695756665262827E-5</v>
      </c>
      <c r="E17" s="167">
        <v>3.7369691893288093E-5</v>
      </c>
      <c r="F17" s="167">
        <v>6.1754192535526387E-5</v>
      </c>
      <c r="G17" s="167">
        <v>1.0430983285773798E-4</v>
      </c>
      <c r="H17" s="167">
        <v>1.6604932776803638E-4</v>
      </c>
      <c r="I17" s="167">
        <v>2.5211205309122464E-4</v>
      </c>
      <c r="J17" s="167">
        <v>3.8409842563919688E-4</v>
      </c>
      <c r="K17" s="167">
        <v>5.8623841976800789E-4</v>
      </c>
      <c r="L17" s="167">
        <v>9.3554166436468633E-4</v>
      </c>
      <c r="M17" s="167">
        <v>1.4925300972923744E-3</v>
      </c>
      <c r="N17" s="167">
        <v>2.3524843220860125E-3</v>
      </c>
      <c r="O17" s="167">
        <v>3.6597353252744991E-3</v>
      </c>
      <c r="P17" s="167">
        <v>6.0443062714158752E-3</v>
      </c>
      <c r="Q17" s="167">
        <v>1.0204131046433862E-2</v>
      </c>
      <c r="R17" s="167">
        <v>1.7002615766304102E-2</v>
      </c>
      <c r="S17" s="167">
        <v>2.773694388067699E-2</v>
      </c>
      <c r="T17" s="167">
        <v>4.5673864135062053E-2</v>
      </c>
      <c r="U17" s="167">
        <v>7.2299990957589044E-2</v>
      </c>
      <c r="V17" s="167">
        <v>0.11010728042847012</v>
      </c>
      <c r="W17" s="167">
        <v>0.15628325217958886</v>
      </c>
      <c r="X17" s="167">
        <v>0.22893910885764274</v>
      </c>
      <c r="Y17" s="167">
        <v>0.31814846378858885</v>
      </c>
      <c r="Z17" s="167">
        <v>0.4411575149152282</v>
      </c>
      <c r="AA17" s="167">
        <v>0.58699997088724321</v>
      </c>
      <c r="AB17" s="167">
        <v>0.78814679730987336</v>
      </c>
      <c r="AC17" s="167">
        <v>1.0333616793497626</v>
      </c>
      <c r="AD17" s="167">
        <v>1.3402191972451756</v>
      </c>
      <c r="AE17" s="167">
        <v>1.7378280759220934</v>
      </c>
      <c r="AF17" s="167">
        <v>2.2227435455965554</v>
      </c>
      <c r="AG17" s="167">
        <v>2.8161914292624362</v>
      </c>
      <c r="AH17" s="167">
        <v>3.6331158221960651</v>
      </c>
      <c r="AI17" s="167">
        <v>4.6744388435228759</v>
      </c>
      <c r="AJ17" s="167">
        <v>5.8837566380145798</v>
      </c>
      <c r="AK17" s="167">
        <v>7.3715686534067562</v>
      </c>
      <c r="AL17" s="167">
        <v>9.1315328230599437</v>
      </c>
      <c r="AM17" s="167">
        <v>11.653864900754211</v>
      </c>
      <c r="AN17" s="167">
        <v>14.519741318100181</v>
      </c>
      <c r="AO17" s="167">
        <v>17.586831435160967</v>
      </c>
      <c r="AP17" s="167">
        <v>21.875966908032556</v>
      </c>
      <c r="AQ17" s="167">
        <v>27.218094828353305</v>
      </c>
      <c r="AR17" s="167">
        <v>33.850984932034635</v>
      </c>
      <c r="AS17" s="167">
        <v>42.784310457037627</v>
      </c>
      <c r="AT17" s="167">
        <v>54.810154648309322</v>
      </c>
      <c r="AU17" s="167">
        <v>49.581278447137144</v>
      </c>
      <c r="AV17" s="167">
        <v>55.558028638612186</v>
      </c>
      <c r="AW17" s="167">
        <v>63.489672801937679</v>
      </c>
      <c r="AX17" s="167">
        <v>66.7294246454681</v>
      </c>
      <c r="AY17" s="167">
        <v>66.386630333142378</v>
      </c>
      <c r="AZ17" s="167">
        <v>65.871553208255975</v>
      </c>
      <c r="BA17" s="167">
        <v>74.116814810262568</v>
      </c>
      <c r="BB17" s="167">
        <v>78.467220499896328</v>
      </c>
      <c r="BC17" s="167">
        <v>81.378047762258447</v>
      </c>
      <c r="BD17" s="167">
        <v>81.644127108673288</v>
      </c>
      <c r="BE17" s="167">
        <v>81.759083951941662</v>
      </c>
      <c r="BF17" s="167">
        <v>81.812750680245728</v>
      </c>
      <c r="BG17" s="167">
        <v>79.334524455331007</v>
      </c>
      <c r="BH17" s="167">
        <v>78.770684871359862</v>
      </c>
      <c r="BI17" s="167">
        <v>79.65122630509255</v>
      </c>
      <c r="BJ17" s="167">
        <v>77.840857812037939</v>
      </c>
      <c r="BK17" s="167">
        <v>73.810164889733826</v>
      </c>
      <c r="BL17" s="167">
        <v>68.59701721798794</v>
      </c>
      <c r="BM17" s="167">
        <v>62.81979565045642</v>
      </c>
      <c r="BN17" s="167">
        <v>58.376275594851208</v>
      </c>
      <c r="BO17" s="167">
        <v>52.881426424667225</v>
      </c>
      <c r="BP17" s="167">
        <v>45.845598527947743</v>
      </c>
      <c r="BQ17" s="167">
        <v>39.625984926004463</v>
      </c>
      <c r="BR17" s="167">
        <v>33.386022033148791</v>
      </c>
      <c r="BS17" s="167">
        <v>28.872830347099669</v>
      </c>
      <c r="BT17" s="167">
        <v>23.044186076692654</v>
      </c>
      <c r="BU17" s="167">
        <v>0</v>
      </c>
      <c r="BV17" s="167">
        <v>0</v>
      </c>
      <c r="BW17" s="167">
        <v>0</v>
      </c>
      <c r="BX17" s="167">
        <v>0</v>
      </c>
      <c r="BY17" s="167">
        <v>0</v>
      </c>
      <c r="BZ17" s="167">
        <v>44.99281972391816</v>
      </c>
      <c r="CA17" s="168">
        <f t="shared" si="3"/>
        <v>1961.6075620932152</v>
      </c>
      <c r="CB17" s="169"/>
    </row>
    <row r="18" spans="2:80" x14ac:dyDescent="0.25">
      <c r="B18" s="166">
        <f t="shared" si="2"/>
        <v>2011</v>
      </c>
      <c r="C18" s="167">
        <v>9.7771277571146592E-6</v>
      </c>
      <c r="D18" s="167">
        <v>1.836747130776889E-5</v>
      </c>
      <c r="E18" s="167">
        <v>3.2359792961747513E-5</v>
      </c>
      <c r="F18" s="167">
        <v>5.551077781837388E-5</v>
      </c>
      <c r="G18" s="167">
        <v>8.7829926986394968E-5</v>
      </c>
      <c r="H18" s="167">
        <v>1.4241556206052997E-4</v>
      </c>
      <c r="I18" s="167">
        <v>2.2254972931436134E-4</v>
      </c>
      <c r="J18" s="167">
        <v>3.4039675349369081E-4</v>
      </c>
      <c r="K18" s="167">
        <v>5.3085381467912057E-4</v>
      </c>
      <c r="L18" s="167">
        <v>8.2783017897548883E-4</v>
      </c>
      <c r="M18" s="167">
        <v>1.3258456770946087E-3</v>
      </c>
      <c r="N18" s="167">
        <v>2.1584001557518884E-3</v>
      </c>
      <c r="O18" s="167">
        <v>3.4389071525374321E-3</v>
      </c>
      <c r="P18" s="167">
        <v>5.3243374194670984E-3</v>
      </c>
      <c r="Q18" s="167">
        <v>8.679851166071062E-3</v>
      </c>
      <c r="R18" s="167">
        <v>1.4340539008609765E-2</v>
      </c>
      <c r="S18" s="167">
        <v>2.3363120172041674E-2</v>
      </c>
      <c r="T18" s="167">
        <v>3.7281518758620708E-2</v>
      </c>
      <c r="U18" s="167">
        <v>6.0117528454146307E-2</v>
      </c>
      <c r="V18" s="167">
        <v>9.3421712224534215E-2</v>
      </c>
      <c r="W18" s="167">
        <v>0.13936389665897678</v>
      </c>
      <c r="X18" s="167">
        <v>0.19462888191489461</v>
      </c>
      <c r="Y18" s="167">
        <v>0.28147363607200615</v>
      </c>
      <c r="Z18" s="167">
        <v>0.38629133342256194</v>
      </c>
      <c r="AA18" s="167">
        <v>0.52986124690613168</v>
      </c>
      <c r="AB18" s="167">
        <v>0.70017691959759543</v>
      </c>
      <c r="AC18" s="167">
        <v>0.93216989097739278</v>
      </c>
      <c r="AD18" s="167">
        <v>1.2130414177224955</v>
      </c>
      <c r="AE18" s="167">
        <v>1.561252159534448</v>
      </c>
      <c r="AF18" s="167">
        <v>2.0108481455348626</v>
      </c>
      <c r="AG18" s="167">
        <v>2.5475591946546716</v>
      </c>
      <c r="AH18" s="167">
        <v>3.2076231061991543</v>
      </c>
      <c r="AI18" s="167">
        <v>4.1106931553654587</v>
      </c>
      <c r="AJ18" s="167">
        <v>5.2555219121298915</v>
      </c>
      <c r="AK18" s="167">
        <v>6.5823613207015583</v>
      </c>
      <c r="AL18" s="167">
        <v>8.2169831325474441</v>
      </c>
      <c r="AM18" s="167">
        <v>10.118410570877815</v>
      </c>
      <c r="AN18" s="167">
        <v>12.867065218759635</v>
      </c>
      <c r="AO18" s="167">
        <v>15.98138020397672</v>
      </c>
      <c r="AP18" s="167">
        <v>19.252729579325528</v>
      </c>
      <c r="AQ18" s="167">
        <v>23.8758949140942</v>
      </c>
      <c r="AR18" s="167">
        <v>29.583281950727457</v>
      </c>
      <c r="AS18" s="167">
        <v>36.692006322615377</v>
      </c>
      <c r="AT18" s="167">
        <v>46.175587783029222</v>
      </c>
      <c r="AU18" s="167">
        <v>59.254181877530002</v>
      </c>
      <c r="AV18" s="167">
        <v>53.176409005987182</v>
      </c>
      <c r="AW18" s="167">
        <v>59.443975965373596</v>
      </c>
      <c r="AX18" s="167">
        <v>67.957030771933759</v>
      </c>
      <c r="AY18" s="167">
        <v>71.115841594432339</v>
      </c>
      <c r="AZ18" s="167">
        <v>70.478121357747952</v>
      </c>
      <c r="BA18" s="167">
        <v>69.492693686371595</v>
      </c>
      <c r="BB18" s="167">
        <v>78.021711322225187</v>
      </c>
      <c r="BC18" s="167">
        <v>82.461652628318078</v>
      </c>
      <c r="BD18" s="167">
        <v>85.126578082342675</v>
      </c>
      <c r="BE18" s="167">
        <v>84.923492185061747</v>
      </c>
      <c r="BF18" s="167">
        <v>84.63047359744759</v>
      </c>
      <c r="BG18" s="167">
        <v>84.336236802320528</v>
      </c>
      <c r="BH18" s="167">
        <v>81.322692918869535</v>
      </c>
      <c r="BI18" s="167">
        <v>80.146425596293454</v>
      </c>
      <c r="BJ18" s="167">
        <v>80.567822454335683</v>
      </c>
      <c r="BK18" s="167">
        <v>78.145447197142133</v>
      </c>
      <c r="BL18" s="167">
        <v>73.417970117665362</v>
      </c>
      <c r="BM18" s="167">
        <v>67.598769432169235</v>
      </c>
      <c r="BN18" s="167">
        <v>61.183943984473245</v>
      </c>
      <c r="BO18" s="167">
        <v>56.121531671149796</v>
      </c>
      <c r="BP18" s="167">
        <v>50.192711491224671</v>
      </c>
      <c r="BQ18" s="167">
        <v>42.963333856058846</v>
      </c>
      <c r="BR18" s="167">
        <v>36.559234674492323</v>
      </c>
      <c r="BS18" s="167">
        <v>30.283967738902675</v>
      </c>
      <c r="BT18" s="167">
        <v>25.661158749191912</v>
      </c>
      <c r="BU18" s="167">
        <v>0</v>
      </c>
      <c r="BV18" s="167">
        <v>0</v>
      </c>
      <c r="BW18" s="167">
        <v>0</v>
      </c>
      <c r="BX18" s="167">
        <v>0</v>
      </c>
      <c r="BY18" s="167">
        <v>0</v>
      </c>
      <c r="BZ18" s="167">
        <v>52.029343508190927</v>
      </c>
      <c r="CA18" s="168">
        <f t="shared" si="3"/>
        <v>1999.280677811922</v>
      </c>
      <c r="CB18" s="169"/>
    </row>
    <row r="19" spans="2:80" x14ac:dyDescent="0.25">
      <c r="B19" s="166">
        <f t="shared" si="2"/>
        <v>2012</v>
      </c>
      <c r="C19" s="167">
        <v>8.0580091486558147E-6</v>
      </c>
      <c r="D19" s="167">
        <v>1.5963287112778779E-5</v>
      </c>
      <c r="E19" s="167">
        <v>2.8184461590179816E-5</v>
      </c>
      <c r="F19" s="167">
        <v>4.7175247247236568E-5</v>
      </c>
      <c r="G19" s="167">
        <v>7.7454364372425699E-5</v>
      </c>
      <c r="H19" s="167">
        <v>1.1878942462247716E-4</v>
      </c>
      <c r="I19" s="167">
        <v>1.8889949224127484E-4</v>
      </c>
      <c r="J19" s="167">
        <v>2.9751528067550881E-4</v>
      </c>
      <c r="K19" s="167">
        <v>4.6202168720064357E-4</v>
      </c>
      <c r="L19" s="167">
        <v>7.333379135225776E-4</v>
      </c>
      <c r="M19" s="167">
        <v>1.1588650613495732E-3</v>
      </c>
      <c r="N19" s="167">
        <v>1.8920695513670316E-3</v>
      </c>
      <c r="O19" s="167">
        <v>3.1097176750623373E-3</v>
      </c>
      <c r="P19" s="167">
        <v>4.9427044500626877E-3</v>
      </c>
      <c r="Q19" s="167">
        <v>7.5662318374098425E-3</v>
      </c>
      <c r="R19" s="167">
        <v>1.2107610966671067E-2</v>
      </c>
      <c r="S19" s="167">
        <v>1.9594679471971188E-2</v>
      </c>
      <c r="T19" s="167">
        <v>3.1253208803367571E-2</v>
      </c>
      <c r="U19" s="167">
        <v>4.8842932317553517E-2</v>
      </c>
      <c r="V19" s="167">
        <v>7.7296371415084331E-2</v>
      </c>
      <c r="W19" s="167">
        <v>0.11803240948756222</v>
      </c>
      <c r="X19" s="167">
        <v>0.17356723079236291</v>
      </c>
      <c r="Y19" s="167">
        <v>0.23945242907164871</v>
      </c>
      <c r="Z19" s="167">
        <v>0.34215288495083857</v>
      </c>
      <c r="AA19" s="167">
        <v>0.46478421005347648</v>
      </c>
      <c r="AB19" s="167">
        <v>0.63165479693944282</v>
      </c>
      <c r="AC19" s="167">
        <v>0.82747311091898723</v>
      </c>
      <c r="AD19" s="167">
        <v>1.0924725694610091</v>
      </c>
      <c r="AE19" s="167">
        <v>1.4108159895195767</v>
      </c>
      <c r="AF19" s="167">
        <v>1.8022551164729648</v>
      </c>
      <c r="AG19" s="167">
        <v>2.3061872176973699</v>
      </c>
      <c r="AH19" s="167">
        <v>2.903409961086294</v>
      </c>
      <c r="AI19" s="167">
        <v>3.6315154452773277</v>
      </c>
      <c r="AJ19" s="167">
        <v>4.6303738614624788</v>
      </c>
      <c r="AK19" s="167">
        <v>5.8852057739497567</v>
      </c>
      <c r="AL19" s="167">
        <v>7.337927727373577</v>
      </c>
      <c r="AM19" s="167">
        <v>9.1135199461047183</v>
      </c>
      <c r="AN19" s="167">
        <v>11.177572820744373</v>
      </c>
      <c r="AO19" s="167">
        <v>14.135626683533008</v>
      </c>
      <c r="AP19" s="167">
        <v>17.495961176635028</v>
      </c>
      <c r="AQ19" s="167">
        <v>20.998239692035444</v>
      </c>
      <c r="AR19" s="167">
        <v>25.943760254780887</v>
      </c>
      <c r="AS19" s="167">
        <v>32.05903719763851</v>
      </c>
      <c r="AT19" s="167">
        <v>39.65403204185715</v>
      </c>
      <c r="AU19" s="167">
        <v>49.744367234163072</v>
      </c>
      <c r="AV19" s="167">
        <v>63.661541882489566</v>
      </c>
      <c r="AW19" s="167">
        <v>56.976070394189115</v>
      </c>
      <c r="AX19" s="167">
        <v>63.496728153146897</v>
      </c>
      <c r="AY19" s="167">
        <v>72.372916331340107</v>
      </c>
      <c r="AZ19" s="167">
        <v>75.391425037770517</v>
      </c>
      <c r="BA19" s="167">
        <v>74.491430495044185</v>
      </c>
      <c r="BB19" s="167">
        <v>73.120244261397843</v>
      </c>
      <c r="BC19" s="167">
        <v>81.838268285503645</v>
      </c>
      <c r="BD19" s="167">
        <v>86.142541931210772</v>
      </c>
      <c r="BE19" s="167">
        <v>88.578994421844669</v>
      </c>
      <c r="BF19" s="167">
        <v>87.903823785987257</v>
      </c>
      <c r="BG19" s="167">
        <v>87.163501651346166</v>
      </c>
      <c r="BH19" s="167">
        <v>86.349754888713662</v>
      </c>
      <c r="BI19" s="167">
        <v>82.832595037541566</v>
      </c>
      <c r="BJ19" s="167">
        <v>81.206689834181631</v>
      </c>
      <c r="BK19" s="167">
        <v>80.923912533134072</v>
      </c>
      <c r="BL19" s="167">
        <v>77.838019102717439</v>
      </c>
      <c r="BM19" s="167">
        <v>72.426247652634714</v>
      </c>
      <c r="BN19" s="167">
        <v>65.928781812441329</v>
      </c>
      <c r="BO19" s="167">
        <v>58.771543091924698</v>
      </c>
      <c r="BP19" s="167">
        <v>53.398214943190617</v>
      </c>
      <c r="BQ19" s="167">
        <v>47.008104605764125</v>
      </c>
      <c r="BR19" s="167">
        <v>39.736335861491874</v>
      </c>
      <c r="BS19" s="167">
        <v>33.220560617338535</v>
      </c>
      <c r="BT19" s="167">
        <v>26.965799574798957</v>
      </c>
      <c r="BU19" s="167">
        <v>0</v>
      </c>
      <c r="BV19" s="167">
        <v>0</v>
      </c>
      <c r="BW19" s="167">
        <v>0</v>
      </c>
      <c r="BX19" s="167">
        <v>0</v>
      </c>
      <c r="BY19" s="167">
        <v>0</v>
      </c>
      <c r="BZ19" s="167">
        <v>59.090420820804511</v>
      </c>
      <c r="CA19" s="168">
        <f t="shared" si="3"/>
        <v>2031.1636065806729</v>
      </c>
      <c r="CB19" s="169"/>
    </row>
    <row r="20" spans="2:80" x14ac:dyDescent="0.25">
      <c r="B20" s="166">
        <f t="shared" si="2"/>
        <v>2013</v>
      </c>
      <c r="C20" s="167">
        <v>6.6995557679791484E-6</v>
      </c>
      <c r="D20" s="167">
        <v>1.3154269852450745E-5</v>
      </c>
      <c r="E20" s="167">
        <v>2.4444318626856004E-5</v>
      </c>
      <c r="F20" s="167">
        <v>4.1072107159922933E-5</v>
      </c>
      <c r="G20" s="167">
        <v>6.582415117977608E-5</v>
      </c>
      <c r="H20" s="167">
        <v>1.0472146820866834E-4</v>
      </c>
      <c r="I20" s="167">
        <v>1.5794647164534686E-4</v>
      </c>
      <c r="J20" s="167">
        <v>2.5303511621267705E-4</v>
      </c>
      <c r="K20" s="167">
        <v>4.0490339425647282E-4</v>
      </c>
      <c r="L20" s="167">
        <v>6.372368704999215E-4</v>
      </c>
      <c r="M20" s="167">
        <v>1.0237941821211322E-3</v>
      </c>
      <c r="N20" s="167">
        <v>1.647207551640259E-3</v>
      </c>
      <c r="O20" s="167">
        <v>2.7168628192692224E-3</v>
      </c>
      <c r="P20" s="167">
        <v>4.4591000035035799E-3</v>
      </c>
      <c r="Q20" s="167">
        <v>7.0144441532399848E-3</v>
      </c>
      <c r="R20" s="167">
        <v>1.0548181410011348E-2</v>
      </c>
      <c r="S20" s="167">
        <v>1.6548800737335889E-2</v>
      </c>
      <c r="T20" s="167">
        <v>2.6219468615590019E-2</v>
      </c>
      <c r="U20" s="167">
        <v>4.1026405492813639E-2</v>
      </c>
      <c r="V20" s="167">
        <v>6.2912944802449772E-2</v>
      </c>
      <c r="W20" s="167">
        <v>9.7863882474960306E-2</v>
      </c>
      <c r="X20" s="167">
        <v>0.14721463479533003</v>
      </c>
      <c r="Y20" s="167">
        <v>0.21373184446916399</v>
      </c>
      <c r="Z20" s="167">
        <v>0.29141540540659189</v>
      </c>
      <c r="AA20" s="167">
        <v>0.41205490335824524</v>
      </c>
      <c r="AB20" s="167">
        <v>0.55416859353589387</v>
      </c>
      <c r="AC20" s="167">
        <v>0.74635820470192982</v>
      </c>
      <c r="AD20" s="167">
        <v>0.97024551629661104</v>
      </c>
      <c r="AE20" s="167">
        <v>1.2709153011591021</v>
      </c>
      <c r="AF20" s="167">
        <v>1.6295053737015865</v>
      </c>
      <c r="AG20" s="167">
        <v>2.0683809925066439</v>
      </c>
      <c r="AH20" s="167">
        <v>2.6288361648353518</v>
      </c>
      <c r="AI20" s="167">
        <v>3.2897966136699517</v>
      </c>
      <c r="AJ20" s="167">
        <v>4.0940497798329547</v>
      </c>
      <c r="AK20" s="167">
        <v>5.1887938126490649</v>
      </c>
      <c r="AL20" s="167">
        <v>6.561417575134862</v>
      </c>
      <c r="AM20" s="167">
        <v>8.143550604396502</v>
      </c>
      <c r="AN20" s="167">
        <v>10.066397138695395</v>
      </c>
      <c r="AO20" s="167">
        <v>12.282784583662121</v>
      </c>
      <c r="AP20" s="167">
        <v>15.467588619754194</v>
      </c>
      <c r="AQ20" s="167">
        <v>19.078607068387019</v>
      </c>
      <c r="AR20" s="167">
        <v>22.816776857406573</v>
      </c>
      <c r="AS20" s="167">
        <v>28.09626229086561</v>
      </c>
      <c r="AT20" s="167">
        <v>34.638489806279431</v>
      </c>
      <c r="AU20" s="167">
        <v>42.7107962995278</v>
      </c>
      <c r="AV20" s="167">
        <v>53.417600069201022</v>
      </c>
      <c r="AW20" s="167">
        <v>68.183517076239099</v>
      </c>
      <c r="AX20" s="167">
        <v>60.850419751118508</v>
      </c>
      <c r="AY20" s="167">
        <v>67.570755040719632</v>
      </c>
      <c r="AZ20" s="167">
        <v>76.732755791036595</v>
      </c>
      <c r="BA20" s="167">
        <v>79.639756978422582</v>
      </c>
      <c r="BB20" s="167">
        <v>78.384908261878536</v>
      </c>
      <c r="BC20" s="167">
        <v>76.608769005517246</v>
      </c>
      <c r="BD20" s="167">
        <v>85.256180160294775</v>
      </c>
      <c r="BE20" s="167">
        <v>89.406746357277868</v>
      </c>
      <c r="BF20" s="167">
        <v>91.470658451439633</v>
      </c>
      <c r="BG20" s="167">
        <v>90.216163110908965</v>
      </c>
      <c r="BH20" s="167">
        <v>89.101927346952579</v>
      </c>
      <c r="BI20" s="167">
        <v>87.736006212334857</v>
      </c>
      <c r="BJ20" s="167">
        <v>83.649819314694625</v>
      </c>
      <c r="BK20" s="167">
        <v>81.391323498336803</v>
      </c>
      <c r="BL20" s="167">
        <v>80.512494052287735</v>
      </c>
      <c r="BM20" s="167">
        <v>76.573332447998752</v>
      </c>
      <c r="BN20" s="167">
        <v>70.549143274627724</v>
      </c>
      <c r="BO20" s="167">
        <v>63.249805459519202</v>
      </c>
      <c r="BP20" s="167">
        <v>55.649736696283497</v>
      </c>
      <c r="BQ20" s="167">
        <v>49.894748364378209</v>
      </c>
      <c r="BR20" s="167">
        <v>43.221246515482214</v>
      </c>
      <c r="BS20" s="167">
        <v>35.936195177024715</v>
      </c>
      <c r="BT20" s="167">
        <v>29.436596220000521</v>
      </c>
      <c r="BU20" s="167">
        <v>0</v>
      </c>
      <c r="BV20" s="167">
        <v>0</v>
      </c>
      <c r="BW20" s="167">
        <v>0</v>
      </c>
      <c r="BX20" s="167">
        <v>0</v>
      </c>
      <c r="BY20" s="167">
        <v>0</v>
      </c>
      <c r="BZ20" s="167">
        <v>66.026547653787361</v>
      </c>
      <c r="CA20" s="168">
        <f t="shared" si="3"/>
        <v>2054.3089804027577</v>
      </c>
      <c r="CB20" s="169"/>
    </row>
    <row r="21" spans="2:80" x14ac:dyDescent="0.25">
      <c r="B21" s="166">
        <f t="shared" si="2"/>
        <v>2014</v>
      </c>
      <c r="C21" s="167">
        <v>5.7439132360361661E-6</v>
      </c>
      <c r="D21" s="167">
        <v>1.1003746924895946E-5</v>
      </c>
      <c r="E21" s="167">
        <v>2.0239603943247864E-5</v>
      </c>
      <c r="F21" s="167">
        <v>3.5737660999294457E-5</v>
      </c>
      <c r="G21" s="167">
        <v>5.7484443950255038E-5</v>
      </c>
      <c r="H21" s="167">
        <v>8.9262752983161608E-5</v>
      </c>
      <c r="I21" s="167">
        <v>1.3952823693759442E-4</v>
      </c>
      <c r="J21" s="167">
        <v>2.1186225071909842E-4</v>
      </c>
      <c r="K21" s="167">
        <v>3.4486154242684836E-4</v>
      </c>
      <c r="L21" s="167">
        <v>5.5905940421861755E-4</v>
      </c>
      <c r="M21" s="167">
        <v>8.8693642398737782E-4</v>
      </c>
      <c r="N21" s="167">
        <v>1.4492494546730628E-3</v>
      </c>
      <c r="O21" s="167">
        <v>2.3542135150076277E-3</v>
      </c>
      <c r="P21" s="167">
        <v>3.8828768328022234E-3</v>
      </c>
      <c r="Q21" s="167">
        <v>6.3136285345755383E-3</v>
      </c>
      <c r="R21" s="167">
        <v>9.7605930431238497E-3</v>
      </c>
      <c r="S21" s="167">
        <v>1.4396156571039265E-2</v>
      </c>
      <c r="T21" s="167">
        <v>2.2129264642227114E-2</v>
      </c>
      <c r="U21" s="167">
        <v>3.4402086293477352E-2</v>
      </c>
      <c r="V21" s="167">
        <v>5.2791222906418994E-2</v>
      </c>
      <c r="W21" s="167">
        <v>7.9556062802647182E-2</v>
      </c>
      <c r="X21" s="167">
        <v>0.12185546932690428</v>
      </c>
      <c r="Y21" s="167">
        <v>0.18103934184054932</v>
      </c>
      <c r="Z21" s="167">
        <v>0.25983427796469305</v>
      </c>
      <c r="AA21" s="167">
        <v>0.35072912775969267</v>
      </c>
      <c r="AB21" s="167">
        <v>0.4912223492690006</v>
      </c>
      <c r="AC21" s="167">
        <v>0.65489010727861152</v>
      </c>
      <c r="AD21" s="167">
        <v>0.87508576316541031</v>
      </c>
      <c r="AE21" s="167">
        <v>1.1290338224929237</v>
      </c>
      <c r="AF21" s="167">
        <v>1.469447089128288</v>
      </c>
      <c r="AG21" s="167">
        <v>1.8714128826986509</v>
      </c>
      <c r="AH21" s="167">
        <v>2.3599771667034442</v>
      </c>
      <c r="AI21" s="167">
        <v>2.9828060838766204</v>
      </c>
      <c r="AJ21" s="167">
        <v>3.7117596135370965</v>
      </c>
      <c r="AK21" s="167">
        <v>4.5941629281604817</v>
      </c>
      <c r="AL21" s="167">
        <v>5.7899555719883411</v>
      </c>
      <c r="AM21" s="167">
        <v>7.2872056856238654</v>
      </c>
      <c r="AN21" s="167">
        <v>9.0047369526707204</v>
      </c>
      <c r="AO21" s="167">
        <v>11.070988490970993</v>
      </c>
      <c r="AP21" s="167">
        <v>13.45647221837066</v>
      </c>
      <c r="AQ21" s="167">
        <v>16.876388983046585</v>
      </c>
      <c r="AR21" s="167">
        <v>20.754742545605733</v>
      </c>
      <c r="AS21" s="167">
        <v>24.731050276023048</v>
      </c>
      <c r="AT21" s="167">
        <v>30.384072090269125</v>
      </c>
      <c r="AU21" s="167">
        <v>37.323547504999837</v>
      </c>
      <c r="AV21" s="167">
        <v>45.880625326892563</v>
      </c>
      <c r="AW21" s="167">
        <v>57.238281625749018</v>
      </c>
      <c r="AX21" s="167">
        <v>72.844676116635014</v>
      </c>
      <c r="AY21" s="167">
        <v>64.771803224258136</v>
      </c>
      <c r="AZ21" s="167">
        <v>71.596990948730749</v>
      </c>
      <c r="BA21" s="167">
        <v>81.004155478156704</v>
      </c>
      <c r="BB21" s="167">
        <v>83.76052447549722</v>
      </c>
      <c r="BC21" s="167">
        <v>82.074107452273282</v>
      </c>
      <c r="BD21" s="167">
        <v>79.76755741615726</v>
      </c>
      <c r="BE21" s="167">
        <v>88.378420943315987</v>
      </c>
      <c r="BF21" s="167">
        <v>92.223582007758722</v>
      </c>
      <c r="BG21" s="167">
        <v>93.95297850513829</v>
      </c>
      <c r="BH21" s="167">
        <v>92.164583617929111</v>
      </c>
      <c r="BI21" s="167">
        <v>90.524507850908606</v>
      </c>
      <c r="BJ21" s="167">
        <v>88.669859641442372</v>
      </c>
      <c r="BK21" s="167">
        <v>83.902112625810375</v>
      </c>
      <c r="BL21" s="167">
        <v>81.086303181765828</v>
      </c>
      <c r="BM21" s="167">
        <v>79.51188751080673</v>
      </c>
      <c r="BN21" s="167">
        <v>74.767105084107982</v>
      </c>
      <c r="BO21" s="167">
        <v>68.14115132959121</v>
      </c>
      <c r="BP21" s="167">
        <v>60.286899466050819</v>
      </c>
      <c r="BQ21" s="167">
        <v>52.458332736212476</v>
      </c>
      <c r="BR21" s="167">
        <v>46.300506100271875</v>
      </c>
      <c r="BS21" s="167">
        <v>39.401450493275924</v>
      </c>
      <c r="BT21" s="167">
        <v>32.234160098474618</v>
      </c>
      <c r="BU21" s="167">
        <v>0</v>
      </c>
      <c r="BV21" s="167">
        <v>0</v>
      </c>
      <c r="BW21" s="167">
        <v>0</v>
      </c>
      <c r="BX21" s="167">
        <v>0</v>
      </c>
      <c r="BY21" s="167">
        <v>0</v>
      </c>
      <c r="BZ21" s="167">
        <v>72.937082857069029</v>
      </c>
      <c r="CA21" s="168">
        <f t="shared" si="3"/>
        <v>2073.8414595316267</v>
      </c>
      <c r="CB21" s="169"/>
    </row>
    <row r="22" spans="2:80" x14ac:dyDescent="0.25">
      <c r="B22" s="166">
        <f t="shared" si="2"/>
        <v>2015</v>
      </c>
      <c r="C22" s="167">
        <v>4.7747841398840252E-6</v>
      </c>
      <c r="D22" s="167">
        <v>9.4630120593720835E-6</v>
      </c>
      <c r="E22" s="167">
        <v>1.7001043019000683E-5</v>
      </c>
      <c r="F22" s="167">
        <v>2.9706211204339611E-5</v>
      </c>
      <c r="G22" s="167">
        <v>5.0245914956538462E-5</v>
      </c>
      <c r="H22" s="167">
        <v>7.8232876259048956E-5</v>
      </c>
      <c r="I22" s="167">
        <v>1.1927711315675577E-4</v>
      </c>
      <c r="J22" s="167">
        <v>1.8790218271079462E-4</v>
      </c>
      <c r="K22" s="167">
        <v>2.8981430347689574E-4</v>
      </c>
      <c r="L22" s="167">
        <v>4.7813258409723502E-4</v>
      </c>
      <c r="M22" s="167">
        <v>7.7996273910189984E-4</v>
      </c>
      <c r="N22" s="167">
        <v>1.2542257662753464E-3</v>
      </c>
      <c r="O22" s="167">
        <v>2.0659984858237557E-3</v>
      </c>
      <c r="P22" s="167">
        <v>3.3517140822940522E-3</v>
      </c>
      <c r="Q22" s="167">
        <v>5.4822566603882072E-3</v>
      </c>
      <c r="R22" s="167">
        <v>8.7775415242163091E-3</v>
      </c>
      <c r="S22" s="167">
        <v>1.3317060465337177E-2</v>
      </c>
      <c r="T22" s="167">
        <v>1.9259915277414663E-2</v>
      </c>
      <c r="U22" s="167">
        <v>2.9053006296879846E-2</v>
      </c>
      <c r="V22" s="167">
        <v>4.4286312349273771E-2</v>
      </c>
      <c r="W22" s="167">
        <v>6.6843471520259601E-2</v>
      </c>
      <c r="X22" s="167">
        <v>9.9139296832941731E-2</v>
      </c>
      <c r="Y22" s="167">
        <v>0.14993460330188674</v>
      </c>
      <c r="Z22" s="167">
        <v>0.22018123225013508</v>
      </c>
      <c r="AA22" s="167">
        <v>0.3129322261201013</v>
      </c>
      <c r="AB22" s="167">
        <v>0.41829151388927749</v>
      </c>
      <c r="AC22" s="167">
        <v>0.58045992936057034</v>
      </c>
      <c r="AD22" s="167">
        <v>0.7680665915221645</v>
      </c>
      <c r="AE22" s="167">
        <v>1.018680766644283</v>
      </c>
      <c r="AF22" s="167">
        <v>1.3055603935020959</v>
      </c>
      <c r="AG22" s="167">
        <v>1.6876387988494224</v>
      </c>
      <c r="AH22" s="167">
        <v>2.136215859205675</v>
      </c>
      <c r="AI22" s="167">
        <v>2.6776624597394045</v>
      </c>
      <c r="AJ22" s="167">
        <v>3.3651148402449405</v>
      </c>
      <c r="AK22" s="167">
        <v>4.1660595263731599</v>
      </c>
      <c r="AL22" s="167">
        <v>5.1279779941195933</v>
      </c>
      <c r="AM22" s="167">
        <v>6.4297368475844774</v>
      </c>
      <c r="AN22" s="167">
        <v>8.0620855141424315</v>
      </c>
      <c r="AO22" s="167">
        <v>9.9121753062717239</v>
      </c>
      <c r="AP22" s="167">
        <v>12.134671691940962</v>
      </c>
      <c r="AQ22" s="167">
        <v>14.698194653974163</v>
      </c>
      <c r="AR22" s="167">
        <v>18.36790433889681</v>
      </c>
      <c r="AS22" s="167">
        <v>22.513585279499207</v>
      </c>
      <c r="AT22" s="167">
        <v>26.740843716095696</v>
      </c>
      <c r="AU22" s="167">
        <v>32.7332894666649</v>
      </c>
      <c r="AV22" s="167">
        <v>40.056752799854948</v>
      </c>
      <c r="AW22" s="167">
        <v>49.104307101030699</v>
      </c>
      <c r="AX22" s="167">
        <v>61.078037487061117</v>
      </c>
      <c r="AY22" s="167">
        <v>77.534142609548184</v>
      </c>
      <c r="AZ22" s="167">
        <v>68.61174186261151</v>
      </c>
      <c r="BA22" s="167">
        <v>75.535018097617566</v>
      </c>
      <c r="BB22" s="167">
        <v>85.144734889027191</v>
      </c>
      <c r="BC22" s="167">
        <v>87.656117221745163</v>
      </c>
      <c r="BD22" s="167">
        <v>85.311754030684625</v>
      </c>
      <c r="BE22" s="167">
        <v>82.332949786175973</v>
      </c>
      <c r="BF22" s="167">
        <v>90.752141717484221</v>
      </c>
      <c r="BG22" s="167">
        <v>94.220459380254439</v>
      </c>
      <c r="BH22" s="167">
        <v>95.464354706357142</v>
      </c>
      <c r="BI22" s="167">
        <v>93.159058320948503</v>
      </c>
      <c r="BJ22" s="167">
        <v>90.950872962212429</v>
      </c>
      <c r="BK22" s="167">
        <v>88.468275790709058</v>
      </c>
      <c r="BL22" s="167">
        <v>83.123298543078405</v>
      </c>
      <c r="BM22" s="167">
        <v>79.644237210630052</v>
      </c>
      <c r="BN22" s="167">
        <v>77.049916898750027</v>
      </c>
      <c r="BO22" s="167">
        <v>71.632049514246305</v>
      </c>
      <c r="BP22" s="167">
        <v>64.347936744485182</v>
      </c>
      <c r="BQ22" s="167">
        <v>56.101212056347322</v>
      </c>
      <c r="BR22" s="167">
        <v>47.949018011780794</v>
      </c>
      <c r="BS22" s="167">
        <v>41.623189246403236</v>
      </c>
      <c r="BT22" s="167">
        <v>34.765830751023685</v>
      </c>
      <c r="BU22" s="167">
        <v>0</v>
      </c>
      <c r="BV22" s="167">
        <v>0</v>
      </c>
      <c r="BW22" s="167">
        <v>0</v>
      </c>
      <c r="BX22" s="167">
        <v>0</v>
      </c>
      <c r="BY22" s="167">
        <v>0</v>
      </c>
      <c r="BZ22" s="167">
        <v>79.290929792959474</v>
      </c>
      <c r="CA22" s="168">
        <f t="shared" si="3"/>
        <v>2076.7304763952457</v>
      </c>
      <c r="CB22" s="169"/>
    </row>
    <row r="23" spans="2:80" x14ac:dyDescent="0.25">
      <c r="B23" s="166">
        <f t="shared" si="2"/>
        <v>2016</v>
      </c>
      <c r="C23" s="167">
        <v>4.1202142494287802E-6</v>
      </c>
      <c r="D23" s="167">
        <v>7.8753325908932637E-6</v>
      </c>
      <c r="E23" s="167">
        <v>1.4628047353817952E-5</v>
      </c>
      <c r="F23" s="167">
        <v>2.4999127875461463E-5</v>
      </c>
      <c r="G23" s="167">
        <v>4.1856926380985648E-5</v>
      </c>
      <c r="H23" s="167">
        <v>6.8460022270053211E-5</v>
      </c>
      <c r="I23" s="167">
        <v>1.0467729833350814E-4</v>
      </c>
      <c r="J23" s="167">
        <v>1.6090719697324507E-4</v>
      </c>
      <c r="K23" s="167">
        <v>2.5749736260710643E-4</v>
      </c>
      <c r="L23" s="167">
        <v>4.0264223213364037E-4</v>
      </c>
      <c r="M23" s="167">
        <v>6.6852712442574957E-4</v>
      </c>
      <c r="N23" s="167">
        <v>1.1036818363831385E-3</v>
      </c>
      <c r="O23" s="167">
        <v>1.7840295337725742E-3</v>
      </c>
      <c r="P23" s="167">
        <v>2.9313947088576431E-3</v>
      </c>
      <c r="Q23" s="167">
        <v>4.7171979692960109E-3</v>
      </c>
      <c r="R23" s="167">
        <v>7.6007955501272706E-3</v>
      </c>
      <c r="S23" s="167">
        <v>1.1955937251658333E-2</v>
      </c>
      <c r="T23" s="167">
        <v>1.7801704644245908E-2</v>
      </c>
      <c r="U23" s="167">
        <v>2.5282593402574494E-2</v>
      </c>
      <c r="V23" s="167">
        <v>3.7407853407778496E-2</v>
      </c>
      <c r="W23" s="167">
        <v>5.6063611616878672E-2</v>
      </c>
      <c r="X23" s="167">
        <v>8.3278312332775051E-2</v>
      </c>
      <c r="Y23" s="167">
        <v>0.12208733344448536</v>
      </c>
      <c r="Z23" s="167">
        <v>0.18222530717706992</v>
      </c>
      <c r="AA23" s="167">
        <v>0.26500154513447921</v>
      </c>
      <c r="AB23" s="167">
        <v>0.3727805811227905</v>
      </c>
      <c r="AC23" s="167">
        <v>0.49407925827883203</v>
      </c>
      <c r="AD23" s="167">
        <v>0.68005249219304287</v>
      </c>
      <c r="AE23" s="167">
        <v>0.89349380453211458</v>
      </c>
      <c r="AF23" s="167">
        <v>1.1776690465856448</v>
      </c>
      <c r="AG23" s="167">
        <v>1.4993530917369271</v>
      </c>
      <c r="AH23" s="167">
        <v>1.9257690132784724</v>
      </c>
      <c r="AI23" s="167">
        <v>2.4251452701118046</v>
      </c>
      <c r="AJ23" s="167">
        <v>3.0222838228638871</v>
      </c>
      <c r="AK23" s="167">
        <v>3.7771241227009451</v>
      </c>
      <c r="AL23" s="167">
        <v>4.6527691598600702</v>
      </c>
      <c r="AM23" s="167">
        <v>5.695389673650455</v>
      </c>
      <c r="AN23" s="167">
        <v>7.1119900696293978</v>
      </c>
      <c r="AO23" s="167">
        <v>8.875062509982369</v>
      </c>
      <c r="AP23" s="167">
        <v>10.872306332696372</v>
      </c>
      <c r="AQ23" s="167">
        <v>13.258626791140937</v>
      </c>
      <c r="AR23" s="167">
        <v>15.995219844260335</v>
      </c>
      <c r="AS23" s="167">
        <v>19.919775490413347</v>
      </c>
      <c r="AT23" s="167">
        <v>24.327432546168492</v>
      </c>
      <c r="AU23" s="167">
        <v>28.79083362849158</v>
      </c>
      <c r="AV23" s="167">
        <v>35.105818016996935</v>
      </c>
      <c r="AW23" s="167">
        <v>42.857375313836947</v>
      </c>
      <c r="AX23" s="167">
        <v>52.401094284019031</v>
      </c>
      <c r="AY23" s="167">
        <v>64.974584743446599</v>
      </c>
      <c r="AZ23" s="167">
        <v>82.098075418965138</v>
      </c>
      <c r="BA23" s="167">
        <v>72.287148600523579</v>
      </c>
      <c r="BB23" s="167">
        <v>79.292405388057134</v>
      </c>
      <c r="BC23" s="167">
        <v>89.090771733045088</v>
      </c>
      <c r="BD23" s="167">
        <v>90.893718484095615</v>
      </c>
      <c r="BE23" s="167">
        <v>87.918513052257438</v>
      </c>
      <c r="BF23" s="167">
        <v>84.321544446547193</v>
      </c>
      <c r="BG23" s="167">
        <v>92.521493694976655</v>
      </c>
      <c r="BH23" s="167">
        <v>95.511779023760482</v>
      </c>
      <c r="BI23" s="167">
        <v>96.207856796887882</v>
      </c>
      <c r="BJ23" s="167">
        <v>93.497630052083565</v>
      </c>
      <c r="BK23" s="167">
        <v>90.646856036819401</v>
      </c>
      <c r="BL23" s="167">
        <v>87.535363414589995</v>
      </c>
      <c r="BM23" s="167">
        <v>81.648104259661466</v>
      </c>
      <c r="BN23" s="167">
        <v>77.29766118676595</v>
      </c>
      <c r="BO23" s="167">
        <v>73.924967009555345</v>
      </c>
      <c r="BP23" s="167">
        <v>67.844695863704374</v>
      </c>
      <c r="BQ23" s="167">
        <v>60.085663268165703</v>
      </c>
      <c r="BR23" s="167">
        <v>51.645851871354772</v>
      </c>
      <c r="BS23" s="167">
        <v>43.365446210903663</v>
      </c>
      <c r="BT23" s="167">
        <v>36.986260800799826</v>
      </c>
      <c r="BU23" s="167">
        <v>0</v>
      </c>
      <c r="BV23" s="167">
        <v>0</v>
      </c>
      <c r="BW23" s="167">
        <v>0</v>
      </c>
      <c r="BX23" s="167">
        <v>0</v>
      </c>
      <c r="BY23" s="167">
        <v>0</v>
      </c>
      <c r="BZ23" s="167">
        <v>85.303424098206747</v>
      </c>
      <c r="CA23" s="168">
        <f t="shared" si="3"/>
        <v>2071.8522571086201</v>
      </c>
      <c r="CB23" s="169"/>
    </row>
    <row r="24" spans="2:80" x14ac:dyDescent="0.25">
      <c r="B24" s="166">
        <f t="shared" si="2"/>
        <v>2017</v>
      </c>
      <c r="C24" s="167">
        <v>3.4955268444804288E-6</v>
      </c>
      <c r="D24" s="167">
        <v>6.7654968032015983E-6</v>
      </c>
      <c r="E24" s="167">
        <v>1.2116562787125446E-5</v>
      </c>
      <c r="F24" s="167">
        <v>2.139391808837765E-5</v>
      </c>
      <c r="G24" s="167">
        <v>3.5055610202137932E-5</v>
      </c>
      <c r="H24" s="167">
        <v>5.671756210594292E-5</v>
      </c>
      <c r="I24" s="167">
        <v>9.1139553404562257E-5</v>
      </c>
      <c r="J24" s="167">
        <v>1.4038763075241434E-4</v>
      </c>
      <c r="K24" s="167">
        <v>2.1935925232685616E-4</v>
      </c>
      <c r="L24" s="167">
        <v>3.5544605734544321E-4</v>
      </c>
      <c r="M24" s="167">
        <v>5.6077566512806321E-4</v>
      </c>
      <c r="N24" s="167">
        <v>9.4162215906598568E-4</v>
      </c>
      <c r="O24" s="167">
        <v>1.5638206760291845E-3</v>
      </c>
      <c r="P24" s="167">
        <v>2.5170461473254524E-3</v>
      </c>
      <c r="Q24" s="167">
        <v>4.0971005896341117E-3</v>
      </c>
      <c r="R24" s="167">
        <v>6.5009645516264647E-3</v>
      </c>
      <c r="S24" s="167">
        <v>1.0295754650629763E-2</v>
      </c>
      <c r="T24" s="167">
        <v>1.5902898300439006E-2</v>
      </c>
      <c r="U24" s="167">
        <v>2.3257493130476287E-2</v>
      </c>
      <c r="V24" s="167">
        <v>3.2461233181572152E-2</v>
      </c>
      <c r="W24" s="167">
        <v>4.7238932645155302E-2</v>
      </c>
      <c r="X24" s="167">
        <v>6.974250420458783E-2</v>
      </c>
      <c r="Y24" s="167">
        <v>0.10224662181562422</v>
      </c>
      <c r="Z24" s="167">
        <v>0.14812394964849634</v>
      </c>
      <c r="AA24" s="167">
        <v>0.21868029537252864</v>
      </c>
      <c r="AB24" s="167">
        <v>0.31502235377512339</v>
      </c>
      <c r="AC24" s="167">
        <v>0.43928707002364481</v>
      </c>
      <c r="AD24" s="167">
        <v>0.57769491690826258</v>
      </c>
      <c r="AE24" s="167">
        <v>0.7893327231679852</v>
      </c>
      <c r="AF24" s="167">
        <v>1.0303554235058447</v>
      </c>
      <c r="AG24" s="167">
        <v>1.3499944141796716</v>
      </c>
      <c r="AH24" s="167">
        <v>1.708786356892567</v>
      </c>
      <c r="AI24" s="167">
        <v>2.1825539798195841</v>
      </c>
      <c r="AJ24" s="167">
        <v>2.7343913204697645</v>
      </c>
      <c r="AK24" s="167">
        <v>3.3902720958111021</v>
      </c>
      <c r="AL24" s="167">
        <v>4.2152917517225816</v>
      </c>
      <c r="AM24" s="167">
        <v>5.1673600853659689</v>
      </c>
      <c r="AN24" s="167">
        <v>6.2970459783246984</v>
      </c>
      <c r="AO24" s="167">
        <v>7.8257404723283219</v>
      </c>
      <c r="AP24" s="167">
        <v>9.7211309899739327</v>
      </c>
      <c r="AQ24" s="167">
        <v>11.862170206570312</v>
      </c>
      <c r="AR24" s="167">
        <v>14.411415817928949</v>
      </c>
      <c r="AS24" s="167">
        <v>17.324619142951267</v>
      </c>
      <c r="AT24" s="167">
        <v>21.511531744157743</v>
      </c>
      <c r="AU24" s="167">
        <v>26.189981834491874</v>
      </c>
      <c r="AV24" s="167">
        <v>30.887558197696386</v>
      </c>
      <c r="AW24" s="167">
        <v>37.548512979931822</v>
      </c>
      <c r="AX24" s="167">
        <v>45.708591672433286</v>
      </c>
      <c r="AY24" s="167">
        <v>55.702687979163393</v>
      </c>
      <c r="AZ24" s="167">
        <v>68.693569860490157</v>
      </c>
      <c r="BA24" s="167">
        <v>86.389787163348814</v>
      </c>
      <c r="BB24" s="167">
        <v>75.759722956185044</v>
      </c>
      <c r="BC24" s="167">
        <v>82.781398317795663</v>
      </c>
      <c r="BD24" s="167">
        <v>92.223917823376155</v>
      </c>
      <c r="BE24" s="167">
        <v>93.450698243269287</v>
      </c>
      <c r="BF24" s="167">
        <v>89.857172896917547</v>
      </c>
      <c r="BG24" s="167">
        <v>85.703372203659328</v>
      </c>
      <c r="BH24" s="167">
        <v>93.510416377336369</v>
      </c>
      <c r="BI24" s="167">
        <v>96.000319891765457</v>
      </c>
      <c r="BJ24" s="167">
        <v>96.166862339183268</v>
      </c>
      <c r="BK24" s="167">
        <v>92.894043423572427</v>
      </c>
      <c r="BL24" s="167">
        <v>89.440812374459668</v>
      </c>
      <c r="BM24" s="167">
        <v>85.696336259548644</v>
      </c>
      <c r="BN24" s="167">
        <v>79.038636436491672</v>
      </c>
      <c r="BO24" s="167">
        <v>73.899416769172277</v>
      </c>
      <c r="BP24" s="167">
        <v>69.727442189102746</v>
      </c>
      <c r="BQ24" s="167">
        <v>63.073485166877298</v>
      </c>
      <c r="BR24" s="167">
        <v>54.983229867250621</v>
      </c>
      <c r="BS24" s="167">
        <v>46.449253596609658</v>
      </c>
      <c r="BT24" s="167">
        <v>38.281209333334168</v>
      </c>
      <c r="BU24" s="167">
        <v>0</v>
      </c>
      <c r="BV24" s="167">
        <v>0</v>
      </c>
      <c r="BW24" s="167">
        <v>0</v>
      </c>
      <c r="BX24" s="167">
        <v>0</v>
      </c>
      <c r="BY24" s="167">
        <v>0</v>
      </c>
      <c r="BZ24" s="167">
        <v>90.688238223707998</v>
      </c>
      <c r="CA24" s="168">
        <f t="shared" si="3"/>
        <v>2054.2857441109577</v>
      </c>
      <c r="CB24" s="169"/>
    </row>
    <row r="25" spans="2:80" x14ac:dyDescent="0.25">
      <c r="B25" s="166">
        <f t="shared" si="2"/>
        <v>2018</v>
      </c>
      <c r="C25" s="167">
        <v>2.8870000960776881E-6</v>
      </c>
      <c r="D25" s="167">
        <v>5.7355728994568089E-6</v>
      </c>
      <c r="E25" s="167">
        <v>1.0399056443791826E-5</v>
      </c>
      <c r="F25" s="167">
        <v>1.7712571341782501E-5</v>
      </c>
      <c r="G25" s="167">
        <v>2.9975616566223218E-5</v>
      </c>
      <c r="H25" s="167">
        <v>4.7474883474708796E-5</v>
      </c>
      <c r="I25" s="167">
        <v>7.547322317711519E-5</v>
      </c>
      <c r="J25" s="167">
        <v>1.2214001853528417E-4</v>
      </c>
      <c r="K25" s="167">
        <v>1.9125320808020818E-4</v>
      </c>
      <c r="L25" s="167">
        <v>3.0264537715687934E-4</v>
      </c>
      <c r="M25" s="167">
        <v>4.9473401795434302E-4</v>
      </c>
      <c r="N25" s="167">
        <v>7.895902038678182E-4</v>
      </c>
      <c r="O25" s="167">
        <v>1.3337306001824922E-3</v>
      </c>
      <c r="P25" s="167">
        <v>2.2055459904313235E-3</v>
      </c>
      <c r="Q25" s="167">
        <v>3.5091344736415397E-3</v>
      </c>
      <c r="R25" s="167">
        <v>5.6295013103457858E-3</v>
      </c>
      <c r="S25" s="167">
        <v>8.7823113821489385E-3</v>
      </c>
      <c r="T25" s="167">
        <v>1.3664758908322888E-2</v>
      </c>
      <c r="U25" s="167">
        <v>2.0741053491169725E-2</v>
      </c>
      <c r="V25" s="167">
        <v>2.9821776226893693E-2</v>
      </c>
      <c r="W25" s="167">
        <v>4.0954987073397231E-2</v>
      </c>
      <c r="X25" s="167">
        <v>5.8728732374504378E-2</v>
      </c>
      <c r="Y25" s="167">
        <v>8.5593253605613873E-2</v>
      </c>
      <c r="Z25" s="167">
        <v>0.12402123933225995</v>
      </c>
      <c r="AA25" s="167">
        <v>0.17774267343019656</v>
      </c>
      <c r="AB25" s="167">
        <v>0.25981136699989332</v>
      </c>
      <c r="AC25" s="167">
        <v>0.37095569747136314</v>
      </c>
      <c r="AD25" s="167">
        <v>0.51322404420659784</v>
      </c>
      <c r="AE25" s="167">
        <v>0.67010287834139559</v>
      </c>
      <c r="AF25" s="167">
        <v>0.90952466296897905</v>
      </c>
      <c r="AG25" s="167">
        <v>1.1802775908186329</v>
      </c>
      <c r="AH25" s="167">
        <v>1.5376076152684601</v>
      </c>
      <c r="AI25" s="167">
        <v>1.9357817390796488</v>
      </c>
      <c r="AJ25" s="167">
        <v>2.4601471501239081</v>
      </c>
      <c r="AK25" s="167">
        <v>3.0669811692491979</v>
      </c>
      <c r="AL25" s="167">
        <v>3.7838479422684124</v>
      </c>
      <c r="AM25" s="167">
        <v>4.6823877938379308</v>
      </c>
      <c r="AN25" s="167">
        <v>5.7146665635560758</v>
      </c>
      <c r="AO25" s="167">
        <v>6.9310340832336044</v>
      </c>
      <c r="AP25" s="167">
        <v>8.5746952950300823</v>
      </c>
      <c r="AQ25" s="167">
        <v>10.609601055215165</v>
      </c>
      <c r="AR25" s="167">
        <v>12.897017240455197</v>
      </c>
      <c r="AS25" s="167">
        <v>15.612644545949198</v>
      </c>
      <c r="AT25" s="167">
        <v>18.712929692156376</v>
      </c>
      <c r="AU25" s="167">
        <v>23.162359990828126</v>
      </c>
      <c r="AV25" s="167">
        <v>28.101561608784657</v>
      </c>
      <c r="AW25" s="167">
        <v>33.043312967243075</v>
      </c>
      <c r="AX25" s="167">
        <v>40.055971297985543</v>
      </c>
      <c r="AY25" s="167">
        <v>48.603075739632011</v>
      </c>
      <c r="AZ25" s="167">
        <v>58.902264632339573</v>
      </c>
      <c r="BA25" s="167">
        <v>72.288627159436814</v>
      </c>
      <c r="BB25" s="167">
        <v>90.520503612782647</v>
      </c>
      <c r="BC25" s="167">
        <v>79.079440902034861</v>
      </c>
      <c r="BD25" s="167">
        <v>85.660581401436886</v>
      </c>
      <c r="BE25" s="167">
        <v>94.742313795355201</v>
      </c>
      <c r="BF25" s="167">
        <v>95.400880148407481</v>
      </c>
      <c r="BG25" s="167">
        <v>91.203914093001771</v>
      </c>
      <c r="BH25" s="167">
        <v>86.506571297717969</v>
      </c>
      <c r="BI25" s="167">
        <v>93.862703579802073</v>
      </c>
      <c r="BJ25" s="167">
        <v>95.847018401088022</v>
      </c>
      <c r="BK25" s="167">
        <v>95.458713419403864</v>
      </c>
      <c r="BL25" s="167">
        <v>91.615570560385535</v>
      </c>
      <c r="BM25" s="167">
        <v>87.566697402820111</v>
      </c>
      <c r="BN25" s="167">
        <v>83.012116479845488</v>
      </c>
      <c r="BO25" s="167">
        <v>75.66233921683687</v>
      </c>
      <c r="BP25" s="167">
        <v>69.834307961810609</v>
      </c>
      <c r="BQ25" s="167">
        <v>64.982227027514597</v>
      </c>
      <c r="BR25" s="167">
        <v>57.88856916012967</v>
      </c>
      <c r="BS25" s="167">
        <v>49.633535234178829</v>
      </c>
      <c r="BT25" s="167">
        <v>41.176333171712628</v>
      </c>
      <c r="BU25" s="167">
        <v>28.741944090061363</v>
      </c>
      <c r="BV25" s="167">
        <v>23.581406523014028</v>
      </c>
      <c r="BW25" s="167">
        <v>18.62071143776101</v>
      </c>
      <c r="BX25" s="167">
        <v>14.182958582220943</v>
      </c>
      <c r="BY25" s="167">
        <v>10.508615411792388</v>
      </c>
      <c r="BZ25" s="167">
        <v>0</v>
      </c>
      <c r="CA25" s="168">
        <f t="shared" si="3"/>
        <v>2030.4452031525436</v>
      </c>
      <c r="CB25" s="169"/>
    </row>
    <row r="26" spans="2:80" x14ac:dyDescent="0.25">
      <c r="B26" s="166">
        <f t="shared" si="2"/>
        <v>2019</v>
      </c>
      <c r="C26" s="167">
        <v>2.4310681555218122E-6</v>
      </c>
      <c r="D26" s="167">
        <v>4.7367001230792793E-6</v>
      </c>
      <c r="E26" s="167">
        <v>8.8116142764084471E-6</v>
      </c>
      <c r="F26" s="167">
        <v>1.5191278361369881E-5</v>
      </c>
      <c r="G26" s="167">
        <v>2.4811028529324319E-5</v>
      </c>
      <c r="H26" s="167">
        <v>4.0574234737751624E-5</v>
      </c>
      <c r="I26" s="167">
        <v>6.3152787637923979E-5</v>
      </c>
      <c r="J26" s="167">
        <v>1.0112161561354194E-4</v>
      </c>
      <c r="K26" s="167">
        <v>1.6631984931089749E-4</v>
      </c>
      <c r="L26" s="167">
        <v>2.6375638568706949E-4</v>
      </c>
      <c r="M26" s="167">
        <v>4.2112829403137542E-4</v>
      </c>
      <c r="N26" s="167">
        <v>6.9634358616282865E-4</v>
      </c>
      <c r="O26" s="167">
        <v>1.1181902384980458E-3</v>
      </c>
      <c r="P26" s="167">
        <v>1.8807107988968313E-3</v>
      </c>
      <c r="Q26" s="167">
        <v>3.0743046722377376E-3</v>
      </c>
      <c r="R26" s="167">
        <v>4.812629607852642E-3</v>
      </c>
      <c r="S26" s="167">
        <v>7.5881814152897742E-3</v>
      </c>
      <c r="T26" s="167">
        <v>1.1632732124509465E-2</v>
      </c>
      <c r="U26" s="167">
        <v>1.7792780158002841E-2</v>
      </c>
      <c r="V26" s="167">
        <v>2.6560476412791495E-2</v>
      </c>
      <c r="W26" s="167">
        <v>3.7587846030622069E-2</v>
      </c>
      <c r="X26" s="167">
        <v>5.088131331338136E-2</v>
      </c>
      <c r="Y26" s="167">
        <v>7.2041414982457697E-2</v>
      </c>
      <c r="Z26" s="167">
        <v>0.10378718970660566</v>
      </c>
      <c r="AA26" s="167">
        <v>0.14879017821994034</v>
      </c>
      <c r="AB26" s="167">
        <v>0.21116331629541074</v>
      </c>
      <c r="AC26" s="167">
        <v>0.30578467437210705</v>
      </c>
      <c r="AD26" s="167">
        <v>0.43309600223761624</v>
      </c>
      <c r="AE26" s="167">
        <v>0.59486715287012903</v>
      </c>
      <c r="AF26" s="167">
        <v>0.77166136347458247</v>
      </c>
      <c r="AG26" s="167">
        <v>1.041052154064714</v>
      </c>
      <c r="AH26" s="167">
        <v>1.3433276010658293</v>
      </c>
      <c r="AI26" s="167">
        <v>1.7407249139660741</v>
      </c>
      <c r="AJ26" s="167">
        <v>2.180899808380242</v>
      </c>
      <c r="AK26" s="167">
        <v>2.7583672014944058</v>
      </c>
      <c r="AL26" s="167">
        <v>3.4223214002236562</v>
      </c>
      <c r="AM26" s="167">
        <v>4.2029588565220983</v>
      </c>
      <c r="AN26" s="167">
        <v>5.1785138248416978</v>
      </c>
      <c r="AO26" s="167">
        <v>6.2905151279621148</v>
      </c>
      <c r="AP26" s="167">
        <v>7.59517350350656</v>
      </c>
      <c r="AQ26" s="167">
        <v>9.3596541287324957</v>
      </c>
      <c r="AR26" s="167">
        <v>11.536391381936012</v>
      </c>
      <c r="AS26" s="167">
        <v>13.972639101420363</v>
      </c>
      <c r="AT26" s="167">
        <v>16.863222071375134</v>
      </c>
      <c r="AU26" s="167">
        <v>20.148119154593445</v>
      </c>
      <c r="AV26" s="167">
        <v>24.850504671541781</v>
      </c>
      <c r="AW26" s="167">
        <v>30.058513377153936</v>
      </c>
      <c r="AX26" s="167">
        <v>35.245701839523747</v>
      </c>
      <c r="AY26" s="167">
        <v>42.587465803042882</v>
      </c>
      <c r="AZ26" s="167">
        <v>51.380728648984132</v>
      </c>
      <c r="BA26" s="167">
        <v>61.962242880822124</v>
      </c>
      <c r="BB26" s="167">
        <v>75.707342660846948</v>
      </c>
      <c r="BC26" s="167">
        <v>94.41700689568728</v>
      </c>
      <c r="BD26" s="167">
        <v>81.745343840414037</v>
      </c>
      <c r="BE26" s="167">
        <v>87.892538056780552</v>
      </c>
      <c r="BF26" s="167">
        <v>96.559612584124707</v>
      </c>
      <c r="BG26" s="167">
        <v>96.63800017229795</v>
      </c>
      <c r="BH26" s="167">
        <v>91.855314397687891</v>
      </c>
      <c r="BI26" s="167">
        <v>86.638553930930527</v>
      </c>
      <c r="BJ26" s="167">
        <v>93.491096848286844</v>
      </c>
      <c r="BK26" s="167">
        <v>94.921159301535127</v>
      </c>
      <c r="BL26" s="167">
        <v>93.939098040327039</v>
      </c>
      <c r="BM26" s="167">
        <v>89.5239532916965</v>
      </c>
      <c r="BN26" s="167">
        <v>84.688702172866371</v>
      </c>
      <c r="BO26" s="167">
        <v>79.365250929019538</v>
      </c>
      <c r="BP26" s="167">
        <v>71.43348892825199</v>
      </c>
      <c r="BQ26" s="167">
        <v>65.036717231616649</v>
      </c>
      <c r="BR26" s="167">
        <v>59.611811742444118</v>
      </c>
      <c r="BS26" s="167">
        <v>52.236743767438028</v>
      </c>
      <c r="BT26" s="167">
        <v>43.991299498086484</v>
      </c>
      <c r="BU26" s="167">
        <v>30.390563342166196</v>
      </c>
      <c r="BV26" s="167">
        <v>24.120795113738524</v>
      </c>
      <c r="BW26" s="167">
        <v>19.350041804877797</v>
      </c>
      <c r="BX26" s="167">
        <v>14.927226443293575</v>
      </c>
      <c r="BY26" s="167">
        <v>11.091229576309049</v>
      </c>
      <c r="BZ26" s="167">
        <v>0</v>
      </c>
      <c r="CA26" s="168">
        <f t="shared" si="3"/>
        <v>1996.0978568572507</v>
      </c>
      <c r="CB26" s="169"/>
    </row>
    <row r="27" spans="2:80" x14ac:dyDescent="0.25">
      <c r="B27" s="166">
        <f t="shared" si="2"/>
        <v>2020</v>
      </c>
      <c r="C27" s="167">
        <v>2.01205125896671E-6</v>
      </c>
      <c r="D27" s="167">
        <v>3.9867090377392056E-6</v>
      </c>
      <c r="E27" s="167">
        <v>7.2752263374081805E-6</v>
      </c>
      <c r="F27" s="167">
        <v>1.2864128997810281E-5</v>
      </c>
      <c r="G27" s="167">
        <v>2.1264024169333207E-5</v>
      </c>
      <c r="H27" s="167">
        <v>3.3570754895219379E-5</v>
      </c>
      <c r="I27" s="167">
        <v>5.3942014274707684E-5</v>
      </c>
      <c r="J27" s="167">
        <v>8.4581556479321196E-5</v>
      </c>
      <c r="K27" s="167">
        <v>1.3766056790397163E-4</v>
      </c>
      <c r="L27" s="167">
        <v>2.292630263755896E-4</v>
      </c>
      <c r="M27" s="167">
        <v>3.6685848010037381E-4</v>
      </c>
      <c r="N27" s="167">
        <v>5.9256812662826508E-4</v>
      </c>
      <c r="O27" s="167">
        <v>9.85766649746464E-4</v>
      </c>
      <c r="P27" s="167">
        <v>1.5764664072030338E-3</v>
      </c>
      <c r="Q27" s="167">
        <v>2.6210404409295618E-3</v>
      </c>
      <c r="R27" s="167">
        <v>4.2155217459819705E-3</v>
      </c>
      <c r="S27" s="167">
        <v>6.4774215668194357E-3</v>
      </c>
      <c r="T27" s="167">
        <v>1.0033310774857362E-2</v>
      </c>
      <c r="U27" s="167">
        <v>1.5122473127291758E-2</v>
      </c>
      <c r="V27" s="167">
        <v>2.2754382904638243E-2</v>
      </c>
      <c r="W27" s="167">
        <v>3.3441554401130252E-2</v>
      </c>
      <c r="X27" s="167">
        <v>4.6659334769695693E-2</v>
      </c>
      <c r="Y27" s="167">
        <v>6.2375828640739095E-2</v>
      </c>
      <c r="Z27" s="167">
        <v>8.7315967148827389E-2</v>
      </c>
      <c r="AA27" s="167">
        <v>0.12447730201214247</v>
      </c>
      <c r="AB27" s="167">
        <v>0.17673200392004229</v>
      </c>
      <c r="AC27" s="167">
        <v>0.24851340226317364</v>
      </c>
      <c r="AD27" s="167">
        <v>0.35683890858331785</v>
      </c>
      <c r="AE27" s="167">
        <v>0.50167831871501178</v>
      </c>
      <c r="AF27" s="167">
        <v>0.68454288530240937</v>
      </c>
      <c r="AG27" s="167">
        <v>0.88274217118962839</v>
      </c>
      <c r="AH27" s="167">
        <v>1.1840059040027278</v>
      </c>
      <c r="AI27" s="167">
        <v>1.5197341837645437</v>
      </c>
      <c r="AJ27" s="167">
        <v>1.9599115386150521</v>
      </c>
      <c r="AK27" s="167">
        <v>2.4440880019578812</v>
      </c>
      <c r="AL27" s="167">
        <v>3.0768616734213223</v>
      </c>
      <c r="AM27" s="167">
        <v>3.8006018774185244</v>
      </c>
      <c r="AN27" s="167">
        <v>4.6480349018856515</v>
      </c>
      <c r="AO27" s="167">
        <v>5.7003279492574572</v>
      </c>
      <c r="AP27" s="167">
        <v>6.8936747084727896</v>
      </c>
      <c r="AQ27" s="167">
        <v>8.2911503792820014</v>
      </c>
      <c r="AR27" s="167">
        <v>10.178401953345631</v>
      </c>
      <c r="AS27" s="167">
        <v>12.49963034055215</v>
      </c>
      <c r="AT27" s="167">
        <v>15.092159051040564</v>
      </c>
      <c r="AU27" s="167">
        <v>18.155871514150032</v>
      </c>
      <c r="AV27" s="167">
        <v>21.615682874952125</v>
      </c>
      <c r="AW27" s="167">
        <v>26.578658188009459</v>
      </c>
      <c r="AX27" s="167">
        <v>32.057663234319563</v>
      </c>
      <c r="AY27" s="167">
        <v>37.46939554948699</v>
      </c>
      <c r="AZ27" s="167">
        <v>45.009036195228077</v>
      </c>
      <c r="BA27" s="167">
        <v>54.030157180946965</v>
      </c>
      <c r="BB27" s="167">
        <v>64.865395304581966</v>
      </c>
      <c r="BC27" s="167">
        <v>78.925781291025885</v>
      </c>
      <c r="BD27" s="167">
        <v>97.503689314217539</v>
      </c>
      <c r="BE27" s="167">
        <v>83.777922692236459</v>
      </c>
      <c r="BF27" s="167">
        <v>89.465146336036824</v>
      </c>
      <c r="BG27" s="167">
        <v>97.653596671070659</v>
      </c>
      <c r="BH27" s="167">
        <v>97.146715000757879</v>
      </c>
      <c r="BI27" s="167">
        <v>91.807365748110556</v>
      </c>
      <c r="BJ27" s="167">
        <v>86.118924920159742</v>
      </c>
      <c r="BK27" s="167">
        <v>92.389530993536567</v>
      </c>
      <c r="BL27" s="167">
        <v>93.218065023055104</v>
      </c>
      <c r="BM27" s="167">
        <v>91.616415593255965</v>
      </c>
      <c r="BN27" s="167">
        <v>86.445060352650458</v>
      </c>
      <c r="BO27" s="167">
        <v>80.867560667863145</v>
      </c>
      <c r="BP27" s="167">
        <v>74.861083531765203</v>
      </c>
      <c r="BQ27" s="167">
        <v>66.486686909856672</v>
      </c>
      <c r="BR27" s="167">
        <v>59.643526115833765</v>
      </c>
      <c r="BS27" s="167">
        <v>53.787823454359419</v>
      </c>
      <c r="BT27" s="167">
        <v>46.30228137471277</v>
      </c>
      <c r="BU27" s="167">
        <v>31.608110791503925</v>
      </c>
      <c r="BV27" s="167">
        <v>25.247176997773071</v>
      </c>
      <c r="BW27" s="167">
        <v>19.59494029766633</v>
      </c>
      <c r="BX27" s="167">
        <v>15.355368765447006</v>
      </c>
      <c r="BY27" s="167">
        <v>11.549828158490337</v>
      </c>
      <c r="BZ27" s="167">
        <v>0</v>
      </c>
      <c r="CA27" s="168">
        <f t="shared" si="3"/>
        <v>1951.7136934133066</v>
      </c>
      <c r="CB27" s="169"/>
    </row>
    <row r="28" spans="2:80" x14ac:dyDescent="0.25">
      <c r="B28" s="166">
        <f t="shared" si="2"/>
        <v>2021</v>
      </c>
      <c r="C28" s="167">
        <v>1.6679403454719632E-6</v>
      </c>
      <c r="D28" s="167">
        <v>3.2973287347574931E-6</v>
      </c>
      <c r="E28" s="167">
        <v>6.1173444236943542E-6</v>
      </c>
      <c r="F28" s="167">
        <v>1.0613178921339145E-5</v>
      </c>
      <c r="G28" s="167">
        <v>1.7989831303737158E-5</v>
      </c>
      <c r="H28" s="167">
        <v>2.8744263015779981E-5</v>
      </c>
      <c r="I28" s="167">
        <v>4.4600024492531809E-5</v>
      </c>
      <c r="J28" s="167">
        <v>7.2183074783911672E-5</v>
      </c>
      <c r="K28" s="167">
        <v>1.1506036803128616E-4</v>
      </c>
      <c r="L28" s="167">
        <v>1.8964217939961003E-4</v>
      </c>
      <c r="M28" s="167">
        <v>3.1865326008245765E-4</v>
      </c>
      <c r="N28" s="167">
        <v>5.1587485459780869E-4</v>
      </c>
      <c r="O28" s="167">
        <v>8.3841107647170121E-4</v>
      </c>
      <c r="P28" s="167">
        <v>1.3889929253722982E-3</v>
      </c>
      <c r="Q28" s="167">
        <v>2.1959650216449578E-3</v>
      </c>
      <c r="R28" s="167">
        <v>3.5923340744727084E-3</v>
      </c>
      <c r="S28" s="167">
        <v>5.6712422541338181E-3</v>
      </c>
      <c r="T28" s="167">
        <v>8.5519068412067967E-3</v>
      </c>
      <c r="U28" s="167">
        <v>1.3021397266621076E-2</v>
      </c>
      <c r="V28" s="167">
        <v>1.9309704987305915E-2</v>
      </c>
      <c r="W28" s="167">
        <v>2.8611994166557408E-2</v>
      </c>
      <c r="X28" s="167">
        <v>4.1468658519945911E-2</v>
      </c>
      <c r="Y28" s="167">
        <v>5.7150513398903369E-2</v>
      </c>
      <c r="Z28" s="167">
        <v>7.5551145162933597E-2</v>
      </c>
      <c r="AA28" s="167">
        <v>0.10466972296657356</v>
      </c>
      <c r="AB28" s="167">
        <v>0.14779613332622121</v>
      </c>
      <c r="AC28" s="167">
        <v>0.20793485481268137</v>
      </c>
      <c r="AD28" s="167">
        <v>0.28996665515390707</v>
      </c>
      <c r="AE28" s="167">
        <v>0.41314410457299905</v>
      </c>
      <c r="AF28" s="167">
        <v>0.57694468524073228</v>
      </c>
      <c r="AG28" s="167">
        <v>0.78253414080859407</v>
      </c>
      <c r="AH28" s="167">
        <v>1.0033730788706614</v>
      </c>
      <c r="AI28" s="167">
        <v>1.3385307869057135</v>
      </c>
      <c r="AJ28" s="167">
        <v>1.7099188029646206</v>
      </c>
      <c r="AK28" s="167">
        <v>2.1950429456677494</v>
      </c>
      <c r="AL28" s="167">
        <v>2.7249801012491006</v>
      </c>
      <c r="AM28" s="167">
        <v>3.4157411624721221</v>
      </c>
      <c r="AN28" s="167">
        <v>4.2021475744280758</v>
      </c>
      <c r="AO28" s="167">
        <v>5.1159302019212429</v>
      </c>
      <c r="AP28" s="167">
        <v>6.2468067691375628</v>
      </c>
      <c r="AQ28" s="167">
        <v>7.5254649315302702</v>
      </c>
      <c r="AR28" s="167">
        <v>9.016952786608849</v>
      </c>
      <c r="AS28" s="167">
        <v>11.029386347890098</v>
      </c>
      <c r="AT28" s="167">
        <v>13.502103165646409</v>
      </c>
      <c r="AU28" s="167">
        <v>16.249497128066498</v>
      </c>
      <c r="AV28" s="167">
        <v>19.478261361572358</v>
      </c>
      <c r="AW28" s="167">
        <v>23.118586014995024</v>
      </c>
      <c r="AX28" s="167">
        <v>28.344727882231339</v>
      </c>
      <c r="AY28" s="167">
        <v>34.076986206660074</v>
      </c>
      <c r="AZ28" s="167">
        <v>39.59037928824926</v>
      </c>
      <c r="BA28" s="167">
        <v>47.312417382560916</v>
      </c>
      <c r="BB28" s="167">
        <v>56.537924963604382</v>
      </c>
      <c r="BC28" s="167">
        <v>67.593807401017415</v>
      </c>
      <c r="BD28" s="167">
        <v>81.446909478032154</v>
      </c>
      <c r="BE28" s="167">
        <v>99.809978749536526</v>
      </c>
      <c r="BF28" s="167">
        <v>85.172617460481831</v>
      </c>
      <c r="BG28" s="167">
        <v>90.365002080233253</v>
      </c>
      <c r="BH28" s="167">
        <v>98.015930270252198</v>
      </c>
      <c r="BI28" s="167">
        <v>96.927738969556088</v>
      </c>
      <c r="BJ28" s="167">
        <v>91.084210011315719</v>
      </c>
      <c r="BK28" s="167">
        <v>84.944962071034141</v>
      </c>
      <c r="BL28" s="167">
        <v>90.557461579336774</v>
      </c>
      <c r="BM28" s="167">
        <v>90.749348709368235</v>
      </c>
      <c r="BN28" s="167">
        <v>88.323913994519913</v>
      </c>
      <c r="BO28" s="167">
        <v>82.441874250209366</v>
      </c>
      <c r="BP28" s="167">
        <v>76.209867132084767</v>
      </c>
      <c r="BQ28" s="167">
        <v>69.637561049530419</v>
      </c>
      <c r="BR28" s="167">
        <v>60.960706566105145</v>
      </c>
      <c r="BS28" s="167">
        <v>53.819586088578099</v>
      </c>
      <c r="BT28" s="167">
        <v>47.693216205577706</v>
      </c>
      <c r="BU28" s="167">
        <v>32.217313983369358</v>
      </c>
      <c r="BV28" s="167">
        <v>26.123731279898582</v>
      </c>
      <c r="BW28" s="167">
        <v>20.403903172372122</v>
      </c>
      <c r="BX28" s="167">
        <v>15.470375221683245</v>
      </c>
      <c r="BY28" s="167">
        <v>11.818410474775376</v>
      </c>
      <c r="BZ28" s="167">
        <v>0</v>
      </c>
      <c r="CA28" s="168">
        <f t="shared" si="3"/>
        <v>1898.3052520883261</v>
      </c>
      <c r="CB28" s="169"/>
    </row>
    <row r="29" spans="2:80" x14ac:dyDescent="0.25">
      <c r="B29" s="166">
        <f t="shared" si="2"/>
        <v>2022</v>
      </c>
      <c r="C29" s="167">
        <v>1.3866496770733455E-6</v>
      </c>
      <c r="D29" s="167">
        <v>2.7323132737420985E-6</v>
      </c>
      <c r="E29" s="167">
        <v>5.0574145065360177E-6</v>
      </c>
      <c r="F29" s="167">
        <v>8.9183199899443844E-6</v>
      </c>
      <c r="G29" s="167">
        <v>1.4835316130758225E-5</v>
      </c>
      <c r="H29" s="167">
        <v>2.4303611005284387E-5</v>
      </c>
      <c r="I29" s="167">
        <v>3.8163404398466882E-5</v>
      </c>
      <c r="J29" s="167">
        <v>5.965726943293892E-5</v>
      </c>
      <c r="K29" s="167">
        <v>9.8146336795681965E-5</v>
      </c>
      <c r="L29" s="167">
        <v>1.5844991487125315E-4</v>
      </c>
      <c r="M29" s="167">
        <v>2.6350854142358215E-4</v>
      </c>
      <c r="N29" s="167">
        <v>4.4792486360679951E-4</v>
      </c>
      <c r="O29" s="167">
        <v>7.296530391998346E-4</v>
      </c>
      <c r="P29" s="167">
        <v>1.1810581615303989E-3</v>
      </c>
      <c r="Q29" s="167">
        <v>1.9343491708552762E-3</v>
      </c>
      <c r="R29" s="167">
        <v>3.0091824591518546E-3</v>
      </c>
      <c r="S29" s="167">
        <v>4.8320228301215462E-3</v>
      </c>
      <c r="T29" s="167">
        <v>7.4863619879269871E-3</v>
      </c>
      <c r="U29" s="167">
        <v>1.1087910070589735E-2</v>
      </c>
      <c r="V29" s="167">
        <v>1.6607522230094457E-2</v>
      </c>
      <c r="W29" s="167">
        <v>2.4254246676064239E-2</v>
      </c>
      <c r="X29" s="167">
        <v>3.5447384260776427E-2</v>
      </c>
      <c r="Y29" s="167">
        <v>5.0754025119727209E-2</v>
      </c>
      <c r="Z29" s="167">
        <v>6.917622752253727E-2</v>
      </c>
      <c r="AA29" s="167">
        <v>9.0522821866739434E-2</v>
      </c>
      <c r="AB29" s="167">
        <v>0.12423524810153341</v>
      </c>
      <c r="AC29" s="167">
        <v>0.1738479310689176</v>
      </c>
      <c r="AD29" s="167">
        <v>0.24258103381344742</v>
      </c>
      <c r="AE29" s="167">
        <v>0.33570150083984895</v>
      </c>
      <c r="AF29" s="167">
        <v>0.47494142420972529</v>
      </c>
      <c r="AG29" s="167">
        <v>0.65919039957197434</v>
      </c>
      <c r="AH29" s="167">
        <v>0.88896119321017519</v>
      </c>
      <c r="AI29" s="167">
        <v>1.133777320924676</v>
      </c>
      <c r="AJ29" s="167">
        <v>1.5050994767773926</v>
      </c>
      <c r="AK29" s="167">
        <v>1.9139071432692014</v>
      </c>
      <c r="AL29" s="167">
        <v>2.4459652058277683</v>
      </c>
      <c r="AM29" s="167">
        <v>3.0238282236696317</v>
      </c>
      <c r="AN29" s="167">
        <v>3.7754351354902647</v>
      </c>
      <c r="AO29" s="167">
        <v>4.6242488826011066</v>
      </c>
      <c r="AP29" s="167">
        <v>5.6060146472777728</v>
      </c>
      <c r="AQ29" s="167">
        <v>6.8193163495637386</v>
      </c>
      <c r="AR29" s="167">
        <v>8.1846258804350605</v>
      </c>
      <c r="AS29" s="167">
        <v>9.7716159204463064</v>
      </c>
      <c r="AT29" s="167">
        <v>11.915208707017433</v>
      </c>
      <c r="AU29" s="167">
        <v>14.538867186507659</v>
      </c>
      <c r="AV29" s="167">
        <v>17.434583807890263</v>
      </c>
      <c r="AW29" s="167">
        <v>20.833318889941811</v>
      </c>
      <c r="AX29" s="167">
        <v>24.655246311019532</v>
      </c>
      <c r="AY29" s="167">
        <v>30.129681576928924</v>
      </c>
      <c r="AZ29" s="167">
        <v>35.997224461376824</v>
      </c>
      <c r="BA29" s="167">
        <v>41.602913911476797</v>
      </c>
      <c r="BB29" s="167">
        <v>49.489014858845067</v>
      </c>
      <c r="BC29" s="167">
        <v>58.891898844205642</v>
      </c>
      <c r="BD29" s="167">
        <v>69.706678519196103</v>
      </c>
      <c r="BE29" s="167">
        <v>83.303150647892863</v>
      </c>
      <c r="BF29" s="167">
        <v>101.34249454324832</v>
      </c>
      <c r="BG29" s="167">
        <v>85.925145344991847</v>
      </c>
      <c r="BH29" s="167">
        <v>90.590596769387076</v>
      </c>
      <c r="BI29" s="167">
        <v>97.656166188658617</v>
      </c>
      <c r="BJ29" s="167">
        <v>96.01190072869224</v>
      </c>
      <c r="BK29" s="167">
        <v>89.69208039426357</v>
      </c>
      <c r="BL29" s="167">
        <v>83.123551691447886</v>
      </c>
      <c r="BM29" s="167">
        <v>88.013875031260099</v>
      </c>
      <c r="BN29" s="167">
        <v>87.359067863347008</v>
      </c>
      <c r="BO29" s="167">
        <v>84.128995879296639</v>
      </c>
      <c r="BP29" s="167">
        <v>77.626679738448018</v>
      </c>
      <c r="BQ29" s="167">
        <v>70.853653096204113</v>
      </c>
      <c r="BR29" s="167">
        <v>63.837021508373951</v>
      </c>
      <c r="BS29" s="167">
        <v>55.01810306422022</v>
      </c>
      <c r="BT29" s="167">
        <v>47.743222837271247</v>
      </c>
      <c r="BU29" s="167">
        <v>32.137870296747018</v>
      </c>
      <c r="BV29" s="167">
        <v>26.637164484389672</v>
      </c>
      <c r="BW29" s="167">
        <v>21.12321204226226</v>
      </c>
      <c r="BX29" s="167">
        <v>16.115533624489487</v>
      </c>
      <c r="BY29" s="167">
        <v>11.91354456286893</v>
      </c>
      <c r="BZ29" s="167">
        <v>0</v>
      </c>
      <c r="CA29" s="168">
        <f t="shared" si="3"/>
        <v>1837.3691061786162</v>
      </c>
      <c r="CB29" s="169"/>
    </row>
    <row r="30" spans="2:80" x14ac:dyDescent="0.25">
      <c r="B30" s="166">
        <f t="shared" si="2"/>
        <v>2023</v>
      </c>
      <c r="C30" s="167">
        <v>1.1999016615218266E-6</v>
      </c>
      <c r="D30" s="167">
        <v>2.2705314736796989E-6</v>
      </c>
      <c r="E30" s="167">
        <v>4.1889382277233989E-6</v>
      </c>
      <c r="F30" s="167">
        <v>7.369704282889078E-6</v>
      </c>
      <c r="G30" s="167">
        <v>1.2458751201968599E-5</v>
      </c>
      <c r="H30" s="167">
        <v>2.0033114181507161E-5</v>
      </c>
      <c r="I30" s="167">
        <v>3.2250000196430706E-5</v>
      </c>
      <c r="J30" s="167">
        <v>5.1019561532451851E-5</v>
      </c>
      <c r="K30" s="167">
        <v>8.1085704673675152E-5</v>
      </c>
      <c r="L30" s="167">
        <v>1.3510034413037608E-4</v>
      </c>
      <c r="M30" s="167">
        <v>2.2009828875028947E-4</v>
      </c>
      <c r="N30" s="167">
        <v>3.7031469837235653E-4</v>
      </c>
      <c r="O30" s="167">
        <v>6.3334560063155187E-4</v>
      </c>
      <c r="P30" s="167">
        <v>1.02760330362138E-3</v>
      </c>
      <c r="Q30" s="167">
        <v>1.6444356817006123E-3</v>
      </c>
      <c r="R30" s="167">
        <v>2.6501613817115632E-3</v>
      </c>
      <c r="S30" s="167">
        <v>4.0469634232764562E-3</v>
      </c>
      <c r="T30" s="167">
        <v>6.3775389283388662E-3</v>
      </c>
      <c r="U30" s="167">
        <v>9.704941477838791E-3</v>
      </c>
      <c r="V30" s="167">
        <v>1.4130192391844987E-2</v>
      </c>
      <c r="W30" s="167">
        <v>2.0840432069688275E-2</v>
      </c>
      <c r="X30" s="167">
        <v>3.0021814840700656E-2</v>
      </c>
      <c r="Y30" s="167">
        <v>4.3350997199085861E-2</v>
      </c>
      <c r="Z30" s="167">
        <v>6.1393353223622993E-2</v>
      </c>
      <c r="AA30" s="167">
        <v>8.2835268965782249E-2</v>
      </c>
      <c r="AB30" s="167">
        <v>0.10739744868933671</v>
      </c>
      <c r="AC30" s="167">
        <v>0.14609169636393876</v>
      </c>
      <c r="AD30" s="167">
        <v>0.20277239002486802</v>
      </c>
      <c r="AE30" s="167">
        <v>0.28080243373099611</v>
      </c>
      <c r="AF30" s="167">
        <v>0.38589491189177177</v>
      </c>
      <c r="AG30" s="167">
        <v>0.54246066250566638</v>
      </c>
      <c r="AH30" s="167">
        <v>0.74849015841254396</v>
      </c>
      <c r="AI30" s="167">
        <v>1.0039761496149928</v>
      </c>
      <c r="AJ30" s="167">
        <v>1.27431344139048</v>
      </c>
      <c r="AK30" s="167">
        <v>1.6836836543713802</v>
      </c>
      <c r="AL30" s="167">
        <v>2.1314915260345719</v>
      </c>
      <c r="AM30" s="167">
        <v>2.7128139541378999</v>
      </c>
      <c r="AN30" s="167">
        <v>3.3408971258744371</v>
      </c>
      <c r="AO30" s="167">
        <v>4.1533730295890017</v>
      </c>
      <c r="AP30" s="167">
        <v>5.066260061478367</v>
      </c>
      <c r="AQ30" s="167">
        <v>6.1193425673564104</v>
      </c>
      <c r="AR30" s="167">
        <v>7.4165678998012075</v>
      </c>
      <c r="AS30" s="167">
        <v>8.8700505721951295</v>
      </c>
      <c r="AT30" s="167">
        <v>10.557149942425045</v>
      </c>
      <c r="AU30" s="167">
        <v>12.831529802144946</v>
      </c>
      <c r="AV30" s="167">
        <v>15.600903477212292</v>
      </c>
      <c r="AW30" s="167">
        <v>18.64895150244109</v>
      </c>
      <c r="AX30" s="167">
        <v>22.218849600558784</v>
      </c>
      <c r="AY30" s="167">
        <v>26.208974298832448</v>
      </c>
      <c r="AZ30" s="167">
        <v>31.822227302262174</v>
      </c>
      <c r="BA30" s="167">
        <v>37.815110595426326</v>
      </c>
      <c r="BB30" s="167">
        <v>43.500827638677499</v>
      </c>
      <c r="BC30" s="167">
        <v>51.529185122761973</v>
      </c>
      <c r="BD30" s="167">
        <v>60.695213756226401</v>
      </c>
      <c r="BE30" s="167">
        <v>71.240767640008656</v>
      </c>
      <c r="BF30" s="167">
        <v>84.508081968646948</v>
      </c>
      <c r="BG30" s="167">
        <v>102.10904533295556</v>
      </c>
      <c r="BH30" s="167">
        <v>86.039747442945739</v>
      </c>
      <c r="BI30" s="167">
        <v>90.156514595024774</v>
      </c>
      <c r="BJ30" s="167">
        <v>96.607706681614374</v>
      </c>
      <c r="BK30" s="167">
        <v>94.410248120172838</v>
      </c>
      <c r="BL30" s="167">
        <v>87.638573963833323</v>
      </c>
      <c r="BM30" s="167">
        <v>80.673043769700058</v>
      </c>
      <c r="BN30" s="167">
        <v>84.613084469515357</v>
      </c>
      <c r="BO30" s="167">
        <v>83.118115165216594</v>
      </c>
      <c r="BP30" s="167">
        <v>79.143621295194706</v>
      </c>
      <c r="BQ30" s="167">
        <v>72.134670956687145</v>
      </c>
      <c r="BR30" s="167">
        <v>64.938823224000885</v>
      </c>
      <c r="BS30" s="167">
        <v>57.623144532105869</v>
      </c>
      <c r="BT30" s="167">
        <v>48.834552403250633</v>
      </c>
      <c r="BU30" s="167">
        <v>31.350639737257591</v>
      </c>
      <c r="BV30" s="167">
        <v>26.753491926517018</v>
      </c>
      <c r="BW30" s="167">
        <v>21.688753509612251</v>
      </c>
      <c r="BX30" s="167">
        <v>16.800951089573957</v>
      </c>
      <c r="BY30" s="167">
        <v>12.495946799931254</v>
      </c>
      <c r="BZ30" s="167">
        <v>0</v>
      </c>
      <c r="CA30" s="168">
        <f t="shared" si="3"/>
        <v>1770.7747217842241</v>
      </c>
      <c r="CB30" s="169"/>
    </row>
    <row r="31" spans="2:80" x14ac:dyDescent="0.25">
      <c r="B31" s="166">
        <f t="shared" si="2"/>
        <v>2024</v>
      </c>
      <c r="C31" s="167">
        <v>1.0503033325004463E-6</v>
      </c>
      <c r="D31" s="167">
        <v>1.9643032974150931E-6</v>
      </c>
      <c r="E31" s="167">
        <v>3.4818886448864661E-6</v>
      </c>
      <c r="F31" s="167">
        <v>6.1057734184882806E-6</v>
      </c>
      <c r="G31" s="167">
        <v>1.0297599603033281E-5</v>
      </c>
      <c r="H31" s="167">
        <v>1.6825118423477448E-5</v>
      </c>
      <c r="I31" s="167">
        <v>2.6587319662700615E-5</v>
      </c>
      <c r="J31" s="167">
        <v>4.3115435169063798E-5</v>
      </c>
      <c r="K31" s="167">
        <v>6.9344939480200929E-5</v>
      </c>
      <c r="L31" s="167">
        <v>1.1162692978983202E-4</v>
      </c>
      <c r="M31" s="167">
        <v>1.8766387357596614E-4</v>
      </c>
      <c r="N31" s="167">
        <v>3.0932426565073723E-4</v>
      </c>
      <c r="O31" s="167">
        <v>5.2363980447506231E-4</v>
      </c>
      <c r="P31" s="167">
        <v>8.919643136895139E-4</v>
      </c>
      <c r="Q31" s="167">
        <v>1.4307899528670787E-3</v>
      </c>
      <c r="R31" s="167">
        <v>2.2530050227046183E-3</v>
      </c>
      <c r="S31" s="167">
        <v>3.5641756283349424E-3</v>
      </c>
      <c r="T31" s="167">
        <v>5.3414432293769909E-3</v>
      </c>
      <c r="U31" s="167">
        <v>8.2676533594224222E-3</v>
      </c>
      <c r="V31" s="167">
        <v>1.2367953456694364E-2</v>
      </c>
      <c r="W31" s="167">
        <v>1.7722456451706531E-2</v>
      </c>
      <c r="X31" s="167">
        <v>2.577938905163174E-2</v>
      </c>
      <c r="Y31" s="167">
        <v>3.6692582968014031E-2</v>
      </c>
      <c r="Z31" s="167">
        <v>5.2409960117210275E-2</v>
      </c>
      <c r="AA31" s="167">
        <v>7.3481883600175657E-2</v>
      </c>
      <c r="AB31" s="167">
        <v>9.8237116255463608E-2</v>
      </c>
      <c r="AC31" s="167">
        <v>0.12626012158650973</v>
      </c>
      <c r="AD31" s="167">
        <v>0.17037447066788303</v>
      </c>
      <c r="AE31" s="167">
        <v>0.234704156561647</v>
      </c>
      <c r="AF31" s="167">
        <v>0.32278325795346191</v>
      </c>
      <c r="AG31" s="167">
        <v>0.44078541632617774</v>
      </c>
      <c r="AH31" s="167">
        <v>0.61581226336014028</v>
      </c>
      <c r="AI31" s="167">
        <v>0.8450400202077305</v>
      </c>
      <c r="AJ31" s="167">
        <v>1.127965794070271</v>
      </c>
      <c r="AK31" s="167">
        <v>1.4250474443597141</v>
      </c>
      <c r="AL31" s="167">
        <v>1.8742198504204053</v>
      </c>
      <c r="AM31" s="167">
        <v>2.3629475222708987</v>
      </c>
      <c r="AN31" s="167">
        <v>2.9960143726883883</v>
      </c>
      <c r="AO31" s="167">
        <v>3.6741198657784158</v>
      </c>
      <c r="AP31" s="167">
        <v>4.5492709460900116</v>
      </c>
      <c r="AQ31" s="167">
        <v>5.5294104984517602</v>
      </c>
      <c r="AR31" s="167">
        <v>6.6551415250260408</v>
      </c>
      <c r="AS31" s="167">
        <v>8.0380195415520124</v>
      </c>
      <c r="AT31" s="167">
        <v>9.5840026883249703</v>
      </c>
      <c r="AU31" s="167">
        <v>11.370595419038686</v>
      </c>
      <c r="AV31" s="167">
        <v>13.771456032517555</v>
      </c>
      <c r="AW31" s="167">
        <v>16.690758621098365</v>
      </c>
      <c r="AX31" s="167">
        <v>19.892369734074183</v>
      </c>
      <c r="AY31" s="167">
        <v>23.622065417340199</v>
      </c>
      <c r="AZ31" s="167">
        <v>27.679784238649987</v>
      </c>
      <c r="BA31" s="167">
        <v>33.422494586046604</v>
      </c>
      <c r="BB31" s="167">
        <v>39.528144083120708</v>
      </c>
      <c r="BC31" s="167">
        <v>45.278550854663401</v>
      </c>
      <c r="BD31" s="167">
        <v>53.077903456931637</v>
      </c>
      <c r="BE31" s="167">
        <v>61.989308450296704</v>
      </c>
      <c r="BF31" s="167">
        <v>72.216619849871108</v>
      </c>
      <c r="BG31" s="167">
        <v>85.077143690549249</v>
      </c>
      <c r="BH31" s="167">
        <v>102.12952129678717</v>
      </c>
      <c r="BI31" s="167">
        <v>85.539419603602411</v>
      </c>
      <c r="BJ31" s="167">
        <v>89.100141958947262</v>
      </c>
      <c r="BK31" s="167">
        <v>94.889995952564561</v>
      </c>
      <c r="BL31" s="167">
        <v>92.138268350754743</v>
      </c>
      <c r="BM31" s="167">
        <v>84.950035148882279</v>
      </c>
      <c r="BN31" s="167">
        <v>77.472820473635508</v>
      </c>
      <c r="BO31" s="167">
        <v>80.427771239514144</v>
      </c>
      <c r="BP31" s="167">
        <v>78.136491273665413</v>
      </c>
      <c r="BQ31" s="167">
        <v>73.506429937399972</v>
      </c>
      <c r="BR31" s="167">
        <v>66.105259423735845</v>
      </c>
      <c r="BS31" s="167">
        <v>58.633421049864133</v>
      </c>
      <c r="BT31" s="167">
        <v>51.178750139809885</v>
      </c>
      <c r="BU31" s="167">
        <v>31.222083937828558</v>
      </c>
      <c r="BV31" s="167">
        <v>26.117525358102064</v>
      </c>
      <c r="BW31" s="167">
        <v>21.804130463463903</v>
      </c>
      <c r="BX31" s="167">
        <v>17.269702094807297</v>
      </c>
      <c r="BY31" s="167">
        <v>13.041538221224135</v>
      </c>
      <c r="BZ31" s="167">
        <v>0</v>
      </c>
      <c r="CA31" s="168">
        <f t="shared" si="3"/>
        <v>1698.1921715154458</v>
      </c>
      <c r="CB31" s="169"/>
    </row>
    <row r="32" spans="2:80" x14ac:dyDescent="0.25">
      <c r="B32" s="166">
        <f t="shared" si="2"/>
        <v>2025</v>
      </c>
      <c r="C32" s="167">
        <v>9.1048798666129582E-7</v>
      </c>
      <c r="D32" s="167">
        <v>1.7187926026757117E-6</v>
      </c>
      <c r="E32" s="167">
        <v>3.0117085334652183E-6</v>
      </c>
      <c r="F32" s="167">
        <v>5.0763945157010493E-6</v>
      </c>
      <c r="G32" s="167">
        <v>8.5331906466493135E-6</v>
      </c>
      <c r="H32" s="167">
        <v>1.3908747521655662E-5</v>
      </c>
      <c r="I32" s="167">
        <v>2.2331243120468636E-5</v>
      </c>
      <c r="J32" s="167">
        <v>3.5549627786776727E-5</v>
      </c>
      <c r="K32" s="167">
        <v>5.8603475316873488E-5</v>
      </c>
      <c r="L32" s="167">
        <v>9.5463200456294417E-5</v>
      </c>
      <c r="M32" s="167">
        <v>1.5507157685966388E-4</v>
      </c>
      <c r="N32" s="167">
        <v>2.6374204079855634E-4</v>
      </c>
      <c r="O32" s="167">
        <v>4.374123854808537E-4</v>
      </c>
      <c r="P32" s="167">
        <v>7.3748589061681247E-4</v>
      </c>
      <c r="Q32" s="167">
        <v>1.2419439476560601E-3</v>
      </c>
      <c r="R32" s="167">
        <v>1.9603059027937519E-3</v>
      </c>
      <c r="S32" s="167">
        <v>3.0300988135728846E-3</v>
      </c>
      <c r="T32" s="167">
        <v>4.7043116292842801E-3</v>
      </c>
      <c r="U32" s="167">
        <v>6.9245696259102874E-3</v>
      </c>
      <c r="V32" s="167">
        <v>1.0536450839080169E-2</v>
      </c>
      <c r="W32" s="167">
        <v>1.5512594485846687E-2</v>
      </c>
      <c r="X32" s="167">
        <v>2.1913248146016251E-2</v>
      </c>
      <c r="Y32" s="167">
        <v>3.1490803940000145E-2</v>
      </c>
      <c r="Z32" s="167">
        <v>4.433744456315869E-2</v>
      </c>
      <c r="AA32" s="167">
        <v>6.2701492601222153E-2</v>
      </c>
      <c r="AB32" s="167">
        <v>8.7109938611021565E-2</v>
      </c>
      <c r="AC32" s="167">
        <v>0.11545078403405185</v>
      </c>
      <c r="AD32" s="167">
        <v>0.14721544585586188</v>
      </c>
      <c r="AE32" s="167">
        <v>0.19718227739489447</v>
      </c>
      <c r="AF32" s="167">
        <v>0.26977902444830432</v>
      </c>
      <c r="AG32" s="167">
        <v>0.36869408171268714</v>
      </c>
      <c r="AH32" s="167">
        <v>0.50042334368732788</v>
      </c>
      <c r="AI32" s="167">
        <v>0.6951108137253672</v>
      </c>
      <c r="AJ32" s="167">
        <v>0.94911674340639562</v>
      </c>
      <c r="AK32" s="167">
        <v>1.2609281905098055</v>
      </c>
      <c r="AL32" s="167">
        <v>1.5858407034242641</v>
      </c>
      <c r="AM32" s="167">
        <v>2.0768534431103163</v>
      </c>
      <c r="AN32" s="167">
        <v>2.6085233509051173</v>
      </c>
      <c r="AO32" s="167">
        <v>3.2935101007370138</v>
      </c>
      <c r="AP32" s="167">
        <v>4.0230773896206111</v>
      </c>
      <c r="AQ32" s="167">
        <v>4.9640069262091808</v>
      </c>
      <c r="AR32" s="167">
        <v>6.0127792139518572</v>
      </c>
      <c r="AS32" s="167">
        <v>7.212718971648477</v>
      </c>
      <c r="AT32" s="167">
        <v>8.6853656414009563</v>
      </c>
      <c r="AU32" s="167">
        <v>10.323447342928946</v>
      </c>
      <c r="AV32" s="167">
        <v>12.205412157802588</v>
      </c>
      <c r="AW32" s="167">
        <v>14.736293851151904</v>
      </c>
      <c r="AX32" s="167">
        <v>17.807018650073047</v>
      </c>
      <c r="AY32" s="167">
        <v>21.152384330384749</v>
      </c>
      <c r="AZ32" s="167">
        <v>24.94759803134297</v>
      </c>
      <c r="BA32" s="167">
        <v>29.067820940888758</v>
      </c>
      <c r="BB32" s="167">
        <v>34.928269306849913</v>
      </c>
      <c r="BC32" s="167">
        <v>41.131217454739613</v>
      </c>
      <c r="BD32" s="167">
        <v>46.616779192009027</v>
      </c>
      <c r="BE32" s="167">
        <v>54.176834157653879</v>
      </c>
      <c r="BF32" s="167">
        <v>62.796156610065296</v>
      </c>
      <c r="BG32" s="167">
        <v>72.650414077313627</v>
      </c>
      <c r="BH32" s="167">
        <v>85.028675739463154</v>
      </c>
      <c r="BI32" s="167">
        <v>101.43424697050854</v>
      </c>
      <c r="BJ32" s="167">
        <v>84.461320815669254</v>
      </c>
      <c r="BK32" s="167">
        <v>87.441950941433092</v>
      </c>
      <c r="BL32" s="167">
        <v>92.519230084265871</v>
      </c>
      <c r="BM32" s="167">
        <v>89.22315140480525</v>
      </c>
      <c r="BN32" s="167">
        <v>81.505131006784467</v>
      </c>
      <c r="BO32" s="167">
        <v>73.584877965041471</v>
      </c>
      <c r="BP32" s="167">
        <v>75.561860092629914</v>
      </c>
      <c r="BQ32" s="167">
        <v>72.544723546391992</v>
      </c>
      <c r="BR32" s="167">
        <v>67.35570024408284</v>
      </c>
      <c r="BS32" s="167">
        <v>59.704260000822366</v>
      </c>
      <c r="BT32" s="167">
        <v>52.109155073285585</v>
      </c>
      <c r="BU32" s="167">
        <v>31.531169742857831</v>
      </c>
      <c r="BV32" s="167">
        <v>25.78539950657046</v>
      </c>
      <c r="BW32" s="167">
        <v>21.111857859271851</v>
      </c>
      <c r="BX32" s="167">
        <v>17.221925661569092</v>
      </c>
      <c r="BY32" s="167">
        <v>13.298616243351111</v>
      </c>
      <c r="BZ32" s="167">
        <v>0</v>
      </c>
      <c r="CA32" s="168">
        <f t="shared" si="3"/>
        <v>1619.2227774696587</v>
      </c>
      <c r="CB32" s="169"/>
    </row>
    <row r="33" spans="2:80" x14ac:dyDescent="0.25">
      <c r="B33" s="166">
        <f t="shared" si="2"/>
        <v>2026</v>
      </c>
      <c r="C33" s="167">
        <v>8.0588791684030325E-7</v>
      </c>
      <c r="D33" s="167">
        <v>1.4896386448699783E-6</v>
      </c>
      <c r="E33" s="167">
        <v>2.6344508415494794E-6</v>
      </c>
      <c r="F33" s="167">
        <v>4.390145374233434E-6</v>
      </c>
      <c r="G33" s="167">
        <v>7.0958102435028647E-6</v>
      </c>
      <c r="H33" s="167">
        <v>1.1527285997889325E-5</v>
      </c>
      <c r="I33" s="167">
        <v>1.8463052126611867E-5</v>
      </c>
      <c r="J33" s="167">
        <v>2.9860548603218018E-5</v>
      </c>
      <c r="K33" s="167">
        <v>4.8324908115460197E-5</v>
      </c>
      <c r="L33" s="167">
        <v>8.0678478897242001E-5</v>
      </c>
      <c r="M33" s="167">
        <v>1.326158109771769E-4</v>
      </c>
      <c r="N33" s="167">
        <v>2.1795165884030965E-4</v>
      </c>
      <c r="O33" s="167">
        <v>3.7295895302691395E-4</v>
      </c>
      <c r="P33" s="167">
        <v>6.1605979644699382E-4</v>
      </c>
      <c r="Q33" s="167">
        <v>1.0268731218099625E-3</v>
      </c>
      <c r="R33" s="167">
        <v>1.7015965532474475E-3</v>
      </c>
      <c r="S33" s="167">
        <v>2.6364915333411121E-3</v>
      </c>
      <c r="T33" s="167">
        <v>3.9994448602850285E-3</v>
      </c>
      <c r="U33" s="167">
        <v>6.0986955900120265E-3</v>
      </c>
      <c r="V33" s="167">
        <v>8.8248882703342302E-3</v>
      </c>
      <c r="W33" s="167">
        <v>1.3215556325209515E-2</v>
      </c>
      <c r="X33" s="167">
        <v>1.9181282675043654E-2</v>
      </c>
      <c r="Y33" s="167">
        <v>2.675910141933624E-2</v>
      </c>
      <c r="Z33" s="167">
        <v>3.8034997334071952E-2</v>
      </c>
      <c r="AA33" s="167">
        <v>5.3021526892670201E-2</v>
      </c>
      <c r="AB33" s="167">
        <v>7.4302249679828014E-2</v>
      </c>
      <c r="AC33" s="167">
        <v>0.1023386963352878</v>
      </c>
      <c r="AD33" s="167">
        <v>0.134571365754935</v>
      </c>
      <c r="AE33" s="167">
        <v>0.17034931113101087</v>
      </c>
      <c r="AF33" s="167">
        <v>0.2266298649067382</v>
      </c>
      <c r="AG33" s="167">
        <v>0.30814110599738587</v>
      </c>
      <c r="AH33" s="167">
        <v>0.4185798021500674</v>
      </c>
      <c r="AI33" s="167">
        <v>0.564901564105599</v>
      </c>
      <c r="AJ33" s="167">
        <v>0.78059021474322243</v>
      </c>
      <c r="AK33" s="167">
        <v>1.0607077676614427</v>
      </c>
      <c r="AL33" s="167">
        <v>1.402750375648719</v>
      </c>
      <c r="AM33" s="167">
        <v>1.7568189886909342</v>
      </c>
      <c r="AN33" s="167">
        <v>2.2917955439191413</v>
      </c>
      <c r="AO33" s="167">
        <v>2.8664033876407844</v>
      </c>
      <c r="AP33" s="167">
        <v>3.60497433785038</v>
      </c>
      <c r="AQ33" s="167">
        <v>4.3885796164804916</v>
      </c>
      <c r="AR33" s="167">
        <v>5.3968041659563246</v>
      </c>
      <c r="AS33" s="167">
        <v>6.5157976352986209</v>
      </c>
      <c r="AT33" s="167">
        <v>7.7935282595997739</v>
      </c>
      <c r="AU33" s="167">
        <v>9.3558864465310094</v>
      </c>
      <c r="AV33" s="167">
        <v>11.082635272601747</v>
      </c>
      <c r="AW33" s="167">
        <v>13.062627245297662</v>
      </c>
      <c r="AX33" s="167">
        <v>15.725065756349782</v>
      </c>
      <c r="AY33" s="167">
        <v>18.937857420577227</v>
      </c>
      <c r="AZ33" s="167">
        <v>22.338366832999739</v>
      </c>
      <c r="BA33" s="167">
        <v>26.194031447046562</v>
      </c>
      <c r="BB33" s="167">
        <v>30.370882229874464</v>
      </c>
      <c r="BC33" s="167">
        <v>36.336286188902704</v>
      </c>
      <c r="BD33" s="167">
        <v>42.329902137128435</v>
      </c>
      <c r="BE33" s="167">
        <v>47.557815685596793</v>
      </c>
      <c r="BF33" s="167">
        <v>54.85051012932761</v>
      </c>
      <c r="BG33" s="167">
        <v>63.134707014256577</v>
      </c>
      <c r="BH33" s="167">
        <v>72.563096692526472</v>
      </c>
      <c r="BI33" s="167">
        <v>84.393471737117494</v>
      </c>
      <c r="BJ33" s="167">
        <v>100.06911338451744</v>
      </c>
      <c r="BK33" s="167">
        <v>82.827483637767301</v>
      </c>
      <c r="BL33" s="167">
        <v>85.200689156300712</v>
      </c>
      <c r="BM33" s="167">
        <v>89.52492792751444</v>
      </c>
      <c r="BN33" s="167">
        <v>85.54557891759562</v>
      </c>
      <c r="BO33" s="167">
        <v>77.369819704640634</v>
      </c>
      <c r="BP33" s="167">
        <v>69.103559119560771</v>
      </c>
      <c r="BQ33" s="167">
        <v>70.137561786519939</v>
      </c>
      <c r="BR33" s="167">
        <v>66.475258536146214</v>
      </c>
      <c r="BS33" s="167">
        <v>60.850232369745946</v>
      </c>
      <c r="BT33" s="167">
        <v>53.098679700987624</v>
      </c>
      <c r="BU33" s="167">
        <v>30.881825115583926</v>
      </c>
      <c r="BV33" s="167">
        <v>26.021185685749018</v>
      </c>
      <c r="BW33" s="167">
        <v>20.83648130423526</v>
      </c>
      <c r="BX33" s="167">
        <v>16.677094718668897</v>
      </c>
      <c r="BY33" s="167">
        <v>13.265503982943299</v>
      </c>
      <c r="BZ33" s="167">
        <v>0</v>
      </c>
      <c r="CA33" s="168">
        <f t="shared" si="3"/>
        <v>1536.1527468491633</v>
      </c>
      <c r="CB33" s="169"/>
    </row>
    <row r="34" spans="2:80" x14ac:dyDescent="0.25">
      <c r="B34" s="166">
        <f t="shared" si="2"/>
        <v>2027</v>
      </c>
      <c r="C34" s="167">
        <v>7.0176073692536367E-7</v>
      </c>
      <c r="D34" s="167">
        <v>1.3178740576776093E-6</v>
      </c>
      <c r="E34" s="167">
        <v>2.2827699534024026E-6</v>
      </c>
      <c r="F34" s="167">
        <v>3.8391476966694038E-6</v>
      </c>
      <c r="G34" s="167">
        <v>6.1358218427648437E-6</v>
      </c>
      <c r="H34" s="167">
        <v>9.5868013565425514E-6</v>
      </c>
      <c r="I34" s="167">
        <v>1.5303905032112985E-5</v>
      </c>
      <c r="J34" s="167">
        <v>2.4691015305222663E-5</v>
      </c>
      <c r="K34" s="167">
        <v>4.059357064245539E-5</v>
      </c>
      <c r="L34" s="167">
        <v>6.653491489019836E-5</v>
      </c>
      <c r="M34" s="167">
        <v>1.1208038615320715E-4</v>
      </c>
      <c r="N34" s="167">
        <v>1.8638975801051061E-4</v>
      </c>
      <c r="O34" s="167">
        <v>3.0822379169941072E-4</v>
      </c>
      <c r="P34" s="167">
        <v>5.2528838438695158E-4</v>
      </c>
      <c r="Q34" s="167">
        <v>8.5781481631624912E-4</v>
      </c>
      <c r="R34" s="167">
        <v>1.4069413234233663E-3</v>
      </c>
      <c r="S34" s="167">
        <v>2.2885737799538675E-3</v>
      </c>
      <c r="T34" s="167">
        <v>3.4799848343793349E-3</v>
      </c>
      <c r="U34" s="167">
        <v>5.1849500385693359E-3</v>
      </c>
      <c r="V34" s="167">
        <v>7.7724486168755658E-3</v>
      </c>
      <c r="W34" s="167">
        <v>1.1068876807565881E-2</v>
      </c>
      <c r="X34" s="167">
        <v>1.6341213410033806E-2</v>
      </c>
      <c r="Y34" s="167">
        <v>2.3423248709716793E-2</v>
      </c>
      <c r="Z34" s="167">
        <v>3.2310976042818851E-2</v>
      </c>
      <c r="AA34" s="167">
        <v>4.5467971115432548E-2</v>
      </c>
      <c r="AB34" s="167">
        <v>6.2809160811041431E-2</v>
      </c>
      <c r="AC34" s="167">
        <v>8.7264247801550177E-2</v>
      </c>
      <c r="AD34" s="167">
        <v>0.11925204951654339</v>
      </c>
      <c r="AE34" s="167">
        <v>0.15567642883165489</v>
      </c>
      <c r="AF34" s="167">
        <v>0.19575949935899006</v>
      </c>
      <c r="AG34" s="167">
        <v>0.25883923959813815</v>
      </c>
      <c r="AH34" s="167">
        <v>0.34982686227783388</v>
      </c>
      <c r="AI34" s="167">
        <v>0.4725202029915917</v>
      </c>
      <c r="AJ34" s="167">
        <v>0.63442155423941637</v>
      </c>
      <c r="AK34" s="167">
        <v>0.87223973959110357</v>
      </c>
      <c r="AL34" s="167">
        <v>1.1797126328208516</v>
      </c>
      <c r="AM34" s="167">
        <v>1.5535356501872757</v>
      </c>
      <c r="AN34" s="167">
        <v>1.9381800353145113</v>
      </c>
      <c r="AO34" s="167">
        <v>2.5174477445668684</v>
      </c>
      <c r="AP34" s="167">
        <v>3.1362949793431998</v>
      </c>
      <c r="AQ34" s="167">
        <v>3.9311410923217012</v>
      </c>
      <c r="AR34" s="167">
        <v>4.7699820183032564</v>
      </c>
      <c r="AS34" s="167">
        <v>5.8471669309038097</v>
      </c>
      <c r="AT34" s="167">
        <v>7.0397754191848367</v>
      </c>
      <c r="AU34" s="167">
        <v>8.395222528941062</v>
      </c>
      <c r="AV34" s="167">
        <v>10.044528326981757</v>
      </c>
      <c r="AW34" s="167">
        <v>11.862470351238489</v>
      </c>
      <c r="AX34" s="167">
        <v>13.941350192548756</v>
      </c>
      <c r="AY34" s="167">
        <v>16.726439405820678</v>
      </c>
      <c r="AZ34" s="167">
        <v>20.000149480403579</v>
      </c>
      <c r="BA34" s="167">
        <v>23.452565104259968</v>
      </c>
      <c r="BB34" s="167">
        <v>27.364695760460602</v>
      </c>
      <c r="BC34" s="167">
        <v>31.590725674235834</v>
      </c>
      <c r="BD34" s="167">
        <v>37.384646157001519</v>
      </c>
      <c r="BE34" s="167">
        <v>43.167292299177056</v>
      </c>
      <c r="BF34" s="167">
        <v>48.127846923827647</v>
      </c>
      <c r="BG34" s="167">
        <v>55.119094718194241</v>
      </c>
      <c r="BH34" s="167">
        <v>63.026636803145692</v>
      </c>
      <c r="BI34" s="167">
        <v>71.983307896587633</v>
      </c>
      <c r="BJ34" s="167">
        <v>83.214595358055661</v>
      </c>
      <c r="BK34" s="167">
        <v>98.064950272644239</v>
      </c>
      <c r="BL34" s="167">
        <v>80.657599539853081</v>
      </c>
      <c r="BM34" s="167">
        <v>82.403461746899339</v>
      </c>
      <c r="BN34" s="167">
        <v>85.795435627553985</v>
      </c>
      <c r="BO34" s="167">
        <v>81.176470886929536</v>
      </c>
      <c r="BP34" s="167">
        <v>72.640389348287869</v>
      </c>
      <c r="BQ34" s="167">
        <v>64.138975740547579</v>
      </c>
      <c r="BR34" s="167">
        <v>64.278326459307053</v>
      </c>
      <c r="BS34" s="167">
        <v>60.07884360286436</v>
      </c>
      <c r="BT34" s="167">
        <v>54.155037321481551</v>
      </c>
      <c r="BU34" s="167">
        <v>30.112503272708</v>
      </c>
      <c r="BV34" s="167">
        <v>25.38856862866151</v>
      </c>
      <c r="BW34" s="167">
        <v>20.955273108818467</v>
      </c>
      <c r="BX34" s="167">
        <v>16.409969522137459</v>
      </c>
      <c r="BY34" s="167">
        <v>12.813401372400223</v>
      </c>
      <c r="BZ34" s="167">
        <v>0</v>
      </c>
      <c r="CA34" s="168">
        <f t="shared" si="3"/>
        <v>1449.7435248893353</v>
      </c>
      <c r="CB34" s="169"/>
    </row>
    <row r="35" spans="2:80" x14ac:dyDescent="0.25">
      <c r="B35" s="166">
        <f t="shared" si="2"/>
        <v>2028</v>
      </c>
      <c r="C35" s="167">
        <v>6.1639546321441696E-7</v>
      </c>
      <c r="D35" s="167">
        <v>1.1472968151071683E-6</v>
      </c>
      <c r="E35" s="167">
        <v>2.0187019679693274E-6</v>
      </c>
      <c r="F35" s="167">
        <v>3.3260453193885431E-6</v>
      </c>
      <c r="G35" s="167">
        <v>5.364634628121645E-6</v>
      </c>
      <c r="H35" s="167">
        <v>8.2890944310201609E-6</v>
      </c>
      <c r="I35" s="167">
        <v>1.272913047863089E-5</v>
      </c>
      <c r="J35" s="167">
        <v>2.0468539182270928E-5</v>
      </c>
      <c r="K35" s="167">
        <v>3.3569008167255721E-5</v>
      </c>
      <c r="L35" s="167">
        <v>5.5892727814116361E-5</v>
      </c>
      <c r="M35" s="167">
        <v>9.2439331700847061E-5</v>
      </c>
      <c r="N35" s="167">
        <v>1.5753148183059174E-4</v>
      </c>
      <c r="O35" s="167">
        <v>2.6358969758091821E-4</v>
      </c>
      <c r="P35" s="167">
        <v>4.341230235103688E-4</v>
      </c>
      <c r="Q35" s="167">
        <v>7.3143045943810381E-4</v>
      </c>
      <c r="R35" s="167">
        <v>1.1753304091820238E-3</v>
      </c>
      <c r="S35" s="167">
        <v>1.8922950520074144E-3</v>
      </c>
      <c r="T35" s="167">
        <v>3.020824190635818E-3</v>
      </c>
      <c r="U35" s="167">
        <v>4.5115841572731519E-3</v>
      </c>
      <c r="V35" s="167">
        <v>6.6080065195226745E-3</v>
      </c>
      <c r="W35" s="167">
        <v>9.7490593967546058E-3</v>
      </c>
      <c r="X35" s="167">
        <v>1.3686924213230756E-2</v>
      </c>
      <c r="Y35" s="167">
        <v>1.9955295922134852E-2</v>
      </c>
      <c r="Z35" s="167">
        <v>2.8283143086117624E-2</v>
      </c>
      <c r="AA35" s="167">
        <v>3.8616408830900339E-2</v>
      </c>
      <c r="AB35" s="167">
        <v>5.3844576177023484E-2</v>
      </c>
      <c r="AC35" s="167">
        <v>7.3744634169096102E-2</v>
      </c>
      <c r="AD35" s="167">
        <v>0.1016587095747491</v>
      </c>
      <c r="AE35" s="167">
        <v>0.13791962385406675</v>
      </c>
      <c r="AF35" s="167">
        <v>0.17885588098333605</v>
      </c>
      <c r="AG35" s="167">
        <v>0.22355208747048594</v>
      </c>
      <c r="AH35" s="167">
        <v>0.29383851549830287</v>
      </c>
      <c r="AI35" s="167">
        <v>0.39490334007350048</v>
      </c>
      <c r="AJ35" s="167">
        <v>0.5306829239126224</v>
      </c>
      <c r="AK35" s="167">
        <v>0.70896585898849562</v>
      </c>
      <c r="AL35" s="167">
        <v>0.96997620144902796</v>
      </c>
      <c r="AM35" s="167">
        <v>1.306230778055292</v>
      </c>
      <c r="AN35" s="167">
        <v>1.7134451059260978</v>
      </c>
      <c r="AO35" s="167">
        <v>2.1285456719152864</v>
      </c>
      <c r="AP35" s="167">
        <v>2.7535756831808316</v>
      </c>
      <c r="AQ35" s="167">
        <v>3.4189097675413138</v>
      </c>
      <c r="AR35" s="167">
        <v>4.271433774903632</v>
      </c>
      <c r="AS35" s="167">
        <v>5.1668269124143311</v>
      </c>
      <c r="AT35" s="167">
        <v>6.3163095952515924</v>
      </c>
      <c r="AU35" s="167">
        <v>7.5826300946897138</v>
      </c>
      <c r="AV35" s="167">
        <v>9.0133192410242717</v>
      </c>
      <c r="AW35" s="167">
        <v>10.75209718625298</v>
      </c>
      <c r="AX35" s="167">
        <v>12.662017851044977</v>
      </c>
      <c r="AY35" s="167">
        <v>14.831838396729689</v>
      </c>
      <c r="AZ35" s="167">
        <v>17.668133706182005</v>
      </c>
      <c r="BA35" s="167">
        <v>21.00056357511793</v>
      </c>
      <c r="BB35" s="167">
        <v>24.501937170058099</v>
      </c>
      <c r="BC35" s="167">
        <v>28.462958634037761</v>
      </c>
      <c r="BD35" s="167">
        <v>32.498026016758629</v>
      </c>
      <c r="BE35" s="167">
        <v>38.115475980649123</v>
      </c>
      <c r="BF35" s="167">
        <v>43.670378282049015</v>
      </c>
      <c r="BG35" s="167">
        <v>48.347421948363682</v>
      </c>
      <c r="BH35" s="167">
        <v>55.004940833929943</v>
      </c>
      <c r="BI35" s="167">
        <v>62.50064088045243</v>
      </c>
      <c r="BJ35" s="167">
        <v>70.951691739924357</v>
      </c>
      <c r="BK35" s="167">
        <v>81.518631074756428</v>
      </c>
      <c r="BL35" s="167">
        <v>95.447547218196704</v>
      </c>
      <c r="BM35" s="167">
        <v>77.979560646492558</v>
      </c>
      <c r="BN35" s="167">
        <v>78.955150228844573</v>
      </c>
      <c r="BO35" s="167">
        <v>81.402095379146218</v>
      </c>
      <c r="BP35" s="167">
        <v>76.212662109053127</v>
      </c>
      <c r="BQ35" s="167">
        <v>67.428166679576094</v>
      </c>
      <c r="BR35" s="167">
        <v>58.79861931025556</v>
      </c>
      <c r="BS35" s="167">
        <v>58.123856725992823</v>
      </c>
      <c r="BT35" s="167">
        <v>53.510265771063381</v>
      </c>
      <c r="BU35" s="167">
        <v>29.141367556272765</v>
      </c>
      <c r="BV35" s="167">
        <v>24.586614582388989</v>
      </c>
      <c r="BW35" s="167">
        <v>20.313045769043526</v>
      </c>
      <c r="BX35" s="167">
        <v>16.401465238778744</v>
      </c>
      <c r="BY35" s="167">
        <v>12.536224219005613</v>
      </c>
      <c r="BZ35" s="167">
        <v>0</v>
      </c>
      <c r="CA35" s="168">
        <f t="shared" si="3"/>
        <v>1360.7918850948172</v>
      </c>
      <c r="CB35" s="169"/>
    </row>
    <row r="36" spans="2:80" x14ac:dyDescent="0.25">
      <c r="B36" s="166">
        <f t="shared" si="2"/>
        <v>2029</v>
      </c>
      <c r="C36" s="167">
        <v>5.2161286435807586E-7</v>
      </c>
      <c r="D36" s="167">
        <v>1.0073862212398033E-6</v>
      </c>
      <c r="E36" s="167">
        <v>1.7570087683660418E-6</v>
      </c>
      <c r="F36" s="167">
        <v>2.9401832748084111E-6</v>
      </c>
      <c r="G36" s="167">
        <v>4.647053317256844E-6</v>
      </c>
      <c r="H36" s="167">
        <v>7.2462253866700799E-6</v>
      </c>
      <c r="I36" s="167">
        <v>1.1005157073355754E-5</v>
      </c>
      <c r="J36" s="167">
        <v>1.7026519549823149E-5</v>
      </c>
      <c r="K36" s="167">
        <v>2.7831007624851134E-5</v>
      </c>
      <c r="L36" s="167">
        <v>4.6225203103170132E-5</v>
      </c>
      <c r="M36" s="167">
        <v>7.7656862442376795E-5</v>
      </c>
      <c r="N36" s="167">
        <v>1.2993386105784877E-4</v>
      </c>
      <c r="O36" s="167">
        <v>2.2278253053603647E-4</v>
      </c>
      <c r="P36" s="167">
        <v>3.7126259075215273E-4</v>
      </c>
      <c r="Q36" s="167">
        <v>6.0450063976316692E-4</v>
      </c>
      <c r="R36" s="167">
        <v>1.0021789086465394E-3</v>
      </c>
      <c r="S36" s="167">
        <v>1.5807991162272717E-3</v>
      </c>
      <c r="T36" s="167">
        <v>2.497755201775087E-3</v>
      </c>
      <c r="U36" s="167">
        <v>3.9163624620999482E-3</v>
      </c>
      <c r="V36" s="167">
        <v>5.7499477205373573E-3</v>
      </c>
      <c r="W36" s="167">
        <v>8.2886027149066677E-3</v>
      </c>
      <c r="X36" s="167">
        <v>1.2055202711850732E-2</v>
      </c>
      <c r="Y36" s="167">
        <v>1.6714293751131482E-2</v>
      </c>
      <c r="Z36" s="167">
        <v>2.4096048477852017E-2</v>
      </c>
      <c r="AA36" s="167">
        <v>3.3802422626388495E-2</v>
      </c>
      <c r="AB36" s="167">
        <v>4.5722023658790911E-2</v>
      </c>
      <c r="AC36" s="167">
        <v>6.320256941425928E-2</v>
      </c>
      <c r="AD36" s="167">
        <v>8.5888509641159405E-2</v>
      </c>
      <c r="AE36" s="167">
        <v>0.11754540413811426</v>
      </c>
      <c r="AF36" s="167">
        <v>0.15841941511980745</v>
      </c>
      <c r="AG36" s="167">
        <v>0.20420236093144128</v>
      </c>
      <c r="AH36" s="167">
        <v>0.25375303456192644</v>
      </c>
      <c r="AI36" s="167">
        <v>0.33168707299455624</v>
      </c>
      <c r="AJ36" s="167">
        <v>0.44350909722035758</v>
      </c>
      <c r="AK36" s="167">
        <v>0.59305855379852879</v>
      </c>
      <c r="AL36" s="167">
        <v>0.78846923131314595</v>
      </c>
      <c r="AM36" s="167">
        <v>1.0738780560878918</v>
      </c>
      <c r="AN36" s="167">
        <v>1.4404037641010228</v>
      </c>
      <c r="AO36" s="167">
        <v>1.8812950809129143</v>
      </c>
      <c r="AP36" s="167">
        <v>2.3277386943219711</v>
      </c>
      <c r="AQ36" s="167">
        <v>3.0008004412934497</v>
      </c>
      <c r="AR36" s="167">
        <v>3.7137439529231369</v>
      </c>
      <c r="AS36" s="167">
        <v>4.6254988455372343</v>
      </c>
      <c r="AT36" s="167">
        <v>5.5802169705854991</v>
      </c>
      <c r="AU36" s="167">
        <v>6.8023387803898654</v>
      </c>
      <c r="AV36" s="167">
        <v>8.1403783936365688</v>
      </c>
      <c r="AW36" s="167">
        <v>9.6485359342944061</v>
      </c>
      <c r="AX36" s="167">
        <v>11.477787021441188</v>
      </c>
      <c r="AY36" s="167">
        <v>13.472708611481927</v>
      </c>
      <c r="AZ36" s="167">
        <v>15.670422083858824</v>
      </c>
      <c r="BA36" s="167">
        <v>18.555941702962631</v>
      </c>
      <c r="BB36" s="167">
        <v>21.943851485296019</v>
      </c>
      <c r="BC36" s="167">
        <v>25.487357283644013</v>
      </c>
      <c r="BD36" s="167">
        <v>29.281797702737578</v>
      </c>
      <c r="BE36" s="167">
        <v>33.132813826436006</v>
      </c>
      <c r="BF36" s="167">
        <v>38.556365393976101</v>
      </c>
      <c r="BG36" s="167">
        <v>43.862283909851882</v>
      </c>
      <c r="BH36" s="167">
        <v>48.238911682031038</v>
      </c>
      <c r="BI36" s="167">
        <v>54.53547742675174</v>
      </c>
      <c r="BJ36" s="167">
        <v>61.592722497115766</v>
      </c>
      <c r="BK36" s="167">
        <v>69.491907851946024</v>
      </c>
      <c r="BL36" s="167">
        <v>79.329097733861587</v>
      </c>
      <c r="BM36" s="167">
        <v>92.249093847027922</v>
      </c>
      <c r="BN36" s="167">
        <v>74.708757411107158</v>
      </c>
      <c r="BO36" s="167">
        <v>74.919349854547761</v>
      </c>
      <c r="BP36" s="167">
        <v>76.437780325617382</v>
      </c>
      <c r="BQ36" s="167">
        <v>70.765502124014617</v>
      </c>
      <c r="BR36" s="167">
        <v>61.841075902868766</v>
      </c>
      <c r="BS36" s="167">
        <v>53.203877701270272</v>
      </c>
      <c r="BT36" s="167">
        <v>51.816066078857368</v>
      </c>
      <c r="BU36" s="167">
        <v>27.441860524740118</v>
      </c>
      <c r="BV36" s="167">
        <v>23.92055268921748</v>
      </c>
      <c r="BW36" s="167">
        <v>19.785701845806951</v>
      </c>
      <c r="BX36" s="167">
        <v>15.997273848018171</v>
      </c>
      <c r="BY36" s="167">
        <v>12.610142238304975</v>
      </c>
      <c r="BZ36" s="167">
        <v>0</v>
      </c>
      <c r="CA36" s="168">
        <f t="shared" si="3"/>
        <v>1271.7579967492004</v>
      </c>
      <c r="CB36" s="169"/>
    </row>
    <row r="37" spans="2:80" x14ac:dyDescent="0.25">
      <c r="B37" s="166">
        <f t="shared" si="2"/>
        <v>2030</v>
      </c>
      <c r="C37" s="167">
        <v>4.4966076776474517E-7</v>
      </c>
      <c r="D37" s="167">
        <v>8.5253549551508878E-7</v>
      </c>
      <c r="E37" s="167">
        <v>1.5422646560021847E-6</v>
      </c>
      <c r="F37" s="167">
        <v>2.5585002354916453E-6</v>
      </c>
      <c r="G37" s="167">
        <v>4.1068508171565599E-6</v>
      </c>
      <c r="H37" s="167">
        <v>6.2763710743860002E-6</v>
      </c>
      <c r="I37" s="167">
        <v>9.6193863268478896E-6</v>
      </c>
      <c r="J37" s="167">
        <v>1.4719684864189508E-5</v>
      </c>
      <c r="K37" s="167">
        <v>2.3152760569702946E-5</v>
      </c>
      <c r="L37" s="167">
        <v>3.8327252200029416E-5</v>
      </c>
      <c r="M37" s="167">
        <v>6.4230030210291056E-5</v>
      </c>
      <c r="N37" s="167">
        <v>1.0915895100382933E-4</v>
      </c>
      <c r="O37" s="167">
        <v>1.8376446953492775E-4</v>
      </c>
      <c r="P37" s="167">
        <v>3.1378974629764356E-4</v>
      </c>
      <c r="Q37" s="167">
        <v>5.169736337765074E-4</v>
      </c>
      <c r="R37" s="167">
        <v>8.2828063142059705E-4</v>
      </c>
      <c r="S37" s="167">
        <v>1.3479327129116148E-3</v>
      </c>
      <c r="T37" s="167">
        <v>2.0866260753100163E-3</v>
      </c>
      <c r="U37" s="167">
        <v>3.2382549323991816E-3</v>
      </c>
      <c r="V37" s="167">
        <v>4.9914019872237814E-3</v>
      </c>
      <c r="W37" s="167">
        <v>7.2124547118594395E-3</v>
      </c>
      <c r="X37" s="167">
        <v>1.0249463143031823E-2</v>
      </c>
      <c r="Y37" s="167">
        <v>1.4721731721703712E-2</v>
      </c>
      <c r="Z37" s="167">
        <v>2.0183009285627718E-2</v>
      </c>
      <c r="AA37" s="167">
        <v>2.8798568936716895E-2</v>
      </c>
      <c r="AB37" s="167">
        <v>4.0021907681365154E-2</v>
      </c>
      <c r="AC37" s="167">
        <v>5.3660226080746276E-2</v>
      </c>
      <c r="AD37" s="167">
        <v>7.3594027784321892E-2</v>
      </c>
      <c r="AE37" s="167">
        <v>9.929036595273838E-2</v>
      </c>
      <c r="AF37" s="167">
        <v>0.13499063364540687</v>
      </c>
      <c r="AG37" s="167">
        <v>0.18083428158054882</v>
      </c>
      <c r="AH37" s="167">
        <v>0.23174351839864682</v>
      </c>
      <c r="AI37" s="167">
        <v>0.28641305685858476</v>
      </c>
      <c r="AJ37" s="167">
        <v>0.37250401312818504</v>
      </c>
      <c r="AK37" s="167">
        <v>0.49563972480470997</v>
      </c>
      <c r="AL37" s="167">
        <v>0.65958108491969303</v>
      </c>
      <c r="AM37" s="167">
        <v>0.87299684765485086</v>
      </c>
      <c r="AN37" s="167">
        <v>1.1840783405747326</v>
      </c>
      <c r="AO37" s="167">
        <v>1.5812331296053774</v>
      </c>
      <c r="AP37" s="167">
        <v>2.0569335959810466</v>
      </c>
      <c r="AQ37" s="167">
        <v>2.5363014295789226</v>
      </c>
      <c r="AR37" s="167">
        <v>3.2587119590845086</v>
      </c>
      <c r="AS37" s="167">
        <v>4.0204960069054962</v>
      </c>
      <c r="AT37" s="167">
        <v>4.9942906534584717</v>
      </c>
      <c r="AU37" s="167">
        <v>6.0084986762540042</v>
      </c>
      <c r="AV37" s="167">
        <v>7.3017711886841052</v>
      </c>
      <c r="AW37" s="167">
        <v>8.7137033537705246</v>
      </c>
      <c r="AX37" s="167">
        <v>10.300164145829527</v>
      </c>
      <c r="AY37" s="167">
        <v>12.213971395637959</v>
      </c>
      <c r="AZ37" s="167">
        <v>14.23798837278601</v>
      </c>
      <c r="BA37" s="167">
        <v>16.462517814176582</v>
      </c>
      <c r="BB37" s="167">
        <v>19.39480224520069</v>
      </c>
      <c r="BC37" s="167">
        <v>22.831493559555195</v>
      </c>
      <c r="BD37" s="167">
        <v>26.227158590122521</v>
      </c>
      <c r="BE37" s="167">
        <v>29.859676296026528</v>
      </c>
      <c r="BF37" s="167">
        <v>33.521176165346986</v>
      </c>
      <c r="BG37" s="167">
        <v>38.728861761268611</v>
      </c>
      <c r="BH37" s="167">
        <v>43.764370934652121</v>
      </c>
      <c r="BI37" s="167">
        <v>47.827124335588941</v>
      </c>
      <c r="BJ37" s="167">
        <v>53.742834386764386</v>
      </c>
      <c r="BK37" s="167">
        <v>60.325415522843514</v>
      </c>
      <c r="BL37" s="167">
        <v>67.624279744920543</v>
      </c>
      <c r="BM37" s="167">
        <v>76.672046777574195</v>
      </c>
      <c r="BN37" s="167">
        <v>88.37919304641774</v>
      </c>
      <c r="BO37" s="167">
        <v>70.903846396395593</v>
      </c>
      <c r="BP37" s="167">
        <v>70.379084026220966</v>
      </c>
      <c r="BQ37" s="167">
        <v>71.008243084998739</v>
      </c>
      <c r="BR37" s="167">
        <v>64.942678694201803</v>
      </c>
      <c r="BS37" s="167">
        <v>56.000667982481815</v>
      </c>
      <c r="BT37" s="167">
        <v>47.478843767681617</v>
      </c>
      <c r="BU37" s="167">
        <v>25.602338264286185</v>
      </c>
      <c r="BV37" s="167">
        <v>22.802462791761446</v>
      </c>
      <c r="BW37" s="167">
        <v>19.491030796561287</v>
      </c>
      <c r="BX37" s="167">
        <v>15.78305739827074</v>
      </c>
      <c r="BY37" s="167">
        <v>12.463403752595998</v>
      </c>
      <c r="BZ37" s="167">
        <v>0</v>
      </c>
      <c r="CA37" s="168">
        <f t="shared" si="3"/>
        <v>1184.2209673187913</v>
      </c>
      <c r="CB37" s="169"/>
    </row>
    <row r="38" spans="2:80" x14ac:dyDescent="0.25">
      <c r="B38" s="166">
        <f t="shared" si="2"/>
        <v>2031</v>
      </c>
      <c r="C38" s="167">
        <v>3.9102370041378676E-7</v>
      </c>
      <c r="D38" s="167">
        <v>7.3482012984821266E-7</v>
      </c>
      <c r="E38" s="167">
        <v>1.3052715680979265E-6</v>
      </c>
      <c r="F38" s="167">
        <v>2.2451713325051526E-6</v>
      </c>
      <c r="G38" s="167">
        <v>3.5731698914825971E-6</v>
      </c>
      <c r="H38" s="167">
        <v>5.5456855001245753E-6</v>
      </c>
      <c r="I38" s="167">
        <v>8.3312196366563951E-6</v>
      </c>
      <c r="J38" s="167">
        <v>1.2864770285218874E-5</v>
      </c>
      <c r="K38" s="167">
        <v>2.0014942525431456E-5</v>
      </c>
      <c r="L38" s="167">
        <v>3.188723690886186E-5</v>
      </c>
      <c r="M38" s="167">
        <v>5.325966513491931E-5</v>
      </c>
      <c r="N38" s="167">
        <v>9.0290766935605116E-5</v>
      </c>
      <c r="O38" s="167">
        <v>1.5438826431675434E-4</v>
      </c>
      <c r="P38" s="167">
        <v>2.5883975377385959E-4</v>
      </c>
      <c r="Q38" s="167">
        <v>4.3694999948309943E-4</v>
      </c>
      <c r="R38" s="167">
        <v>7.0835809875599565E-4</v>
      </c>
      <c r="S38" s="167">
        <v>1.1140430593939987E-3</v>
      </c>
      <c r="T38" s="167">
        <v>1.7792688796775535E-3</v>
      </c>
      <c r="U38" s="167">
        <v>2.7052826589559487E-3</v>
      </c>
      <c r="V38" s="167">
        <v>4.1272045404305568E-3</v>
      </c>
      <c r="W38" s="167">
        <v>6.2610832858926435E-3</v>
      </c>
      <c r="X38" s="167">
        <v>8.9189048390574399E-3</v>
      </c>
      <c r="Y38" s="167">
        <v>1.2516833279086703E-2</v>
      </c>
      <c r="Z38" s="167">
        <v>1.7776954728057182E-2</v>
      </c>
      <c r="AA38" s="167">
        <v>2.4122624129754244E-2</v>
      </c>
      <c r="AB38" s="167">
        <v>3.4097901563766408E-2</v>
      </c>
      <c r="AC38" s="167">
        <v>4.6970026872575177E-2</v>
      </c>
      <c r="AD38" s="167">
        <v>6.2474708872568396E-2</v>
      </c>
      <c r="AE38" s="167">
        <v>8.5061663819775535E-2</v>
      </c>
      <c r="AF38" s="167">
        <v>0.11400612360078433</v>
      </c>
      <c r="AG38" s="167">
        <v>0.15406545666172899</v>
      </c>
      <c r="AH38" s="167">
        <v>0.20519000186931313</v>
      </c>
      <c r="AI38" s="167">
        <v>0.26152476851563566</v>
      </c>
      <c r="AJ38" s="167">
        <v>0.32163391746374159</v>
      </c>
      <c r="AK38" s="167">
        <v>0.41628401272049909</v>
      </c>
      <c r="AL38" s="167">
        <v>0.55124366229643418</v>
      </c>
      <c r="AM38" s="167">
        <v>0.73031368485805148</v>
      </c>
      <c r="AN38" s="167">
        <v>0.96266031498483906</v>
      </c>
      <c r="AO38" s="167">
        <v>1.2997463797543158</v>
      </c>
      <c r="AP38" s="167">
        <v>1.72859211708947</v>
      </c>
      <c r="AQ38" s="167">
        <v>2.2408440377473648</v>
      </c>
      <c r="AR38" s="167">
        <v>2.7538922142339644</v>
      </c>
      <c r="AS38" s="167">
        <v>3.5270346475141992</v>
      </c>
      <c r="AT38" s="167">
        <v>4.3400301887880692</v>
      </c>
      <c r="AU38" s="167">
        <v>5.376395742651594</v>
      </c>
      <c r="AV38" s="167">
        <v>6.4486243361807993</v>
      </c>
      <c r="AW38" s="167">
        <v>7.8152158199339983</v>
      </c>
      <c r="AX38" s="167">
        <v>9.3019419857617152</v>
      </c>
      <c r="AY38" s="167">
        <v>10.961422740677847</v>
      </c>
      <c r="AZ38" s="167">
        <v>12.911303749022677</v>
      </c>
      <c r="BA38" s="167">
        <v>14.963219327382065</v>
      </c>
      <c r="BB38" s="167">
        <v>17.213135632845788</v>
      </c>
      <c r="BC38" s="167">
        <v>20.18645429150963</v>
      </c>
      <c r="BD38" s="167">
        <v>23.50544805800309</v>
      </c>
      <c r="BE38" s="167">
        <v>26.75734636014618</v>
      </c>
      <c r="BF38" s="167">
        <v>30.222002313455299</v>
      </c>
      <c r="BG38" s="167">
        <v>33.683482328256524</v>
      </c>
      <c r="BH38" s="167">
        <v>38.65337122410908</v>
      </c>
      <c r="BI38" s="167">
        <v>43.400435376019843</v>
      </c>
      <c r="BJ38" s="167">
        <v>47.141508790560252</v>
      </c>
      <c r="BK38" s="167">
        <v>52.64718727671449</v>
      </c>
      <c r="BL38" s="167">
        <v>58.715538320663541</v>
      </c>
      <c r="BM38" s="167">
        <v>65.371346200790782</v>
      </c>
      <c r="BN38" s="167">
        <v>73.478891463226006</v>
      </c>
      <c r="BO38" s="167">
        <v>83.904118530191454</v>
      </c>
      <c r="BP38" s="167">
        <v>66.640047578091099</v>
      </c>
      <c r="BQ38" s="167">
        <v>65.426385547288845</v>
      </c>
      <c r="BR38" s="167">
        <v>65.218453550982304</v>
      </c>
      <c r="BS38" s="167">
        <v>58.86610598324264</v>
      </c>
      <c r="BT38" s="167">
        <v>50.032347326865427</v>
      </c>
      <c r="BU38" s="167">
        <v>23.11351252878676</v>
      </c>
      <c r="BV38" s="167">
        <v>21.76676559493804</v>
      </c>
      <c r="BW38" s="167">
        <v>19.016002217170605</v>
      </c>
      <c r="BX38" s="167">
        <v>15.916844049501035</v>
      </c>
      <c r="BY38" s="167">
        <v>12.593104796268211</v>
      </c>
      <c r="BZ38" s="167">
        <v>0</v>
      </c>
      <c r="CA38" s="168">
        <f t="shared" si="3"/>
        <v>1101.1647360497248</v>
      </c>
      <c r="CB38" s="169"/>
    </row>
    <row r="39" spans="2:80" x14ac:dyDescent="0.25">
      <c r="B39" s="166">
        <f t="shared" si="2"/>
        <v>2032</v>
      </c>
      <c r="C39" s="167">
        <v>3.3825656681543692E-7</v>
      </c>
      <c r="D39" s="167">
        <v>6.3883677778320269E-7</v>
      </c>
      <c r="E39" s="167">
        <v>1.1248916314959834E-6</v>
      </c>
      <c r="F39" s="167">
        <v>1.9002548237202765E-6</v>
      </c>
      <c r="G39" s="167">
        <v>3.1349430636498643E-6</v>
      </c>
      <c r="H39" s="167">
        <v>4.8245240111960408E-6</v>
      </c>
      <c r="I39" s="167">
        <v>7.3600006293902953E-6</v>
      </c>
      <c r="J39" s="167">
        <v>1.1141266345784939E-5</v>
      </c>
      <c r="K39" s="167">
        <v>1.7491261613836184E-5</v>
      </c>
      <c r="L39" s="167">
        <v>2.7564337387139815E-5</v>
      </c>
      <c r="M39" s="167">
        <v>4.4313462817718863E-5</v>
      </c>
      <c r="N39" s="167">
        <v>7.4873789240800792E-5</v>
      </c>
      <c r="O39" s="167">
        <v>1.2770912816274793E-4</v>
      </c>
      <c r="P39" s="167">
        <v>2.1746630087390861E-4</v>
      </c>
      <c r="Q39" s="167">
        <v>3.604402115009453E-4</v>
      </c>
      <c r="R39" s="167">
        <v>5.987156115920822E-4</v>
      </c>
      <c r="S39" s="167">
        <v>9.5276097155133632E-4</v>
      </c>
      <c r="T39" s="167">
        <v>1.4705425417453621E-3</v>
      </c>
      <c r="U39" s="167">
        <v>2.306821040430812E-3</v>
      </c>
      <c r="V39" s="167">
        <v>3.447963780016633E-3</v>
      </c>
      <c r="W39" s="167">
        <v>5.1770976619437969E-3</v>
      </c>
      <c r="X39" s="167">
        <v>7.7425822132409228E-3</v>
      </c>
      <c r="Y39" s="167">
        <v>1.0892055213842677E-2</v>
      </c>
      <c r="Z39" s="167">
        <v>1.5114645485261258E-2</v>
      </c>
      <c r="AA39" s="167">
        <v>2.1246749504626739E-2</v>
      </c>
      <c r="AB39" s="167">
        <v>2.8562476555089922E-2</v>
      </c>
      <c r="AC39" s="167">
        <v>4.0018389927633125E-2</v>
      </c>
      <c r="AD39" s="167">
        <v>5.4685385690142696E-2</v>
      </c>
      <c r="AE39" s="167">
        <v>7.2201993084500371E-2</v>
      </c>
      <c r="AF39" s="167">
        <v>9.7653270563635652E-2</v>
      </c>
      <c r="AG39" s="167">
        <v>0.13009639529321804</v>
      </c>
      <c r="AH39" s="167">
        <v>0.17479083189224498</v>
      </c>
      <c r="AI39" s="167">
        <v>0.23152503261170998</v>
      </c>
      <c r="AJ39" s="167">
        <v>0.29363744852152007</v>
      </c>
      <c r="AK39" s="167">
        <v>0.3594109387123674</v>
      </c>
      <c r="AL39" s="167">
        <v>0.46297962462164011</v>
      </c>
      <c r="AM39" s="167">
        <v>0.61036851852823781</v>
      </c>
      <c r="AN39" s="167">
        <v>0.8053588336756069</v>
      </c>
      <c r="AO39" s="167">
        <v>1.0567821026869395</v>
      </c>
      <c r="AP39" s="167">
        <v>1.4207886755666883</v>
      </c>
      <c r="AQ39" s="167">
        <v>1.8829129143320307</v>
      </c>
      <c r="AR39" s="167">
        <v>2.4327219887755565</v>
      </c>
      <c r="AS39" s="167">
        <v>2.9802856849282833</v>
      </c>
      <c r="AT39" s="167">
        <v>3.8065793908943628</v>
      </c>
      <c r="AU39" s="167">
        <v>4.6711141089932413</v>
      </c>
      <c r="AV39" s="167">
        <v>5.7690817895004489</v>
      </c>
      <c r="AW39" s="167">
        <v>6.9011357704084606</v>
      </c>
      <c r="AX39" s="167">
        <v>8.342056702817656</v>
      </c>
      <c r="AY39" s="167">
        <v>9.8990825662169666</v>
      </c>
      <c r="AZ39" s="167">
        <v>11.59046807145856</v>
      </c>
      <c r="BA39" s="167">
        <v>13.574814316641485</v>
      </c>
      <c r="BB39" s="167">
        <v>15.652990009792829</v>
      </c>
      <c r="BC39" s="167">
        <v>17.92389695677802</v>
      </c>
      <c r="BD39" s="167">
        <v>20.796986495616533</v>
      </c>
      <c r="BE39" s="167">
        <v>23.99880549877458</v>
      </c>
      <c r="BF39" s="167">
        <v>27.101515100222404</v>
      </c>
      <c r="BG39" s="167">
        <v>30.387956385659702</v>
      </c>
      <c r="BH39" s="167">
        <v>33.638080698412558</v>
      </c>
      <c r="BI39" s="167">
        <v>38.351350493038353</v>
      </c>
      <c r="BJ39" s="167">
        <v>42.797172646644853</v>
      </c>
      <c r="BK39" s="167">
        <v>46.199262282625966</v>
      </c>
      <c r="BL39" s="167">
        <v>51.26276840943779</v>
      </c>
      <c r="BM39" s="167">
        <v>56.782315650579974</v>
      </c>
      <c r="BN39" s="167">
        <v>62.678997583587176</v>
      </c>
      <c r="BO39" s="167">
        <v>69.799512475283194</v>
      </c>
      <c r="BP39" s="167">
        <v>78.90703231185212</v>
      </c>
      <c r="BQ39" s="167">
        <v>62.000226302324151</v>
      </c>
      <c r="BR39" s="167">
        <v>60.152225098141074</v>
      </c>
      <c r="BS39" s="167">
        <v>59.181690590851879</v>
      </c>
      <c r="BT39" s="167">
        <v>52.65927105484397</v>
      </c>
      <c r="BU39" s="167">
        <v>23.400396149097983</v>
      </c>
      <c r="BV39" s="167">
        <v>19.225345814064003</v>
      </c>
      <c r="BW39" s="167">
        <v>17.763071328608692</v>
      </c>
      <c r="BX39" s="167">
        <v>15.200198345474567</v>
      </c>
      <c r="BY39" s="167">
        <v>12.433006812101276</v>
      </c>
      <c r="BZ39" s="167">
        <v>0</v>
      </c>
      <c r="CA39" s="168">
        <f t="shared" si="3"/>
        <v>1016.0530379722017</v>
      </c>
      <c r="CB39" s="169"/>
    </row>
    <row r="40" spans="2:80" x14ac:dyDescent="0.25">
      <c r="B40" s="166">
        <f t="shared" si="2"/>
        <v>2033</v>
      </c>
      <c r="C40" s="167">
        <v>2.8080897160678853E-7</v>
      </c>
      <c r="D40" s="167">
        <v>5.5253033045057909E-7</v>
      </c>
      <c r="E40" s="167">
        <v>9.777440706897067E-7</v>
      </c>
      <c r="F40" s="167">
        <v>1.6374587152832853E-6</v>
      </c>
      <c r="G40" s="167">
        <v>2.6534424618987473E-6</v>
      </c>
      <c r="H40" s="167">
        <v>4.2322194863941842E-6</v>
      </c>
      <c r="I40" s="167">
        <v>6.4023088946416062E-6</v>
      </c>
      <c r="J40" s="167">
        <v>9.8410223312722644E-6</v>
      </c>
      <c r="K40" s="167">
        <v>1.514705393729221E-5</v>
      </c>
      <c r="L40" s="167">
        <v>2.4086653932747781E-5</v>
      </c>
      <c r="M40" s="167">
        <v>3.8304448107276401E-5</v>
      </c>
      <c r="N40" s="167">
        <v>6.2300235423917716E-5</v>
      </c>
      <c r="O40" s="167">
        <v>1.0590818455012696E-4</v>
      </c>
      <c r="P40" s="167">
        <v>1.7989183858796443E-4</v>
      </c>
      <c r="Q40" s="167">
        <v>3.0282951720411733E-4</v>
      </c>
      <c r="R40" s="167">
        <v>4.9388624571017337E-4</v>
      </c>
      <c r="S40" s="167">
        <v>8.0529726995032247E-4</v>
      </c>
      <c r="T40" s="167">
        <v>1.257666485160569E-3</v>
      </c>
      <c r="U40" s="167">
        <v>1.9065867639126433E-3</v>
      </c>
      <c r="V40" s="167">
        <v>2.9401559058019611E-3</v>
      </c>
      <c r="W40" s="167">
        <v>4.3251350784819786E-3</v>
      </c>
      <c r="X40" s="167">
        <v>6.402175349930983E-3</v>
      </c>
      <c r="Y40" s="167">
        <v>9.4556125818310854E-3</v>
      </c>
      <c r="Z40" s="167">
        <v>1.3152801295808259E-2</v>
      </c>
      <c r="AA40" s="167">
        <v>1.8065046964311604E-2</v>
      </c>
      <c r="AB40" s="167">
        <v>2.515694612442948E-2</v>
      </c>
      <c r="AC40" s="167">
        <v>3.3522981979580369E-2</v>
      </c>
      <c r="AD40" s="167">
        <v>4.659261415639937E-2</v>
      </c>
      <c r="AE40" s="167">
        <v>6.3199727156618424E-2</v>
      </c>
      <c r="AF40" s="167">
        <v>8.2882535564101412E-2</v>
      </c>
      <c r="AG40" s="167">
        <v>0.11142027333475746</v>
      </c>
      <c r="AH40" s="167">
        <v>0.14757872133949956</v>
      </c>
      <c r="AI40" s="167">
        <v>0.1972007900531112</v>
      </c>
      <c r="AJ40" s="167">
        <v>0.25991927876695675</v>
      </c>
      <c r="AK40" s="167">
        <v>0.32808006627676312</v>
      </c>
      <c r="AL40" s="167">
        <v>0.39970734775649974</v>
      </c>
      <c r="AM40" s="167">
        <v>0.51263891413314633</v>
      </c>
      <c r="AN40" s="167">
        <v>0.67310684739478355</v>
      </c>
      <c r="AO40" s="167">
        <v>0.88415240517945037</v>
      </c>
      <c r="AP40" s="167">
        <v>1.1552938409423885</v>
      </c>
      <c r="AQ40" s="167">
        <v>1.5475697604455858</v>
      </c>
      <c r="AR40" s="167">
        <v>2.0439364340113881</v>
      </c>
      <c r="AS40" s="167">
        <v>2.6323830070648508</v>
      </c>
      <c r="AT40" s="167">
        <v>3.2161862774309506</v>
      </c>
      <c r="AU40" s="167">
        <v>4.0962222991933892</v>
      </c>
      <c r="AV40" s="167">
        <v>5.0113165468562073</v>
      </c>
      <c r="AW40" s="167">
        <v>6.1728458034063554</v>
      </c>
      <c r="AX40" s="167">
        <v>7.3655543477014236</v>
      </c>
      <c r="AY40" s="167">
        <v>8.8770521545731462</v>
      </c>
      <c r="AZ40" s="167">
        <v>10.469022170228627</v>
      </c>
      <c r="BA40" s="167">
        <v>12.191008205495763</v>
      </c>
      <c r="BB40" s="167">
        <v>14.207846326502093</v>
      </c>
      <c r="BC40" s="167">
        <v>16.308210599280741</v>
      </c>
      <c r="BD40" s="167">
        <v>18.479240209557872</v>
      </c>
      <c r="BE40" s="167">
        <v>21.25236282964914</v>
      </c>
      <c r="BF40" s="167">
        <v>24.329859071306135</v>
      </c>
      <c r="BG40" s="167">
        <v>27.274142294042402</v>
      </c>
      <c r="BH40" s="167">
        <v>30.371269234435388</v>
      </c>
      <c r="BI40" s="167">
        <v>33.400242799843831</v>
      </c>
      <c r="BJ40" s="167">
        <v>37.842843934422987</v>
      </c>
      <c r="BK40" s="167">
        <v>41.966741424759363</v>
      </c>
      <c r="BL40" s="167">
        <v>45.010138998322233</v>
      </c>
      <c r="BM40" s="167">
        <v>49.602710192910905</v>
      </c>
      <c r="BN40" s="167">
        <v>54.477506970341338</v>
      </c>
      <c r="BO40" s="167">
        <v>59.582620140945025</v>
      </c>
      <c r="BP40" s="167">
        <v>65.696574424522083</v>
      </c>
      <c r="BQ40" s="167">
        <v>73.474504458252667</v>
      </c>
      <c r="BR40" s="167">
        <v>57.061189914345697</v>
      </c>
      <c r="BS40" s="167">
        <v>54.654325724424154</v>
      </c>
      <c r="BT40" s="167">
        <v>53.016911974059568</v>
      </c>
      <c r="BU40" s="167">
        <v>23.119766672399262</v>
      </c>
      <c r="BV40" s="167">
        <v>19.041993308807285</v>
      </c>
      <c r="BW40" s="167">
        <v>15.357244611818654</v>
      </c>
      <c r="BX40" s="167">
        <v>13.900016652809478</v>
      </c>
      <c r="BY40" s="167">
        <v>11.627190315375177</v>
      </c>
      <c r="BZ40" s="167">
        <v>0</v>
      </c>
      <c r="CA40" s="168">
        <f t="shared" si="3"/>
        <v>929.65856278910735</v>
      </c>
      <c r="CB40" s="169"/>
    </row>
    <row r="41" spans="2:80" x14ac:dyDescent="0.25">
      <c r="B41" s="166">
        <f t="shared" si="2"/>
        <v>2034</v>
      </c>
      <c r="C41" s="167">
        <v>2.3459999113142893E-7</v>
      </c>
      <c r="D41" s="167">
        <v>4.5880720069696457E-7</v>
      </c>
      <c r="E41" s="167">
        <v>8.4551588259984545E-7</v>
      </c>
      <c r="F41" s="167">
        <v>1.4229834578161071E-6</v>
      </c>
      <c r="G41" s="167">
        <v>2.2862862688807772E-6</v>
      </c>
      <c r="H41" s="167">
        <v>3.5822886808936638E-6</v>
      </c>
      <c r="I41" s="167">
        <v>5.6155612437394642E-6</v>
      </c>
      <c r="J41" s="167">
        <v>8.5598562852770566E-6</v>
      </c>
      <c r="K41" s="167">
        <v>1.3377876711809233E-5</v>
      </c>
      <c r="L41" s="167">
        <v>2.0857567862769821E-5</v>
      </c>
      <c r="M41" s="167">
        <v>3.3469577745970369E-5</v>
      </c>
      <c r="N41" s="167">
        <v>5.3850815480260827E-5</v>
      </c>
      <c r="O41" s="167">
        <v>8.8127544363131305E-5</v>
      </c>
      <c r="P41" s="167">
        <v>1.4918678910902372E-4</v>
      </c>
      <c r="Q41" s="167">
        <v>2.5050953068478377E-4</v>
      </c>
      <c r="R41" s="167">
        <v>4.1495117521436753E-4</v>
      </c>
      <c r="S41" s="167">
        <v>6.643012464197795E-4</v>
      </c>
      <c r="T41" s="167">
        <v>1.0630215341157767E-3</v>
      </c>
      <c r="U41" s="167">
        <v>1.6306023992608276E-3</v>
      </c>
      <c r="V41" s="167">
        <v>2.4300678692599775E-3</v>
      </c>
      <c r="W41" s="167">
        <v>3.6881812159990091E-3</v>
      </c>
      <c r="X41" s="167">
        <v>5.3486801622782409E-3</v>
      </c>
      <c r="Y41" s="167">
        <v>7.8187705323204404E-3</v>
      </c>
      <c r="Z41" s="167">
        <v>1.1418288921157316E-2</v>
      </c>
      <c r="AA41" s="167">
        <v>1.5720285313816584E-2</v>
      </c>
      <c r="AB41" s="167">
        <v>2.1390179851068558E-2</v>
      </c>
      <c r="AC41" s="167">
        <v>2.952559704484492E-2</v>
      </c>
      <c r="AD41" s="167">
        <v>3.9031624867026438E-2</v>
      </c>
      <c r="AE41" s="167">
        <v>5.3848068104475122E-2</v>
      </c>
      <c r="AF41" s="167">
        <v>7.2548709982765414E-2</v>
      </c>
      <c r="AG41" s="167">
        <v>9.4560930916671393E-2</v>
      </c>
      <c r="AH41" s="167">
        <v>0.12637802720614677</v>
      </c>
      <c r="AI41" s="167">
        <v>0.16648265920556982</v>
      </c>
      <c r="AJ41" s="167">
        <v>0.22136327797137523</v>
      </c>
      <c r="AK41" s="167">
        <v>0.29037430373864459</v>
      </c>
      <c r="AL41" s="167">
        <v>0.36482314534717242</v>
      </c>
      <c r="AM41" s="167">
        <v>0.44256313201736119</v>
      </c>
      <c r="AN41" s="167">
        <v>0.56533331942523046</v>
      </c>
      <c r="AO41" s="167">
        <v>0.73898226989548099</v>
      </c>
      <c r="AP41" s="167">
        <v>0.96662235162115284</v>
      </c>
      <c r="AQ41" s="167">
        <v>1.2584937034442314</v>
      </c>
      <c r="AR41" s="167">
        <v>1.6798723894118348</v>
      </c>
      <c r="AS41" s="167">
        <v>2.2114911037098706</v>
      </c>
      <c r="AT41" s="167">
        <v>2.8404262870475567</v>
      </c>
      <c r="AU41" s="167">
        <v>3.4606717997461516</v>
      </c>
      <c r="AV41" s="167">
        <v>4.3938625208829833</v>
      </c>
      <c r="AW41" s="167">
        <v>5.3611415695105009</v>
      </c>
      <c r="AX41" s="167">
        <v>6.5872527675962376</v>
      </c>
      <c r="AY41" s="167">
        <v>7.8371910867747427</v>
      </c>
      <c r="AZ41" s="167">
        <v>9.3888882330998253</v>
      </c>
      <c r="BA41" s="167">
        <v>11.014489529376334</v>
      </c>
      <c r="BB41" s="167">
        <v>12.765376799745477</v>
      </c>
      <c r="BC41" s="167">
        <v>14.810685838511425</v>
      </c>
      <c r="BD41" s="167">
        <v>16.825420179648685</v>
      </c>
      <c r="BE41" s="167">
        <v>18.899447159524225</v>
      </c>
      <c r="BF41" s="167">
        <v>21.566195732980788</v>
      </c>
      <c r="BG41" s="167">
        <v>24.509123673466892</v>
      </c>
      <c r="BH41" s="167">
        <v>27.285241160112886</v>
      </c>
      <c r="BI41" s="167">
        <v>30.183235499589735</v>
      </c>
      <c r="BJ41" s="167">
        <v>32.985293370337864</v>
      </c>
      <c r="BK41" s="167">
        <v>37.136941316636651</v>
      </c>
      <c r="BL41" s="167">
        <v>40.915309227107421</v>
      </c>
      <c r="BM41" s="167">
        <v>43.582294064045065</v>
      </c>
      <c r="BN41" s="167">
        <v>47.624075846398981</v>
      </c>
      <c r="BO41" s="167">
        <v>51.827577299658742</v>
      </c>
      <c r="BP41" s="167">
        <v>56.129863193882862</v>
      </c>
      <c r="BQ41" s="167">
        <v>61.235891578214876</v>
      </c>
      <c r="BR41" s="167">
        <v>67.692033611567851</v>
      </c>
      <c r="BS41" s="167">
        <v>51.910749135585284</v>
      </c>
      <c r="BT41" s="167">
        <v>49.033696424159118</v>
      </c>
      <c r="BU41" s="167">
        <v>21.614945278186187</v>
      </c>
      <c r="BV41" s="167">
        <v>18.625463749876456</v>
      </c>
      <c r="BW41" s="167">
        <v>15.060983132526211</v>
      </c>
      <c r="BX41" s="167">
        <v>11.90748696001674</v>
      </c>
      <c r="BY41" s="167">
        <v>10.536242392038563</v>
      </c>
      <c r="BZ41" s="167">
        <v>0</v>
      </c>
      <c r="CA41" s="168">
        <f t="shared" si="3"/>
        <v>844.94201074758485</v>
      </c>
      <c r="CB41" s="169"/>
    </row>
    <row r="42" spans="2:80" x14ac:dyDescent="0.25">
      <c r="B42" s="166">
        <f t="shared" si="2"/>
        <v>2035</v>
      </c>
      <c r="C42" s="167">
        <v>1.9875858325857365E-7</v>
      </c>
      <c r="D42" s="167">
        <v>3.8338187224179476E-7</v>
      </c>
      <c r="E42" s="167">
        <v>7.0225667449935747E-7</v>
      </c>
      <c r="F42" s="167">
        <v>1.230369292143374E-6</v>
      </c>
      <c r="G42" s="167">
        <v>1.986549612635613E-6</v>
      </c>
      <c r="H42" s="167">
        <v>3.0864085929227514E-6</v>
      </c>
      <c r="I42" s="167">
        <v>4.7533070871158545E-6</v>
      </c>
      <c r="J42" s="167">
        <v>7.5071387504663245E-6</v>
      </c>
      <c r="K42" s="167">
        <v>1.1635427534614773E-5</v>
      </c>
      <c r="L42" s="167">
        <v>1.8419364975208463E-5</v>
      </c>
      <c r="M42" s="167">
        <v>2.8981550144913104E-5</v>
      </c>
      <c r="N42" s="167">
        <v>4.7051400046779768E-5</v>
      </c>
      <c r="O42" s="167">
        <v>7.6173554638278573E-5</v>
      </c>
      <c r="P42" s="167">
        <v>1.2414357778958718E-4</v>
      </c>
      <c r="Q42" s="167">
        <v>2.0775408243731142E-4</v>
      </c>
      <c r="R42" s="167">
        <v>3.4326583616001161E-4</v>
      </c>
      <c r="S42" s="167">
        <v>5.5813537754348386E-4</v>
      </c>
      <c r="T42" s="167">
        <v>8.7690396472450693E-4</v>
      </c>
      <c r="U42" s="167">
        <v>1.378260329648523E-3</v>
      </c>
      <c r="V42" s="167">
        <v>2.0783409482101334E-3</v>
      </c>
      <c r="W42" s="167">
        <v>3.0483285730947274E-3</v>
      </c>
      <c r="X42" s="167">
        <v>4.5610648676599475E-3</v>
      </c>
      <c r="Y42" s="167">
        <v>6.5323022561451505E-3</v>
      </c>
      <c r="Z42" s="167">
        <v>9.441878474499843E-3</v>
      </c>
      <c r="AA42" s="167">
        <v>1.364725694547142E-2</v>
      </c>
      <c r="AB42" s="167">
        <v>1.8613723675046878E-2</v>
      </c>
      <c r="AC42" s="167">
        <v>2.5105228171056204E-2</v>
      </c>
      <c r="AD42" s="167">
        <v>3.4377038107099023E-2</v>
      </c>
      <c r="AE42" s="167">
        <v>4.5111223547520951E-2</v>
      </c>
      <c r="AF42" s="167">
        <v>6.1815134778048009E-2</v>
      </c>
      <c r="AG42" s="167">
        <v>8.277049825528926E-2</v>
      </c>
      <c r="AH42" s="167">
        <v>0.10724976528064956</v>
      </c>
      <c r="AI42" s="167">
        <v>0.1425515959586301</v>
      </c>
      <c r="AJ42" s="167">
        <v>0.18686532653115129</v>
      </c>
      <c r="AK42" s="167">
        <v>0.24727987067547164</v>
      </c>
      <c r="AL42" s="167">
        <v>0.32286443759482986</v>
      </c>
      <c r="AM42" s="167">
        <v>0.40390089728516143</v>
      </c>
      <c r="AN42" s="167">
        <v>0.4880424469152369</v>
      </c>
      <c r="AO42" s="167">
        <v>0.62066603075641136</v>
      </c>
      <c r="AP42" s="167">
        <v>0.80792907451586049</v>
      </c>
      <c r="AQ42" s="167">
        <v>1.0530308930550158</v>
      </c>
      <c r="AR42" s="167">
        <v>1.3662157486601041</v>
      </c>
      <c r="AS42" s="167">
        <v>1.8175637826885109</v>
      </c>
      <c r="AT42" s="167">
        <v>2.3861131179229904</v>
      </c>
      <c r="AU42" s="167">
        <v>3.0560152706109669</v>
      </c>
      <c r="AV42" s="167">
        <v>3.7119013705366388</v>
      </c>
      <c r="AW42" s="167">
        <v>4.699906632454482</v>
      </c>
      <c r="AX42" s="167">
        <v>5.7202314665588858</v>
      </c>
      <c r="AY42" s="167">
        <v>7.0081427682051913</v>
      </c>
      <c r="AZ42" s="167">
        <v>8.2891723233153236</v>
      </c>
      <c r="BA42" s="167">
        <v>9.8794990510522798</v>
      </c>
      <c r="BB42" s="167">
        <v>11.537123106259836</v>
      </c>
      <c r="BC42" s="167">
        <v>13.313410218756697</v>
      </c>
      <c r="BD42" s="167">
        <v>15.290094173854078</v>
      </c>
      <c r="BE42" s="167">
        <v>17.220949442301556</v>
      </c>
      <c r="BF42" s="167">
        <v>19.194644663883111</v>
      </c>
      <c r="BG42" s="167">
        <v>21.746188942680607</v>
      </c>
      <c r="BH42" s="167">
        <v>24.543952132900259</v>
      </c>
      <c r="BI42" s="167">
        <v>27.143084364504915</v>
      </c>
      <c r="BJ42" s="167">
        <v>29.835993959528782</v>
      </c>
      <c r="BK42" s="167">
        <v>32.398973402258804</v>
      </c>
      <c r="BL42" s="167">
        <v>36.236716735199039</v>
      </c>
      <c r="BM42" s="167">
        <v>39.648878230576827</v>
      </c>
      <c r="BN42" s="167">
        <v>41.877362364510624</v>
      </c>
      <c r="BO42" s="167">
        <v>45.346132056200304</v>
      </c>
      <c r="BP42" s="167">
        <v>48.869486901246127</v>
      </c>
      <c r="BQ42" s="167">
        <v>52.373108888427758</v>
      </c>
      <c r="BR42" s="167">
        <v>56.483907768915032</v>
      </c>
      <c r="BS42" s="167">
        <v>61.657060038975878</v>
      </c>
      <c r="BT42" s="167">
        <v>46.639979433777455</v>
      </c>
      <c r="BU42" s="167">
        <v>18.858638489251941</v>
      </c>
      <c r="BV42" s="167">
        <v>17.695454887873286</v>
      </c>
      <c r="BW42" s="167">
        <v>14.97172649489865</v>
      </c>
      <c r="BX42" s="167">
        <v>11.869661652067014</v>
      </c>
      <c r="BY42" s="167">
        <v>9.1818300103082393</v>
      </c>
      <c r="BZ42" s="167">
        <v>0</v>
      </c>
      <c r="CA42" s="168">
        <f t="shared" si="3"/>
        <v>766.56029282096586</v>
      </c>
      <c r="CB42" s="169"/>
    </row>
    <row r="43" spans="2:80" x14ac:dyDescent="0.25">
      <c r="B43" s="166">
        <f t="shared" si="2"/>
        <v>2036</v>
      </c>
      <c r="C43" s="167">
        <v>1.6920089080177392E-7</v>
      </c>
      <c r="D43" s="167">
        <v>3.2482334221678455E-7</v>
      </c>
      <c r="E43" s="167">
        <v>5.8690566420022128E-7</v>
      </c>
      <c r="F43" s="167">
        <v>1.0221133401946969E-6</v>
      </c>
      <c r="G43" s="167">
        <v>1.7174800973907001E-6</v>
      </c>
      <c r="H43" s="167">
        <v>2.68150230595815E-6</v>
      </c>
      <c r="I43" s="167">
        <v>4.0951047750314995E-6</v>
      </c>
      <c r="J43" s="167">
        <v>6.3545398229919448E-6</v>
      </c>
      <c r="K43" s="167">
        <v>1.0203627245020108E-5</v>
      </c>
      <c r="L43" s="167">
        <v>1.6019292864613566E-5</v>
      </c>
      <c r="M43" s="167">
        <v>2.5591444390155038E-5</v>
      </c>
      <c r="N43" s="167">
        <v>4.0741072823702318E-5</v>
      </c>
      <c r="O43" s="167">
        <v>6.6552894181656774E-5</v>
      </c>
      <c r="P43" s="167">
        <v>1.0730324864227647E-4</v>
      </c>
      <c r="Q43" s="167">
        <v>1.7288287740976904E-4</v>
      </c>
      <c r="R43" s="167">
        <v>2.8468291714120464E-4</v>
      </c>
      <c r="S43" s="167">
        <v>4.6171550194432087E-4</v>
      </c>
      <c r="T43" s="167">
        <v>7.3677093234644775E-4</v>
      </c>
      <c r="U43" s="167">
        <v>1.1369649825679895E-3</v>
      </c>
      <c r="V43" s="167">
        <v>1.7567313240135773E-3</v>
      </c>
      <c r="W43" s="167">
        <v>2.6071675257700599E-3</v>
      </c>
      <c r="X43" s="167">
        <v>3.7697873256635206E-3</v>
      </c>
      <c r="Y43" s="167">
        <v>5.5705045176591139E-3</v>
      </c>
      <c r="Z43" s="167">
        <v>7.8886026213751403E-3</v>
      </c>
      <c r="AA43" s="167">
        <v>1.1285413082267437E-2</v>
      </c>
      <c r="AB43" s="167">
        <v>1.6159133276757776E-2</v>
      </c>
      <c r="AC43" s="167">
        <v>2.1846590554924772E-2</v>
      </c>
      <c r="AD43" s="167">
        <v>2.9230883803403551E-2</v>
      </c>
      <c r="AE43" s="167">
        <v>3.9731474790687449E-2</v>
      </c>
      <c r="AF43" s="167">
        <v>5.1787504651870875E-2</v>
      </c>
      <c r="AG43" s="167">
        <v>7.0526265991230352E-2</v>
      </c>
      <c r="AH43" s="167">
        <v>9.3876700437080629E-2</v>
      </c>
      <c r="AI43" s="167">
        <v>0.12097015169759684</v>
      </c>
      <c r="AJ43" s="167">
        <v>0.15999089388626064</v>
      </c>
      <c r="AK43" s="167">
        <v>0.20872694062509312</v>
      </c>
      <c r="AL43" s="167">
        <v>0.27492899879247035</v>
      </c>
      <c r="AM43" s="167">
        <v>0.35742061153332072</v>
      </c>
      <c r="AN43" s="167">
        <v>0.44537024668357705</v>
      </c>
      <c r="AO43" s="167">
        <v>0.5357970634012631</v>
      </c>
      <c r="AP43" s="167">
        <v>0.67857897695887959</v>
      </c>
      <c r="AQ43" s="167">
        <v>0.8801784356873269</v>
      </c>
      <c r="AR43" s="167">
        <v>1.1432260632052298</v>
      </c>
      <c r="AS43" s="167">
        <v>1.478339122101942</v>
      </c>
      <c r="AT43" s="167">
        <v>1.9610938221583378</v>
      </c>
      <c r="AU43" s="167">
        <v>2.567097145034166</v>
      </c>
      <c r="AV43" s="167">
        <v>3.2775968524421217</v>
      </c>
      <c r="AW43" s="167">
        <v>3.9702809435262552</v>
      </c>
      <c r="AX43" s="167">
        <v>5.0140922348845312</v>
      </c>
      <c r="AY43" s="167">
        <v>6.0849853345042026</v>
      </c>
      <c r="AZ43" s="167">
        <v>7.4117374423722016</v>
      </c>
      <c r="BA43" s="167">
        <v>8.7228051499763506</v>
      </c>
      <c r="BB43" s="167">
        <v>10.350067935904793</v>
      </c>
      <c r="BC43" s="167">
        <v>12.036329124791601</v>
      </c>
      <c r="BD43" s="167">
        <v>13.751393347737741</v>
      </c>
      <c r="BE43" s="167">
        <v>15.659286788781307</v>
      </c>
      <c r="BF43" s="167">
        <v>17.502547755776327</v>
      </c>
      <c r="BG43" s="167">
        <v>19.370469736058915</v>
      </c>
      <c r="BH43" s="167">
        <v>21.797431922054205</v>
      </c>
      <c r="BI43" s="167">
        <v>24.440533336388157</v>
      </c>
      <c r="BJ43" s="167">
        <v>26.85741151974446</v>
      </c>
      <c r="BK43" s="167">
        <v>29.333452758162636</v>
      </c>
      <c r="BL43" s="167">
        <v>31.643024954286698</v>
      </c>
      <c r="BM43" s="167">
        <v>35.145973965375113</v>
      </c>
      <c r="BN43" s="167">
        <v>38.13088554352246</v>
      </c>
      <c r="BO43" s="167">
        <v>39.910299277872525</v>
      </c>
      <c r="BP43" s="167">
        <v>42.798884827765882</v>
      </c>
      <c r="BQ43" s="167">
        <v>45.647348399742924</v>
      </c>
      <c r="BR43" s="167">
        <v>48.364929620408809</v>
      </c>
      <c r="BS43" s="167">
        <v>51.516152507018035</v>
      </c>
      <c r="BT43" s="167">
        <v>55.474285000066445</v>
      </c>
      <c r="BU43" s="167">
        <v>16.86972097914386</v>
      </c>
      <c r="BV43" s="167">
        <v>15.422052646979173</v>
      </c>
      <c r="BW43" s="167">
        <v>14.208474146309323</v>
      </c>
      <c r="BX43" s="167">
        <v>11.7871325234296</v>
      </c>
      <c r="BY43" s="167">
        <v>9.1445771594972864</v>
      </c>
      <c r="BZ43" s="167">
        <v>0</v>
      </c>
      <c r="CA43" s="168">
        <f t="shared" si="3"/>
        <v>692.81499534665386</v>
      </c>
      <c r="CB43" s="169"/>
    </row>
    <row r="44" spans="2:80" x14ac:dyDescent="0.25">
      <c r="B44" s="166">
        <f t="shared" si="2"/>
        <v>2037</v>
      </c>
      <c r="C44" s="167">
        <v>1.3990849441480879E-7</v>
      </c>
      <c r="D44" s="167">
        <v>2.7651624575145139E-7</v>
      </c>
      <c r="E44" s="167">
        <v>4.9727830367038428E-7</v>
      </c>
      <c r="F44" s="167">
        <v>8.5435169101116815E-7</v>
      </c>
      <c r="G44" s="167">
        <v>1.4269806224015413E-6</v>
      </c>
      <c r="H44" s="167">
        <v>2.3181302948663274E-6</v>
      </c>
      <c r="I44" s="167">
        <v>3.5575589027725396E-6</v>
      </c>
      <c r="J44" s="167">
        <v>5.4743806405452289E-6</v>
      </c>
      <c r="K44" s="167">
        <v>8.6371389683009836E-6</v>
      </c>
      <c r="L44" s="167">
        <v>1.404685303708908E-5</v>
      </c>
      <c r="M44" s="167">
        <v>2.2255736319906627E-5</v>
      </c>
      <c r="N44" s="167">
        <v>3.5973084655485654E-5</v>
      </c>
      <c r="O44" s="167">
        <v>5.7625869970767685E-5</v>
      </c>
      <c r="P44" s="167">
        <v>9.3750726528007977E-5</v>
      </c>
      <c r="Q44" s="167">
        <v>1.4943153526406072E-4</v>
      </c>
      <c r="R44" s="167">
        <v>2.369018144835755E-4</v>
      </c>
      <c r="S44" s="167">
        <v>3.8291998974718244E-4</v>
      </c>
      <c r="T44" s="167">
        <v>6.0949426034581644E-4</v>
      </c>
      <c r="U44" s="167">
        <v>9.5528315250098528E-4</v>
      </c>
      <c r="V44" s="167">
        <v>1.4491946239267861E-3</v>
      </c>
      <c r="W44" s="167">
        <v>2.2037488138844652E-3</v>
      </c>
      <c r="X44" s="167">
        <v>3.2242827253199935E-3</v>
      </c>
      <c r="Y44" s="167">
        <v>4.6041833782676234E-3</v>
      </c>
      <c r="Z44" s="167">
        <v>6.7271892170037706E-3</v>
      </c>
      <c r="AA44" s="167">
        <v>9.4292358839078161E-3</v>
      </c>
      <c r="AB44" s="167">
        <v>1.3363142667288996E-2</v>
      </c>
      <c r="AC44" s="167">
        <v>1.8965640224920977E-2</v>
      </c>
      <c r="AD44" s="167">
        <v>2.5436865952576826E-2</v>
      </c>
      <c r="AE44" s="167">
        <v>3.3784476834342658E-2</v>
      </c>
      <c r="AF44" s="167">
        <v>4.5611151232005431E-2</v>
      </c>
      <c r="AG44" s="167">
        <v>5.9087960042517929E-2</v>
      </c>
      <c r="AH44" s="167">
        <v>7.9991821400201557E-2</v>
      </c>
      <c r="AI44" s="167">
        <v>0.10588695476057797</v>
      </c>
      <c r="AJ44" s="167">
        <v>0.13576456845408902</v>
      </c>
      <c r="AK44" s="167">
        <v>0.17869617095625023</v>
      </c>
      <c r="AL44" s="167">
        <v>0.2320515416812825</v>
      </c>
      <c r="AM44" s="167">
        <v>0.30433665804202659</v>
      </c>
      <c r="AN44" s="167">
        <v>0.39408945852995214</v>
      </c>
      <c r="AO44" s="167">
        <v>0.48891233837066994</v>
      </c>
      <c r="AP44" s="167">
        <v>0.5857765597566913</v>
      </c>
      <c r="AQ44" s="167">
        <v>0.73926711783320553</v>
      </c>
      <c r="AR44" s="167">
        <v>0.95559512055712448</v>
      </c>
      <c r="AS44" s="167">
        <v>1.2371178650543391</v>
      </c>
      <c r="AT44" s="167">
        <v>1.5952568656267729</v>
      </c>
      <c r="AU44" s="167">
        <v>2.109876613985743</v>
      </c>
      <c r="AV44" s="167">
        <v>2.7531050830756874</v>
      </c>
      <c r="AW44" s="167">
        <v>3.5054869927700847</v>
      </c>
      <c r="AX44" s="167">
        <v>4.2355884673399782</v>
      </c>
      <c r="AY44" s="167">
        <v>5.3332906862466096</v>
      </c>
      <c r="AZ44" s="167">
        <v>6.4346512357627645</v>
      </c>
      <c r="BA44" s="167">
        <v>7.7989756846636578</v>
      </c>
      <c r="BB44" s="167">
        <v>9.1387869168238236</v>
      </c>
      <c r="BC44" s="167">
        <v>10.799843333574543</v>
      </c>
      <c r="BD44" s="167">
        <v>12.435924381177108</v>
      </c>
      <c r="BE44" s="167">
        <v>14.089637078492339</v>
      </c>
      <c r="BF44" s="167">
        <v>15.924100025662463</v>
      </c>
      <c r="BG44" s="167">
        <v>17.674250152311767</v>
      </c>
      <c r="BH44" s="167">
        <v>19.430413034999301</v>
      </c>
      <c r="BI44" s="167">
        <v>21.72465433110931</v>
      </c>
      <c r="BJ44" s="167">
        <v>24.206498698444072</v>
      </c>
      <c r="BK44" s="167">
        <v>26.430571597449834</v>
      </c>
      <c r="BL44" s="167">
        <v>28.676389863967131</v>
      </c>
      <c r="BM44" s="167">
        <v>30.719768806429169</v>
      </c>
      <c r="BN44" s="167">
        <v>33.831316754200742</v>
      </c>
      <c r="BO44" s="167">
        <v>36.372829565824325</v>
      </c>
      <c r="BP44" s="167">
        <v>37.705353507604059</v>
      </c>
      <c r="BQ44" s="167">
        <v>40.018671222611715</v>
      </c>
      <c r="BR44" s="167">
        <v>42.203181610845093</v>
      </c>
      <c r="BS44" s="167">
        <v>44.167845755371246</v>
      </c>
      <c r="BT44" s="167">
        <v>46.416755840583484</v>
      </c>
      <c r="BU44" s="167">
        <v>17.635236475506538</v>
      </c>
      <c r="BV44" s="167">
        <v>12.949796526563665</v>
      </c>
      <c r="BW44" s="167">
        <v>11.627932603531896</v>
      </c>
      <c r="BX44" s="167">
        <v>10.503300716720757</v>
      </c>
      <c r="BY44" s="167">
        <v>8.5269974482593547</v>
      </c>
      <c r="BZ44" s="167">
        <v>0</v>
      </c>
      <c r="CA44" s="168">
        <f t="shared" si="3"/>
        <v>612.64024198979462</v>
      </c>
      <c r="CB44" s="169"/>
    </row>
    <row r="45" spans="2:80" x14ac:dyDescent="0.25">
      <c r="B45" s="166">
        <f t="shared" si="2"/>
        <v>2038</v>
      </c>
      <c r="C45" s="167">
        <v>1.2046808661389519E-7</v>
      </c>
      <c r="D45" s="167">
        <v>2.2871407461683146E-7</v>
      </c>
      <c r="E45" s="167">
        <v>4.2332073570822137E-7</v>
      </c>
      <c r="F45" s="167">
        <v>7.2390394759147547E-7</v>
      </c>
      <c r="G45" s="167">
        <v>1.1929000484633967E-6</v>
      </c>
      <c r="H45" s="167">
        <v>1.9262466688721447E-6</v>
      </c>
      <c r="I45" s="167">
        <v>3.0752698556221758E-6</v>
      </c>
      <c r="J45" s="167">
        <v>4.7554486285600328E-6</v>
      </c>
      <c r="K45" s="167">
        <v>7.4405616898726157E-6</v>
      </c>
      <c r="L45" s="167">
        <v>1.1890568660521961E-5</v>
      </c>
      <c r="M45" s="167">
        <v>1.9514121673488982E-5</v>
      </c>
      <c r="N45" s="167">
        <v>3.1283161962630812E-5</v>
      </c>
      <c r="O45" s="167">
        <v>5.0878928232828136E-5</v>
      </c>
      <c r="P45" s="167">
        <v>8.1175032038416362E-5</v>
      </c>
      <c r="Q45" s="167">
        <v>1.3055822120408567E-4</v>
      </c>
      <c r="R45" s="167">
        <v>2.0476783447090363E-4</v>
      </c>
      <c r="S45" s="167">
        <v>3.1865331917968476E-4</v>
      </c>
      <c r="T45" s="167">
        <v>5.0548104387129755E-4</v>
      </c>
      <c r="U45" s="167">
        <v>7.9027142135384976E-4</v>
      </c>
      <c r="V45" s="167">
        <v>1.2176313017471241E-3</v>
      </c>
      <c r="W45" s="167">
        <v>1.8179747476935737E-3</v>
      </c>
      <c r="X45" s="167">
        <v>2.7254085225951186E-3</v>
      </c>
      <c r="Y45" s="167">
        <v>3.9379956744327593E-3</v>
      </c>
      <c r="Z45" s="167">
        <v>5.5604101665297501E-3</v>
      </c>
      <c r="AA45" s="167">
        <v>8.0410929879429771E-3</v>
      </c>
      <c r="AB45" s="167">
        <v>1.116563072442206E-2</v>
      </c>
      <c r="AC45" s="167">
        <v>1.5684694134349808E-2</v>
      </c>
      <c r="AD45" s="167">
        <v>2.2082480689554818E-2</v>
      </c>
      <c r="AE45" s="167">
        <v>2.9399504137043841E-2</v>
      </c>
      <c r="AF45" s="167">
        <v>3.8785244978562283E-2</v>
      </c>
      <c r="AG45" s="167">
        <v>5.2040148969576872E-2</v>
      </c>
      <c r="AH45" s="167">
        <v>6.7021404950513341E-2</v>
      </c>
      <c r="AI45" s="167">
        <v>9.0228128580501998E-2</v>
      </c>
      <c r="AJ45" s="167">
        <v>0.11883754647239086</v>
      </c>
      <c r="AK45" s="167">
        <v>0.1516343277727582</v>
      </c>
      <c r="AL45" s="167">
        <v>0.19865327644601127</v>
      </c>
      <c r="AM45" s="167">
        <v>0.25686120841984528</v>
      </c>
      <c r="AN45" s="167">
        <v>0.33554600761697073</v>
      </c>
      <c r="AO45" s="167">
        <v>0.43258478771539899</v>
      </c>
      <c r="AP45" s="167">
        <v>0.5344836160611639</v>
      </c>
      <c r="AQ45" s="167">
        <v>0.63814623373154533</v>
      </c>
      <c r="AR45" s="167">
        <v>0.80262013862420645</v>
      </c>
      <c r="AS45" s="167">
        <v>1.0341119410058734</v>
      </c>
      <c r="AT45" s="167">
        <v>1.3350406045874377</v>
      </c>
      <c r="AU45" s="167">
        <v>1.7164796092453969</v>
      </c>
      <c r="AV45" s="167">
        <v>2.2627838009190455</v>
      </c>
      <c r="AW45" s="167">
        <v>2.9444435753714222</v>
      </c>
      <c r="AX45" s="167">
        <v>3.7395043255124714</v>
      </c>
      <c r="AY45" s="167">
        <v>4.5051569069111306</v>
      </c>
      <c r="AZ45" s="167">
        <v>5.6388190598998928</v>
      </c>
      <c r="BA45" s="167">
        <v>6.769797973610796</v>
      </c>
      <c r="BB45" s="167">
        <v>8.1702857845378425</v>
      </c>
      <c r="BC45" s="167">
        <v>9.5362932759698253</v>
      </c>
      <c r="BD45" s="167">
        <v>11.159102005599397</v>
      </c>
      <c r="BE45" s="167">
        <v>12.744173599868766</v>
      </c>
      <c r="BF45" s="167">
        <v>14.332551490813792</v>
      </c>
      <c r="BG45" s="167">
        <v>16.087281931307743</v>
      </c>
      <c r="BH45" s="167">
        <v>17.738513183390083</v>
      </c>
      <c r="BI45" s="167">
        <v>19.377938653708831</v>
      </c>
      <c r="BJ45" s="167">
        <v>21.533630312694282</v>
      </c>
      <c r="BK45" s="167">
        <v>23.843070997193799</v>
      </c>
      <c r="BL45" s="167">
        <v>25.86246239882103</v>
      </c>
      <c r="BM45" s="167">
        <v>27.865902842044179</v>
      </c>
      <c r="BN45" s="167">
        <v>29.598182694277835</v>
      </c>
      <c r="BO45" s="167">
        <v>32.301380604397771</v>
      </c>
      <c r="BP45" s="167">
        <v>34.396100585381348</v>
      </c>
      <c r="BQ45" s="167">
        <v>35.292415416901747</v>
      </c>
      <c r="BR45" s="167">
        <v>37.041224859036959</v>
      </c>
      <c r="BS45" s="167">
        <v>38.588994532728016</v>
      </c>
      <c r="BT45" s="167">
        <v>39.850880244524745</v>
      </c>
      <c r="BU45" s="167">
        <v>13.855227392036067</v>
      </c>
      <c r="BV45" s="167">
        <v>14.406363154060212</v>
      </c>
      <c r="BW45" s="167">
        <v>10.397193518487979</v>
      </c>
      <c r="BX45" s="167">
        <v>9.1570366428484586</v>
      </c>
      <c r="BY45" s="167">
        <v>8.0935151912230818</v>
      </c>
      <c r="BZ45" s="167">
        <v>0</v>
      </c>
      <c r="CA45" s="168">
        <f t="shared" si="3"/>
        <v>544.99709836282932</v>
      </c>
      <c r="CB45" s="169"/>
    </row>
    <row r="46" spans="2:80" x14ac:dyDescent="0.25">
      <c r="B46" s="166">
        <f t="shared" si="2"/>
        <v>2039</v>
      </c>
      <c r="C46" s="167">
        <v>1.0236949690017871E-7</v>
      </c>
      <c r="D46" s="167">
        <v>1.9690431363530991E-7</v>
      </c>
      <c r="E46" s="167">
        <v>3.5023469491593517E-7</v>
      </c>
      <c r="F46" s="167">
        <v>6.1623626992218794E-7</v>
      </c>
      <c r="G46" s="167">
        <v>1.0107876008969008E-6</v>
      </c>
      <c r="H46" s="167">
        <v>1.6103957231963784E-6</v>
      </c>
      <c r="I46" s="167">
        <v>2.5556330863832355E-6</v>
      </c>
      <c r="J46" s="167">
        <v>4.1105368079261129E-6</v>
      </c>
      <c r="K46" s="167">
        <v>6.4630333026366449E-6</v>
      </c>
      <c r="L46" s="167">
        <v>1.0242953256703324E-5</v>
      </c>
      <c r="M46" s="167">
        <v>1.651885003957354E-5</v>
      </c>
      <c r="N46" s="167">
        <v>2.7428082548006105E-5</v>
      </c>
      <c r="O46" s="167">
        <v>4.4244488947436933E-5</v>
      </c>
      <c r="P46" s="167">
        <v>7.1669719125116993E-5</v>
      </c>
      <c r="Q46" s="167">
        <v>1.1304541872800278E-4</v>
      </c>
      <c r="R46" s="167">
        <v>1.7890695778505217E-4</v>
      </c>
      <c r="S46" s="167">
        <v>2.7543537115273797E-4</v>
      </c>
      <c r="T46" s="167">
        <v>4.206480434370552E-4</v>
      </c>
      <c r="U46" s="167">
        <v>6.5541420055706401E-4</v>
      </c>
      <c r="V46" s="167">
        <v>1.0073160108521884E-3</v>
      </c>
      <c r="W46" s="167">
        <v>1.5275044747318778E-3</v>
      </c>
      <c r="X46" s="167">
        <v>2.2483311132427408E-3</v>
      </c>
      <c r="Y46" s="167">
        <v>3.3287545809858599E-3</v>
      </c>
      <c r="Z46" s="167">
        <v>4.7559358675495766E-3</v>
      </c>
      <c r="AA46" s="167">
        <v>6.6466826940775325E-3</v>
      </c>
      <c r="AB46" s="167">
        <v>9.5220740440662976E-3</v>
      </c>
      <c r="AC46" s="167">
        <v>1.3105976298088629E-2</v>
      </c>
      <c r="AD46" s="167">
        <v>1.8263074465220019E-2</v>
      </c>
      <c r="AE46" s="167">
        <v>2.5522636067720428E-2</v>
      </c>
      <c r="AF46" s="167">
        <v>3.3751256859714807E-2</v>
      </c>
      <c r="AG46" s="167">
        <v>4.4253340876649783E-2</v>
      </c>
      <c r="AH46" s="167">
        <v>5.9026552024544654E-2</v>
      </c>
      <c r="AI46" s="167">
        <v>7.5601129685211044E-2</v>
      </c>
      <c r="AJ46" s="167">
        <v>0.10126632103795496</v>
      </c>
      <c r="AK46" s="167">
        <v>0.1327293715912099</v>
      </c>
      <c r="AL46" s="167">
        <v>0.16856615093648974</v>
      </c>
      <c r="AM46" s="167">
        <v>0.21988379092764554</v>
      </c>
      <c r="AN46" s="167">
        <v>0.28319112323729945</v>
      </c>
      <c r="AO46" s="167">
        <v>0.36829959839289417</v>
      </c>
      <c r="AP46" s="167">
        <v>0.47286997414873932</v>
      </c>
      <c r="AQ46" s="167">
        <v>0.58222082332508374</v>
      </c>
      <c r="AR46" s="167">
        <v>0.6928134395006792</v>
      </c>
      <c r="AS46" s="167">
        <v>0.86857569361217635</v>
      </c>
      <c r="AT46" s="167">
        <v>1.1160047222130873</v>
      </c>
      <c r="AU46" s="167">
        <v>1.4365814643258661</v>
      </c>
      <c r="AV46" s="167">
        <v>1.8410683447119496</v>
      </c>
      <c r="AW46" s="167">
        <v>2.4200944885060758</v>
      </c>
      <c r="AX46" s="167">
        <v>3.1409675817041025</v>
      </c>
      <c r="AY46" s="167">
        <v>3.9773327226719575</v>
      </c>
      <c r="AZ46" s="167">
        <v>4.7624186869356588</v>
      </c>
      <c r="BA46" s="167">
        <v>5.9310641761795857</v>
      </c>
      <c r="BB46" s="167">
        <v>7.090708987098016</v>
      </c>
      <c r="BC46" s="167">
        <v>8.5247917310511614</v>
      </c>
      <c r="BD46" s="167">
        <v>9.8520930044275747</v>
      </c>
      <c r="BE46" s="167">
        <v>11.434521759578411</v>
      </c>
      <c r="BF46" s="167">
        <v>12.96412128493772</v>
      </c>
      <c r="BG46" s="167">
        <v>14.481886593139388</v>
      </c>
      <c r="BH46" s="167">
        <v>16.150503501998557</v>
      </c>
      <c r="BI46" s="167">
        <v>17.697815980155475</v>
      </c>
      <c r="BJ46" s="167">
        <v>19.217536527438181</v>
      </c>
      <c r="BK46" s="167">
        <v>21.225187131518037</v>
      </c>
      <c r="BL46" s="167">
        <v>23.349747375226034</v>
      </c>
      <c r="BM46" s="167">
        <v>25.153718408274216</v>
      </c>
      <c r="BN46" s="167">
        <v>26.872011717002255</v>
      </c>
      <c r="BO46" s="167">
        <v>28.285515529084581</v>
      </c>
      <c r="BP46" s="167">
        <v>30.573974972697371</v>
      </c>
      <c r="BQ46" s="167">
        <v>32.22684286025703</v>
      </c>
      <c r="BR46" s="167">
        <v>32.701860193170624</v>
      </c>
      <c r="BS46" s="167">
        <v>33.909851203704982</v>
      </c>
      <c r="BT46" s="167">
        <v>34.863883841873594</v>
      </c>
      <c r="BU46" s="167">
        <v>11.584738519981986</v>
      </c>
      <c r="BV46" s="167">
        <v>11.755271785248299</v>
      </c>
      <c r="BW46" s="167">
        <v>12.005516369574233</v>
      </c>
      <c r="BX46" s="167">
        <v>8.5052211170700307</v>
      </c>
      <c r="BY46" s="167">
        <v>7.3330550280120423</v>
      </c>
      <c r="BZ46" s="167">
        <v>0</v>
      </c>
      <c r="CA46" s="168">
        <f t="shared" si="3"/>
        <v>486.57671503175777</v>
      </c>
      <c r="CB46" s="169"/>
    </row>
    <row r="47" spans="2:80" x14ac:dyDescent="0.25">
      <c r="B47" s="166">
        <f t="shared" si="2"/>
        <v>2040</v>
      </c>
      <c r="C47" s="167">
        <v>8.6942120548078039E-8</v>
      </c>
      <c r="D47" s="167">
        <v>1.673231957988186E-7</v>
      </c>
      <c r="E47" s="167">
        <v>3.0148495762383209E-7</v>
      </c>
      <c r="F47" s="167">
        <v>5.0997091813331785E-7</v>
      </c>
      <c r="G47" s="167">
        <v>8.60444956708728E-7</v>
      </c>
      <c r="H47" s="167">
        <v>1.3645725783911766E-6</v>
      </c>
      <c r="I47" s="167">
        <v>2.1367401568869737E-6</v>
      </c>
      <c r="J47" s="167">
        <v>3.4162499848444661E-6</v>
      </c>
      <c r="K47" s="167">
        <v>5.5863254682098074E-6</v>
      </c>
      <c r="L47" s="167">
        <v>8.8967312541765597E-6</v>
      </c>
      <c r="M47" s="167">
        <v>1.4229560705111832E-5</v>
      </c>
      <c r="N47" s="167">
        <v>2.3218403643485153E-5</v>
      </c>
      <c r="O47" s="167">
        <v>3.8790383101658388E-5</v>
      </c>
      <c r="P47" s="167">
        <v>6.2323586960066901E-5</v>
      </c>
      <c r="Q47" s="167">
        <v>9.9807971812859719E-5</v>
      </c>
      <c r="R47" s="167">
        <v>1.5490923494243525E-4</v>
      </c>
      <c r="S47" s="167">
        <v>2.4065271977610769E-4</v>
      </c>
      <c r="T47" s="167">
        <v>3.6360136980354008E-4</v>
      </c>
      <c r="U47" s="167">
        <v>5.4542755053821335E-4</v>
      </c>
      <c r="V47" s="167">
        <v>8.354311301528583E-4</v>
      </c>
      <c r="W47" s="167">
        <v>1.2636782633853039E-3</v>
      </c>
      <c r="X47" s="167">
        <v>1.8891260741367155E-3</v>
      </c>
      <c r="Y47" s="167">
        <v>2.7461247791568666E-3</v>
      </c>
      <c r="Z47" s="167">
        <v>4.0202155055308886E-3</v>
      </c>
      <c r="AA47" s="167">
        <v>5.6851390001518287E-3</v>
      </c>
      <c r="AB47" s="167">
        <v>7.8711666142896042E-3</v>
      </c>
      <c r="AC47" s="167">
        <v>1.1176983655458717E-2</v>
      </c>
      <c r="AD47" s="167">
        <v>1.5261090296720958E-2</v>
      </c>
      <c r="AE47" s="167">
        <v>2.1109109486102451E-2</v>
      </c>
      <c r="AF47" s="167">
        <v>2.930057737595182E-2</v>
      </c>
      <c r="AG47" s="167">
        <v>3.8509758169561148E-2</v>
      </c>
      <c r="AH47" s="167">
        <v>5.0195760186664828E-2</v>
      </c>
      <c r="AI47" s="167">
        <v>6.6582661426203282E-2</v>
      </c>
      <c r="AJ47" s="167">
        <v>8.4853792389934735E-2</v>
      </c>
      <c r="AK47" s="167">
        <v>0.11310755273988293</v>
      </c>
      <c r="AL47" s="167">
        <v>0.14755288069241124</v>
      </c>
      <c r="AM47" s="167">
        <v>0.1865783320256027</v>
      </c>
      <c r="AN47" s="167">
        <v>0.24241567994107649</v>
      </c>
      <c r="AO47" s="167">
        <v>0.31081401746591486</v>
      </c>
      <c r="AP47" s="167">
        <v>0.40256717677310927</v>
      </c>
      <c r="AQ47" s="167">
        <v>0.51505974135648358</v>
      </c>
      <c r="AR47" s="167">
        <v>0.63204420904075509</v>
      </c>
      <c r="AS47" s="167">
        <v>0.74971681689147396</v>
      </c>
      <c r="AT47" s="167">
        <v>0.93737461951264234</v>
      </c>
      <c r="AU47" s="167">
        <v>1.2009335778963406</v>
      </c>
      <c r="AV47" s="167">
        <v>1.5409416478278319</v>
      </c>
      <c r="AW47" s="167">
        <v>1.9692589668280167</v>
      </c>
      <c r="AX47" s="167">
        <v>2.5817094408182939</v>
      </c>
      <c r="AY47" s="167">
        <v>3.3407114860473466</v>
      </c>
      <c r="AZ47" s="167">
        <v>4.2034093553574827</v>
      </c>
      <c r="BA47" s="167">
        <v>5.0076234855495878</v>
      </c>
      <c r="BB47" s="167">
        <v>6.2101536428683639</v>
      </c>
      <c r="BC47" s="167">
        <v>7.3964143768460504</v>
      </c>
      <c r="BD47" s="167">
        <v>8.8033036425187614</v>
      </c>
      <c r="BE47" s="167">
        <v>10.091217405190172</v>
      </c>
      <c r="BF47" s="167">
        <v>11.628128437042442</v>
      </c>
      <c r="BG47" s="167">
        <v>13.096932216586508</v>
      </c>
      <c r="BH47" s="167">
        <v>14.538691977290927</v>
      </c>
      <c r="BI47" s="167">
        <v>16.115605212684628</v>
      </c>
      <c r="BJ47" s="167">
        <v>17.555890411614314</v>
      </c>
      <c r="BK47" s="167">
        <v>18.949663837077324</v>
      </c>
      <c r="BL47" s="167">
        <v>20.79849766257254</v>
      </c>
      <c r="BM47" s="167">
        <v>22.726796892789444</v>
      </c>
      <c r="BN47" s="167">
        <v>24.27515965295326</v>
      </c>
      <c r="BO47" s="167">
        <v>25.700876548033346</v>
      </c>
      <c r="BP47" s="167">
        <v>26.796186173584097</v>
      </c>
      <c r="BQ47" s="167">
        <v>28.672044008347871</v>
      </c>
      <c r="BR47" s="167">
        <v>29.891132534179246</v>
      </c>
      <c r="BS47" s="167">
        <v>29.971304361501343</v>
      </c>
      <c r="BT47" s="167">
        <v>30.675466496649051</v>
      </c>
      <c r="BU47" s="167">
        <v>10.029352704252046</v>
      </c>
      <c r="BV47" s="167">
        <v>9.9978077742249774</v>
      </c>
      <c r="BW47" s="167">
        <v>9.9673909088724653</v>
      </c>
      <c r="BX47" s="167">
        <v>9.9839296915672122</v>
      </c>
      <c r="BY47" s="167">
        <v>6.9311118691088289</v>
      </c>
      <c r="BZ47" s="167">
        <v>0</v>
      </c>
      <c r="CA47" s="168">
        <f t="shared" si="3"/>
        <v>435.22774432703966</v>
      </c>
      <c r="CB47" s="169"/>
    </row>
    <row r="48" spans="2:80" x14ac:dyDescent="0.25">
      <c r="B48" s="166">
        <f t="shared" si="2"/>
        <v>2041</v>
      </c>
      <c r="C48" s="167">
        <v>7.3801766514031142E-8</v>
      </c>
      <c r="D48" s="167">
        <v>1.4210876590065036E-7</v>
      </c>
      <c r="E48" s="167">
        <v>2.5619327703035877E-7</v>
      </c>
      <c r="F48" s="167">
        <v>4.3893587119842037E-7</v>
      </c>
      <c r="G48" s="167">
        <v>7.1219458125382218E-7</v>
      </c>
      <c r="H48" s="167">
        <v>1.1616032907918461E-6</v>
      </c>
      <c r="I48" s="167">
        <v>1.8106105810627993E-6</v>
      </c>
      <c r="J48" s="167">
        <v>2.8564718895854324E-6</v>
      </c>
      <c r="K48" s="167">
        <v>4.6431026590604274E-6</v>
      </c>
      <c r="L48" s="167">
        <v>7.6895746496663531E-6</v>
      </c>
      <c r="M48" s="167">
        <v>1.2358810921389574E-5</v>
      </c>
      <c r="N48" s="167">
        <v>2.0000264684641444E-5</v>
      </c>
      <c r="O48" s="167">
        <v>3.2837385125633611E-5</v>
      </c>
      <c r="P48" s="167">
        <v>5.4640278041223622E-5</v>
      </c>
      <c r="Q48" s="167">
        <v>8.6792603494534326E-5</v>
      </c>
      <c r="R48" s="167">
        <v>1.3677054648861264E-4</v>
      </c>
      <c r="S48" s="167">
        <v>2.0837368547269031E-4</v>
      </c>
      <c r="T48" s="167">
        <v>3.1769148891133692E-4</v>
      </c>
      <c r="U48" s="167">
        <v>4.7146336853814974E-4</v>
      </c>
      <c r="V48" s="167">
        <v>6.9524720472441404E-4</v>
      </c>
      <c r="W48" s="167">
        <v>1.0480583633652452E-3</v>
      </c>
      <c r="X48" s="167">
        <v>1.5628475528225994E-3</v>
      </c>
      <c r="Y48" s="167">
        <v>2.3074243666524885E-3</v>
      </c>
      <c r="Z48" s="167">
        <v>3.3166736051913892E-3</v>
      </c>
      <c r="AA48" s="167">
        <v>4.8057675704604175E-3</v>
      </c>
      <c r="AB48" s="167">
        <v>6.7325841396564945E-3</v>
      </c>
      <c r="AC48" s="167">
        <v>9.239563054538269E-3</v>
      </c>
      <c r="AD48" s="167">
        <v>1.3015138777887403E-2</v>
      </c>
      <c r="AE48" s="167">
        <v>1.7640069125830493E-2</v>
      </c>
      <c r="AF48" s="167">
        <v>2.4234797712612055E-2</v>
      </c>
      <c r="AG48" s="167">
        <v>3.3431624882794497E-2</v>
      </c>
      <c r="AH48" s="167">
        <v>4.3681143714010884E-2</v>
      </c>
      <c r="AI48" s="167">
        <v>5.6622750049124204E-2</v>
      </c>
      <c r="AJ48" s="167">
        <v>7.4730960439486238E-2</v>
      </c>
      <c r="AK48" s="167">
        <v>9.4780549690848592E-2</v>
      </c>
      <c r="AL48" s="167">
        <v>0.12574363159358626</v>
      </c>
      <c r="AM48" s="167">
        <v>0.1633228066817497</v>
      </c>
      <c r="AN48" s="167">
        <v>0.20569659143310892</v>
      </c>
      <c r="AO48" s="167">
        <v>0.26604218744716868</v>
      </c>
      <c r="AP48" s="167">
        <v>0.33970205106535367</v>
      </c>
      <c r="AQ48" s="167">
        <v>0.43844505501034159</v>
      </c>
      <c r="AR48" s="167">
        <v>0.55908100422860985</v>
      </c>
      <c r="AS48" s="167">
        <v>0.68389533048848916</v>
      </c>
      <c r="AT48" s="167">
        <v>0.80906821606274204</v>
      </c>
      <c r="AU48" s="167">
        <v>1.008724369461973</v>
      </c>
      <c r="AV48" s="167">
        <v>1.2882230850645227</v>
      </c>
      <c r="AW48" s="167">
        <v>1.6483532152632765</v>
      </c>
      <c r="AX48" s="167">
        <v>2.1010145176485304</v>
      </c>
      <c r="AY48" s="167">
        <v>2.745995548511603</v>
      </c>
      <c r="AZ48" s="167">
        <v>3.5295553790638667</v>
      </c>
      <c r="BA48" s="167">
        <v>4.41783948036126</v>
      </c>
      <c r="BB48" s="167">
        <v>5.240784584933472</v>
      </c>
      <c r="BC48" s="167">
        <v>6.4752059239208863</v>
      </c>
      <c r="BD48" s="167">
        <v>7.6324906749057089</v>
      </c>
      <c r="BE48" s="167">
        <v>9.0098446386615052</v>
      </c>
      <c r="BF48" s="167">
        <v>10.254996954670055</v>
      </c>
      <c r="BG48" s="167">
        <v>11.740415725402421</v>
      </c>
      <c r="BH48" s="167">
        <v>13.142967727578696</v>
      </c>
      <c r="BI48" s="167">
        <v>14.50409318853033</v>
      </c>
      <c r="BJ48" s="167">
        <v>15.985452111720264</v>
      </c>
      <c r="BK48" s="167">
        <v>17.312827272078394</v>
      </c>
      <c r="BL48" s="167">
        <v>18.573195146504133</v>
      </c>
      <c r="BM48" s="167">
        <v>20.253368359433701</v>
      </c>
      <c r="BN48" s="167">
        <v>21.945703757647042</v>
      </c>
      <c r="BO48" s="167">
        <v>23.23213571116867</v>
      </c>
      <c r="BP48" s="167">
        <v>24.365137407565467</v>
      </c>
      <c r="BQ48" s="167">
        <v>25.149926354274658</v>
      </c>
      <c r="BR48" s="167">
        <v>26.617892148913004</v>
      </c>
      <c r="BS48" s="167">
        <v>27.423597743650276</v>
      </c>
      <c r="BT48" s="167">
        <v>27.144254343750685</v>
      </c>
      <c r="BU48" s="167">
        <v>8.8782058971558442</v>
      </c>
      <c r="BV48" s="167">
        <v>8.8030083091155618</v>
      </c>
      <c r="BW48" s="167">
        <v>8.6236776536919884</v>
      </c>
      <c r="BX48" s="167">
        <v>8.434857823173159</v>
      </c>
      <c r="BY48" s="167">
        <v>8.2700642550335903</v>
      </c>
      <c r="BZ48" s="167">
        <v>0</v>
      </c>
      <c r="CA48" s="168">
        <f t="shared" si="3"/>
        <v>389.73401209614468</v>
      </c>
      <c r="CB48" s="169"/>
    </row>
    <row r="49" spans="2:80" x14ac:dyDescent="0.25">
      <c r="B49" s="166">
        <f t="shared" si="2"/>
        <v>2042</v>
      </c>
      <c r="C49" s="167">
        <v>6.2671541345427073E-8</v>
      </c>
      <c r="D49" s="167">
        <v>1.2063183806726441E-7</v>
      </c>
      <c r="E49" s="167">
        <v>2.1758949789868476E-7</v>
      </c>
      <c r="F49" s="167">
        <v>3.7299686178604574E-7</v>
      </c>
      <c r="G49" s="167">
        <v>6.1293900183168049E-7</v>
      </c>
      <c r="H49" s="167">
        <v>9.6159251363608922E-7</v>
      </c>
      <c r="I49" s="167">
        <v>1.5412908956555227E-6</v>
      </c>
      <c r="J49" s="167">
        <v>2.4205253809639338E-6</v>
      </c>
      <c r="K49" s="167">
        <v>3.8824760148908899E-6</v>
      </c>
      <c r="L49" s="167">
        <v>6.391621233559075E-6</v>
      </c>
      <c r="M49" s="167">
        <v>1.0681579236934691E-5</v>
      </c>
      <c r="N49" s="167">
        <v>1.7370341444195025E-5</v>
      </c>
      <c r="O49" s="167">
        <v>2.8285452288362434E-5</v>
      </c>
      <c r="P49" s="167">
        <v>4.6255278601192718E-5</v>
      </c>
      <c r="Q49" s="167">
        <v>7.6093103511115645E-5</v>
      </c>
      <c r="R49" s="167">
        <v>1.1893523864978106E-4</v>
      </c>
      <c r="S49" s="167">
        <v>1.8397838199840644E-4</v>
      </c>
      <c r="T49" s="167">
        <v>2.7508161075889825E-4</v>
      </c>
      <c r="U49" s="167">
        <v>4.1193814388820749E-4</v>
      </c>
      <c r="V49" s="167">
        <v>6.0097631972635956E-4</v>
      </c>
      <c r="W49" s="167">
        <v>8.7219788908904361E-4</v>
      </c>
      <c r="X49" s="167">
        <v>1.2961987853533086E-3</v>
      </c>
      <c r="Y49" s="167">
        <v>1.9089326439858945E-3</v>
      </c>
      <c r="Z49" s="167">
        <v>2.7869057405869868E-3</v>
      </c>
      <c r="AA49" s="167">
        <v>3.9649154561686717E-3</v>
      </c>
      <c r="AB49" s="167">
        <v>5.6913094332220471E-3</v>
      </c>
      <c r="AC49" s="167">
        <v>7.9031638156741857E-3</v>
      </c>
      <c r="AD49" s="167">
        <v>1.0759606258979482E-2</v>
      </c>
      <c r="AE49" s="167">
        <v>1.5044289027234092E-2</v>
      </c>
      <c r="AF49" s="167">
        <v>2.0252945124606847E-2</v>
      </c>
      <c r="AG49" s="167">
        <v>2.7653034989662206E-2</v>
      </c>
      <c r="AH49" s="167">
        <v>3.7921101577517491E-2</v>
      </c>
      <c r="AI49" s="167">
        <v>4.9274535026356481E-2</v>
      </c>
      <c r="AJ49" s="167">
        <v>6.3554101569110899E-2</v>
      </c>
      <c r="AK49" s="167">
        <v>8.3472981529814638E-2</v>
      </c>
      <c r="AL49" s="167">
        <v>0.10537425125087618</v>
      </c>
      <c r="AM49" s="167">
        <v>0.1391881973433392</v>
      </c>
      <c r="AN49" s="167">
        <v>0.180062069625743</v>
      </c>
      <c r="AO49" s="167">
        <v>0.22573158504960689</v>
      </c>
      <c r="AP49" s="167">
        <v>0.29073800935770988</v>
      </c>
      <c r="AQ49" s="167">
        <v>0.36993656897541138</v>
      </c>
      <c r="AR49" s="167">
        <v>0.47587045971395536</v>
      </c>
      <c r="AS49" s="167">
        <v>0.60489059216870888</v>
      </c>
      <c r="AT49" s="167">
        <v>0.73795792062486365</v>
      </c>
      <c r="AU49" s="167">
        <v>0.87062330782859854</v>
      </c>
      <c r="AV49" s="167">
        <v>1.0820547499124844</v>
      </c>
      <c r="AW49" s="167">
        <v>1.3780716742863777</v>
      </c>
      <c r="AX49" s="167">
        <v>1.7587658388068044</v>
      </c>
      <c r="AY49" s="167">
        <v>2.2349866061972308</v>
      </c>
      <c r="AZ49" s="167">
        <v>2.9002149550265321</v>
      </c>
      <c r="BA49" s="167">
        <v>3.7075488466077049</v>
      </c>
      <c r="BB49" s="167">
        <v>4.6205757737624946</v>
      </c>
      <c r="BC49" s="167">
        <v>5.4610873232114807</v>
      </c>
      <c r="BD49" s="167">
        <v>6.6744382872786376</v>
      </c>
      <c r="BE49" s="167">
        <v>7.8019340803955215</v>
      </c>
      <c r="BF49" s="167">
        <v>9.1451319470374486</v>
      </c>
      <c r="BG49" s="167">
        <v>10.343401169100595</v>
      </c>
      <c r="BH49" s="167">
        <v>11.771518640745004</v>
      </c>
      <c r="BI49" s="167">
        <v>13.103070523042739</v>
      </c>
      <c r="BJ49" s="167">
        <v>14.380497130983205</v>
      </c>
      <c r="BK49" s="167">
        <v>15.759964463260676</v>
      </c>
      <c r="BL49" s="167">
        <v>16.967555619503351</v>
      </c>
      <c r="BM49" s="167">
        <v>18.088300699385602</v>
      </c>
      <c r="BN49" s="167">
        <v>19.562153845858013</v>
      </c>
      <c r="BO49" s="167">
        <v>21.011270920510452</v>
      </c>
      <c r="BP49" s="167">
        <v>22.035968744465404</v>
      </c>
      <c r="BQ49" s="167">
        <v>22.88215818121235</v>
      </c>
      <c r="BR49" s="167">
        <v>23.366285983083369</v>
      </c>
      <c r="BS49" s="167">
        <v>24.442224683130341</v>
      </c>
      <c r="BT49" s="167">
        <v>24.863116891543356</v>
      </c>
      <c r="BU49" s="167">
        <v>8.2901396744561016</v>
      </c>
      <c r="BV49" s="167">
        <v>8.1725276750129741</v>
      </c>
      <c r="BW49" s="167">
        <v>7.9648685491709719</v>
      </c>
      <c r="BX49" s="167">
        <v>7.657453188134439</v>
      </c>
      <c r="BY49" s="167">
        <v>7.3338999096256083</v>
      </c>
      <c r="BZ49" s="167">
        <v>0</v>
      </c>
      <c r="CA49" s="168">
        <f t="shared" si="3"/>
        <v>349.09570193533824</v>
      </c>
      <c r="CB49" s="169"/>
    </row>
    <row r="50" spans="2:80" x14ac:dyDescent="0.25">
      <c r="B50" s="166">
        <f t="shared" si="2"/>
        <v>2043</v>
      </c>
      <c r="C50" s="167">
        <v>5.3231518498675356E-8</v>
      </c>
      <c r="D50" s="167">
        <v>1.0244016108301723E-7</v>
      </c>
      <c r="E50" s="167">
        <v>1.8470757258415293E-7</v>
      </c>
      <c r="F50" s="167">
        <v>3.1679510654331056E-7</v>
      </c>
      <c r="G50" s="167">
        <v>5.2086366693349095E-7</v>
      </c>
      <c r="H50" s="167">
        <v>8.2752922338918955E-7</v>
      </c>
      <c r="I50" s="167">
        <v>1.2760504598044453E-6</v>
      </c>
      <c r="J50" s="167">
        <v>2.0604873972318583E-6</v>
      </c>
      <c r="K50" s="167">
        <v>3.2899844832207092E-6</v>
      </c>
      <c r="L50" s="167">
        <v>5.3448242363224319E-6</v>
      </c>
      <c r="M50" s="167">
        <v>8.8790860619941681E-6</v>
      </c>
      <c r="N50" s="167">
        <v>1.5012651319770698E-5</v>
      </c>
      <c r="O50" s="167">
        <v>2.4565486258842917E-5</v>
      </c>
      <c r="P50" s="167">
        <v>3.9843241257303541E-5</v>
      </c>
      <c r="Q50" s="167">
        <v>6.4416321205879035E-5</v>
      </c>
      <c r="R50" s="167">
        <v>1.0427390935788261E-4</v>
      </c>
      <c r="S50" s="167">
        <v>1.5998877403136658E-4</v>
      </c>
      <c r="T50" s="167">
        <v>2.4288164851693494E-4</v>
      </c>
      <c r="U50" s="167">
        <v>3.5668983597253456E-4</v>
      </c>
      <c r="V50" s="167">
        <v>5.2510550619624952E-4</v>
      </c>
      <c r="W50" s="167">
        <v>7.5395056298566132E-4</v>
      </c>
      <c r="X50" s="167">
        <v>1.0787149087964076E-3</v>
      </c>
      <c r="Y50" s="167">
        <v>1.5832704365827954E-3</v>
      </c>
      <c r="Z50" s="167">
        <v>2.3056625327519953E-3</v>
      </c>
      <c r="AA50" s="167">
        <v>3.3317161759562341E-3</v>
      </c>
      <c r="AB50" s="167">
        <v>4.6957658111889677E-3</v>
      </c>
      <c r="AC50" s="167">
        <v>6.6810216993553606E-3</v>
      </c>
      <c r="AD50" s="167">
        <v>9.2034554517952949E-3</v>
      </c>
      <c r="AE50" s="167">
        <v>1.2437696787441888E-2</v>
      </c>
      <c r="AF50" s="167">
        <v>1.727300080641414E-2</v>
      </c>
      <c r="AG50" s="167">
        <v>2.3110550480890724E-2</v>
      </c>
      <c r="AH50" s="167">
        <v>3.1368234262881489E-2</v>
      </c>
      <c r="AI50" s="167">
        <v>4.2777239546554213E-2</v>
      </c>
      <c r="AJ50" s="167">
        <v>5.5306833308501835E-2</v>
      </c>
      <c r="AK50" s="167">
        <v>7.0991155665806049E-2</v>
      </c>
      <c r="AL50" s="167">
        <v>9.2803225796389888E-2</v>
      </c>
      <c r="AM50" s="167">
        <v>0.11664596248883907</v>
      </c>
      <c r="AN50" s="167">
        <v>0.15346045747701087</v>
      </c>
      <c r="AO50" s="167">
        <v>0.19760615838523321</v>
      </c>
      <c r="AP50" s="167">
        <v>0.24667636393368053</v>
      </c>
      <c r="AQ50" s="167">
        <v>0.31658887802837576</v>
      </c>
      <c r="AR50" s="167">
        <v>0.40148258490529543</v>
      </c>
      <c r="AS50" s="167">
        <v>0.51482385877382431</v>
      </c>
      <c r="AT50" s="167">
        <v>0.65264979010375979</v>
      </c>
      <c r="AU50" s="167">
        <v>0.79402698672470251</v>
      </c>
      <c r="AV50" s="167">
        <v>0.93390337421917957</v>
      </c>
      <c r="AW50" s="167">
        <v>1.1575601745640971</v>
      </c>
      <c r="AX50" s="167">
        <v>1.4704625415103207</v>
      </c>
      <c r="AY50" s="167">
        <v>1.871077460456344</v>
      </c>
      <c r="AZ50" s="167">
        <v>2.3608067393862315</v>
      </c>
      <c r="BA50" s="167">
        <v>3.0456142397042454</v>
      </c>
      <c r="BB50" s="167">
        <v>3.8758732383354122</v>
      </c>
      <c r="BC50" s="167">
        <v>4.8122249443364415</v>
      </c>
      <c r="BD50" s="167">
        <v>5.6267640189977115</v>
      </c>
      <c r="BE50" s="167">
        <v>6.8169686718972686</v>
      </c>
      <c r="BF50" s="167">
        <v>7.9117654878830308</v>
      </c>
      <c r="BG50" s="167">
        <v>9.2155857601190281</v>
      </c>
      <c r="BH50" s="167">
        <v>10.36269185245337</v>
      </c>
      <c r="BI50" s="167">
        <v>11.7280776966216</v>
      </c>
      <c r="BJ50" s="167">
        <v>12.985244623096278</v>
      </c>
      <c r="BK50" s="167">
        <v>14.173566506199043</v>
      </c>
      <c r="BL50" s="167">
        <v>15.443813236282979</v>
      </c>
      <c r="BM50" s="167">
        <v>16.525098140807543</v>
      </c>
      <c r="BN50" s="167">
        <v>17.475310699046467</v>
      </c>
      <c r="BO50" s="167">
        <v>18.736380298040356</v>
      </c>
      <c r="BP50" s="167">
        <v>19.940202463268538</v>
      </c>
      <c r="BQ50" s="167">
        <v>20.7083672115787</v>
      </c>
      <c r="BR50" s="167">
        <v>21.275717684049731</v>
      </c>
      <c r="BS50" s="167">
        <v>21.476353743291927</v>
      </c>
      <c r="BT50" s="167">
        <v>22.18348462979743</v>
      </c>
      <c r="BU50" s="167">
        <v>7.8445720718248086</v>
      </c>
      <c r="BV50" s="167">
        <v>7.4724842887504241</v>
      </c>
      <c r="BW50" s="167">
        <v>7.2420319277515084</v>
      </c>
      <c r="BX50" s="167">
        <v>6.9284321882030833</v>
      </c>
      <c r="BY50" s="167">
        <v>6.5249151863599009</v>
      </c>
      <c r="BZ50" s="167">
        <v>0</v>
      </c>
      <c r="CA50" s="168">
        <f t="shared" si="3"/>
        <v>311.89656926726207</v>
      </c>
      <c r="CB50" s="169"/>
    </row>
    <row r="51" spans="2:80" x14ac:dyDescent="0.25">
      <c r="B51" s="166">
        <f t="shared" si="2"/>
        <v>2044</v>
      </c>
      <c r="C51" s="167">
        <v>4.5187464103868535E-8</v>
      </c>
      <c r="D51" s="167">
        <v>8.7010637944695546E-8</v>
      </c>
      <c r="E51" s="167">
        <v>1.5685561302603013E-7</v>
      </c>
      <c r="F51" s="167">
        <v>2.6892507299508539E-7</v>
      </c>
      <c r="G51" s="167">
        <v>4.423851646812027E-7</v>
      </c>
      <c r="H51" s="167">
        <v>7.0322228931662956E-7</v>
      </c>
      <c r="I51" s="167">
        <v>1.0980825627185387E-6</v>
      </c>
      <c r="J51" s="167">
        <v>1.7060564747595208E-6</v>
      </c>
      <c r="K51" s="167">
        <v>2.8006214925629935E-6</v>
      </c>
      <c r="L51" s="167">
        <v>4.5292424909193496E-6</v>
      </c>
      <c r="M51" s="167">
        <v>7.4251912001443987E-6</v>
      </c>
      <c r="N51" s="167">
        <v>1.2479772860299332E-5</v>
      </c>
      <c r="O51" s="167">
        <v>2.1230843964742396E-5</v>
      </c>
      <c r="P51" s="167">
        <v>3.4603146261524831E-5</v>
      </c>
      <c r="Q51" s="167">
        <v>5.5486775716928616E-5</v>
      </c>
      <c r="R51" s="167">
        <v>8.8273257353360668E-5</v>
      </c>
      <c r="S51" s="167">
        <v>1.4026861128191292E-4</v>
      </c>
      <c r="T51" s="167">
        <v>2.1121275617594359E-4</v>
      </c>
      <c r="U51" s="167">
        <v>3.1494071859067274E-4</v>
      </c>
      <c r="V51" s="167">
        <v>4.5468310645166432E-4</v>
      </c>
      <c r="W51" s="167">
        <v>6.5877801515329404E-4</v>
      </c>
      <c r="X51" s="167">
        <v>9.3248473165463697E-4</v>
      </c>
      <c r="Y51" s="167">
        <v>1.3176391267529231E-3</v>
      </c>
      <c r="Z51" s="167">
        <v>1.9123813587620386E-3</v>
      </c>
      <c r="AA51" s="167">
        <v>2.7565051938984175E-3</v>
      </c>
      <c r="AB51" s="167">
        <v>3.9459703752043329E-3</v>
      </c>
      <c r="AC51" s="167">
        <v>5.5126027427082058E-3</v>
      </c>
      <c r="AD51" s="167">
        <v>7.780440892039997E-3</v>
      </c>
      <c r="AE51" s="167">
        <v>1.0639047392374035E-2</v>
      </c>
      <c r="AF51" s="167">
        <v>1.4280990889706913E-2</v>
      </c>
      <c r="AG51" s="167">
        <v>1.9710520106024365E-2</v>
      </c>
      <c r="AH51" s="167">
        <v>2.6216514678066516E-2</v>
      </c>
      <c r="AI51" s="167">
        <v>3.5387025964327967E-2</v>
      </c>
      <c r="AJ51" s="167">
        <v>4.8014584012808226E-2</v>
      </c>
      <c r="AK51" s="167">
        <v>6.1779543179452778E-2</v>
      </c>
      <c r="AL51" s="167">
        <v>7.8929226848810652E-2</v>
      </c>
      <c r="AM51" s="167">
        <v>0.10273148610354688</v>
      </c>
      <c r="AN51" s="167">
        <v>0.12861312584910523</v>
      </c>
      <c r="AO51" s="167">
        <v>0.16842057058260906</v>
      </c>
      <c r="AP51" s="167">
        <v>0.21595080145197598</v>
      </c>
      <c r="AQ51" s="167">
        <v>0.26860315626087727</v>
      </c>
      <c r="AR51" s="167">
        <v>0.3435649593878457</v>
      </c>
      <c r="AS51" s="167">
        <v>0.4343207752731395</v>
      </c>
      <c r="AT51" s="167">
        <v>0.55544259459118606</v>
      </c>
      <c r="AU51" s="167">
        <v>0.70218438638814562</v>
      </c>
      <c r="AV51" s="167">
        <v>0.85169354202559533</v>
      </c>
      <c r="AW51" s="167">
        <v>0.99907721564445651</v>
      </c>
      <c r="AX51" s="167">
        <v>1.2352286355276758</v>
      </c>
      <c r="AY51" s="167">
        <v>1.5644702437324103</v>
      </c>
      <c r="AZ51" s="167">
        <v>1.9766235487547656</v>
      </c>
      <c r="BA51" s="167">
        <v>2.4795104996954671</v>
      </c>
      <c r="BB51" s="167">
        <v>3.1832004038695381</v>
      </c>
      <c r="BC51" s="167">
        <v>4.0350582418212628</v>
      </c>
      <c r="BD51" s="167">
        <v>4.9563960444739834</v>
      </c>
      <c r="BE51" s="167">
        <v>5.7453882164781351</v>
      </c>
      <c r="BF51" s="167">
        <v>6.9087014237934579</v>
      </c>
      <c r="BG51" s="167">
        <v>7.9671553891513263</v>
      </c>
      <c r="BH51" s="167">
        <v>9.2264535364902294</v>
      </c>
      <c r="BI51" s="167">
        <v>10.318576613631375</v>
      </c>
      <c r="BJ51" s="167">
        <v>11.617084801064665</v>
      </c>
      <c r="BK51" s="167">
        <v>12.794314392759311</v>
      </c>
      <c r="BL51" s="167">
        <v>13.887023521281863</v>
      </c>
      <c r="BM51" s="167">
        <v>15.040987064918284</v>
      </c>
      <c r="BN51" s="167">
        <v>15.967985270074971</v>
      </c>
      <c r="BO51" s="167">
        <v>16.743917206108836</v>
      </c>
      <c r="BP51" s="167">
        <v>17.790356634357998</v>
      </c>
      <c r="BQ51" s="167">
        <v>18.75146825732638</v>
      </c>
      <c r="BR51" s="167">
        <v>19.269644706709283</v>
      </c>
      <c r="BS51" s="167">
        <v>19.572746432387856</v>
      </c>
      <c r="BT51" s="167">
        <v>19.51291492405986</v>
      </c>
      <c r="BU51" s="167">
        <v>7.180128524091022</v>
      </c>
      <c r="BV51" s="167">
        <v>7.0092902730431632</v>
      </c>
      <c r="BW51" s="167">
        <v>6.5659027316549841</v>
      </c>
      <c r="BX51" s="167">
        <v>6.2482760303843143</v>
      </c>
      <c r="BY51" s="167">
        <v>5.8574329633679767</v>
      </c>
      <c r="BZ51" s="167">
        <v>0</v>
      </c>
      <c r="CA51" s="168">
        <f t="shared" si="3"/>
        <v>278.49796584184577</v>
      </c>
      <c r="CB51" s="169"/>
    </row>
    <row r="52" spans="2:80" x14ac:dyDescent="0.25">
      <c r="B52" s="166">
        <f t="shared" si="2"/>
        <v>2045</v>
      </c>
      <c r="C52" s="167">
        <v>3.8329440281426042E-8</v>
      </c>
      <c r="D52" s="167">
        <v>7.3863164886528443E-8</v>
      </c>
      <c r="E52" s="167">
        <v>1.3323069454965197E-7</v>
      </c>
      <c r="F52" s="167">
        <v>2.2837692654348318E-7</v>
      </c>
      <c r="G52" s="167">
        <v>3.7554156427643814E-7</v>
      </c>
      <c r="H52" s="167">
        <v>5.972700222039995E-7</v>
      </c>
      <c r="I52" s="167">
        <v>9.3314392453358597E-7</v>
      </c>
      <c r="J52" s="167">
        <v>1.468058930698124E-6</v>
      </c>
      <c r="K52" s="167">
        <v>2.3190746345214119E-6</v>
      </c>
      <c r="L52" s="167">
        <v>3.8555427210179571E-6</v>
      </c>
      <c r="M52" s="167">
        <v>6.2922242379803706E-6</v>
      </c>
      <c r="N52" s="167">
        <v>1.043670665223928E-5</v>
      </c>
      <c r="O52" s="167">
        <v>1.7649434390865082E-5</v>
      </c>
      <c r="P52" s="167">
        <v>2.9905859912610078E-5</v>
      </c>
      <c r="Q52" s="167">
        <v>4.8189653614860717E-5</v>
      </c>
      <c r="R52" s="167">
        <v>7.6037148160817969E-5</v>
      </c>
      <c r="S52" s="167">
        <v>1.1874579376014438E-4</v>
      </c>
      <c r="T52" s="167">
        <v>1.8518222863875278E-4</v>
      </c>
      <c r="U52" s="167">
        <v>2.7387958917979294E-4</v>
      </c>
      <c r="V52" s="167">
        <v>4.0146838370827553E-4</v>
      </c>
      <c r="W52" s="167">
        <v>5.7044095029307185E-4</v>
      </c>
      <c r="X52" s="167">
        <v>8.1479318920441024E-4</v>
      </c>
      <c r="Y52" s="167">
        <v>1.1390360721154069E-3</v>
      </c>
      <c r="Z52" s="167">
        <v>1.5915771043341631E-3</v>
      </c>
      <c r="AA52" s="167">
        <v>2.2864060974407963E-3</v>
      </c>
      <c r="AB52" s="167">
        <v>3.2648725538274581E-3</v>
      </c>
      <c r="AC52" s="167">
        <v>4.6325374602607661E-3</v>
      </c>
      <c r="AD52" s="167">
        <v>6.4200601838674265E-3</v>
      </c>
      <c r="AE52" s="167">
        <v>8.994214133346945E-3</v>
      </c>
      <c r="AF52" s="167">
        <v>1.221595649106022E-2</v>
      </c>
      <c r="AG52" s="167">
        <v>1.6297099865975051E-2</v>
      </c>
      <c r="AH52" s="167">
        <v>2.2360020935163094E-2</v>
      </c>
      <c r="AI52" s="167">
        <v>2.9576493815980043E-2</v>
      </c>
      <c r="AJ52" s="167">
        <v>3.972167467998089E-2</v>
      </c>
      <c r="AK52" s="167">
        <v>5.3634305661620862E-2</v>
      </c>
      <c r="AL52" s="167">
        <v>6.8688779433989988E-2</v>
      </c>
      <c r="AM52" s="167">
        <v>8.7376967236053815E-2</v>
      </c>
      <c r="AN52" s="167">
        <v>0.1132729362464634</v>
      </c>
      <c r="AO52" s="167">
        <v>0.14115802680400258</v>
      </c>
      <c r="AP52" s="167">
        <v>0.18406521063468084</v>
      </c>
      <c r="AQ52" s="167">
        <v>0.23515759068559705</v>
      </c>
      <c r="AR52" s="167">
        <v>0.29148834207667162</v>
      </c>
      <c r="AS52" s="167">
        <v>0.37164859033303765</v>
      </c>
      <c r="AT52" s="167">
        <v>0.46856880231248421</v>
      </c>
      <c r="AU52" s="167">
        <v>0.59757803354921479</v>
      </c>
      <c r="AV52" s="167">
        <v>0.75315244006789361</v>
      </c>
      <c r="AW52" s="167">
        <v>0.91109247580686159</v>
      </c>
      <c r="AX52" s="167">
        <v>1.0661295644963182</v>
      </c>
      <c r="AY52" s="167">
        <v>1.3142860246373314</v>
      </c>
      <c r="AZ52" s="167">
        <v>1.6528580625164051</v>
      </c>
      <c r="BA52" s="167">
        <v>2.0762474188565312</v>
      </c>
      <c r="BB52" s="167">
        <v>2.5919134653833251</v>
      </c>
      <c r="BC52" s="167">
        <v>3.313387004405091</v>
      </c>
      <c r="BD52" s="167">
        <v>4.1549259162480707</v>
      </c>
      <c r="BE52" s="167">
        <v>5.0596475235883487</v>
      </c>
      <c r="BF52" s="167">
        <v>5.8218531966844429</v>
      </c>
      <c r="BG52" s="167">
        <v>6.9540982738225212</v>
      </c>
      <c r="BH52" s="167">
        <v>7.9725077100963961</v>
      </c>
      <c r="BI52" s="167">
        <v>9.1825298110375471</v>
      </c>
      <c r="BJ52" s="167">
        <v>10.216805134879028</v>
      </c>
      <c r="BK52" s="167">
        <v>11.442553930817827</v>
      </c>
      <c r="BL52" s="167">
        <v>12.533458213092853</v>
      </c>
      <c r="BM52" s="167">
        <v>13.524377186963006</v>
      </c>
      <c r="BN52" s="167">
        <v>14.536051934649565</v>
      </c>
      <c r="BO52" s="167">
        <v>15.304853153591459</v>
      </c>
      <c r="BP52" s="167">
        <v>15.906670902512216</v>
      </c>
      <c r="BQ52" s="167">
        <v>16.740445181322965</v>
      </c>
      <c r="BR52" s="167">
        <v>17.462809170413873</v>
      </c>
      <c r="BS52" s="167">
        <v>17.74373671914821</v>
      </c>
      <c r="BT52" s="167">
        <v>17.80241440996015</v>
      </c>
      <c r="BU52" s="167">
        <v>6.4830797836208376</v>
      </c>
      <c r="BV52" s="167">
        <v>6.4070320612632425</v>
      </c>
      <c r="BW52" s="167">
        <v>6.1512431586164809</v>
      </c>
      <c r="BX52" s="167">
        <v>5.6599881667228917</v>
      </c>
      <c r="BY52" s="167">
        <v>5.279652738279184</v>
      </c>
      <c r="BZ52" s="167">
        <v>0</v>
      </c>
      <c r="CA52" s="168">
        <f t="shared" si="3"/>
        <v>248.78350131146181</v>
      </c>
      <c r="CB52" s="169"/>
    </row>
    <row r="53" spans="2:80" x14ac:dyDescent="0.25">
      <c r="B53" s="166">
        <f t="shared" si="2"/>
        <v>2046</v>
      </c>
      <c r="C53" s="167">
        <v>3.2498768644945164E-8</v>
      </c>
      <c r="D53" s="167">
        <v>6.2654557479724371E-8</v>
      </c>
      <c r="E53" s="167">
        <v>1.1310099490985381E-7</v>
      </c>
      <c r="F53" s="167">
        <v>1.9398191116598573E-7</v>
      </c>
      <c r="G53" s="167">
        <v>3.1892053886650729E-7</v>
      </c>
      <c r="H53" s="167">
        <v>5.070289545924811E-7</v>
      </c>
      <c r="I53" s="167">
        <v>7.9255265187511137E-7</v>
      </c>
      <c r="J53" s="167">
        <v>1.2475542028322906E-6</v>
      </c>
      <c r="K53" s="167">
        <v>1.9954903222318965E-6</v>
      </c>
      <c r="L53" s="167">
        <v>3.1928604471986866E-6</v>
      </c>
      <c r="M53" s="167">
        <v>5.3562992115147035E-6</v>
      </c>
      <c r="N53" s="167">
        <v>8.8442646144770709E-6</v>
      </c>
      <c r="O53" s="167">
        <v>1.4760480293585232E-5</v>
      </c>
      <c r="P53" s="167">
        <v>2.4861517632285279E-5</v>
      </c>
      <c r="Q53" s="167">
        <v>4.1648193478904805E-5</v>
      </c>
      <c r="R53" s="167">
        <v>6.6037892469616999E-5</v>
      </c>
      <c r="S53" s="167">
        <v>1.0228640383783127E-4</v>
      </c>
      <c r="T53" s="167">
        <v>1.5676899078748141E-4</v>
      </c>
      <c r="U53" s="167">
        <v>2.401277380744693E-4</v>
      </c>
      <c r="V53" s="167">
        <v>3.4913112065498852E-4</v>
      </c>
      <c r="W53" s="167">
        <v>5.0368830480834736E-4</v>
      </c>
      <c r="X53" s="167">
        <v>7.0554887206430994E-4</v>
      </c>
      <c r="Y53" s="167">
        <v>9.9529040082729781E-4</v>
      </c>
      <c r="Z53" s="167">
        <v>1.3758494392364096E-3</v>
      </c>
      <c r="AA53" s="167">
        <v>1.9029254648698091E-3</v>
      </c>
      <c r="AB53" s="167">
        <v>2.7082071710256561E-3</v>
      </c>
      <c r="AC53" s="167">
        <v>3.8331129853615975E-3</v>
      </c>
      <c r="AD53" s="167">
        <v>5.3953049651622176E-3</v>
      </c>
      <c r="AE53" s="167">
        <v>7.4220034813228808E-3</v>
      </c>
      <c r="AF53" s="167">
        <v>1.0327544368394115E-2</v>
      </c>
      <c r="AG53" s="167">
        <v>1.3940769441055378E-2</v>
      </c>
      <c r="AH53" s="167">
        <v>1.8488683984744347E-2</v>
      </c>
      <c r="AI53" s="167">
        <v>2.5226254146661242E-2</v>
      </c>
      <c r="AJ53" s="167">
        <v>3.3201006443668302E-2</v>
      </c>
      <c r="AK53" s="167">
        <v>4.4373234881791568E-2</v>
      </c>
      <c r="AL53" s="167">
        <v>5.9633740032758564E-2</v>
      </c>
      <c r="AM53" s="167">
        <v>7.6042251276503992E-2</v>
      </c>
      <c r="AN53" s="167">
        <v>9.6347031865026134E-2</v>
      </c>
      <c r="AO53" s="167">
        <v>0.1243249063108931</v>
      </c>
      <c r="AP53" s="167">
        <v>0.15427753905771335</v>
      </c>
      <c r="AQ53" s="167">
        <v>0.20044656957118923</v>
      </c>
      <c r="AR53" s="167">
        <v>0.25520450695191332</v>
      </c>
      <c r="AS53" s="167">
        <v>0.31531842348391337</v>
      </c>
      <c r="AT53" s="167">
        <v>0.40094607494051426</v>
      </c>
      <c r="AU53" s="167">
        <v>0.50410607082601677</v>
      </c>
      <c r="AV53" s="167">
        <v>0.64093846488703665</v>
      </c>
      <c r="AW53" s="167">
        <v>0.8056565647939109</v>
      </c>
      <c r="AX53" s="167">
        <v>0.97220490953920713</v>
      </c>
      <c r="AY53" s="167">
        <v>1.1344079123768565</v>
      </c>
      <c r="AZ53" s="167">
        <v>1.3886503746466914</v>
      </c>
      <c r="BA53" s="167">
        <v>1.7363494491780045</v>
      </c>
      <c r="BB53" s="167">
        <v>2.1706587195125113</v>
      </c>
      <c r="BC53" s="167">
        <v>2.698355979014214</v>
      </c>
      <c r="BD53" s="167">
        <v>3.4115800137810224</v>
      </c>
      <c r="BE53" s="167">
        <v>4.240946790971849</v>
      </c>
      <c r="BF53" s="167">
        <v>5.1262652469032233</v>
      </c>
      <c r="BG53" s="167">
        <v>5.8597993347485131</v>
      </c>
      <c r="BH53" s="167">
        <v>6.95673195425627</v>
      </c>
      <c r="BI53" s="167">
        <v>7.9317511185271963</v>
      </c>
      <c r="BJ53" s="167">
        <v>9.0887563661873081</v>
      </c>
      <c r="BK53" s="167">
        <v>10.060719725138734</v>
      </c>
      <c r="BL53" s="167">
        <v>11.207038384300189</v>
      </c>
      <c r="BM53" s="167">
        <v>12.205565233673559</v>
      </c>
      <c r="BN53" s="167">
        <v>13.071972834747376</v>
      </c>
      <c r="BO53" s="167">
        <v>13.936528233815451</v>
      </c>
      <c r="BP53" s="167">
        <v>14.546378732715432</v>
      </c>
      <c r="BQ53" s="167">
        <v>14.977480980020859</v>
      </c>
      <c r="BR53" s="167">
        <v>15.601942461137547</v>
      </c>
      <c r="BS53" s="167">
        <v>16.095097769045495</v>
      </c>
      <c r="BT53" s="167">
        <v>16.156410205502642</v>
      </c>
      <c r="BU53" s="167">
        <v>6.0076202300868475</v>
      </c>
      <c r="BV53" s="167">
        <v>5.720182599458175</v>
      </c>
      <c r="BW53" s="167">
        <v>5.5604287709582483</v>
      </c>
      <c r="BX53" s="167">
        <v>5.2444707786149554</v>
      </c>
      <c r="BY53" s="167">
        <v>4.7324945703534009</v>
      </c>
      <c r="BZ53" s="167">
        <v>0</v>
      </c>
      <c r="CA53" s="168">
        <f t="shared" si="3"/>
        <v>221.6454495271046</v>
      </c>
      <c r="CB53" s="169"/>
    </row>
    <row r="54" spans="2:80" x14ac:dyDescent="0.25">
      <c r="B54" s="166">
        <f t="shared" si="2"/>
        <v>2047</v>
      </c>
      <c r="C54" s="167">
        <v>2.7540142135545898E-8</v>
      </c>
      <c r="D54" s="167">
        <v>5.3125057214442606E-8</v>
      </c>
      <c r="E54" s="167">
        <v>9.5940515813103255E-8</v>
      </c>
      <c r="F54" s="167">
        <v>1.6467486825544331E-7</v>
      </c>
      <c r="G54" s="167">
        <v>2.7089094255944302E-7</v>
      </c>
      <c r="H54" s="167">
        <v>4.3058713623811418E-7</v>
      </c>
      <c r="I54" s="167">
        <v>6.7281759959930687E-7</v>
      </c>
      <c r="J54" s="167">
        <v>1.0595977493893516E-6</v>
      </c>
      <c r="K54" s="167">
        <v>1.6957769992664851E-6</v>
      </c>
      <c r="L54" s="167">
        <v>2.7472646095538789E-6</v>
      </c>
      <c r="M54" s="167">
        <v>4.4359617998451784E-6</v>
      </c>
      <c r="N54" s="167">
        <v>7.5287927207290384E-6</v>
      </c>
      <c r="O54" s="167">
        <v>1.2508489631662956E-5</v>
      </c>
      <c r="P54" s="167">
        <v>2.079225079917868E-5</v>
      </c>
      <c r="Q54" s="167">
        <v>3.4623617476747803E-5</v>
      </c>
      <c r="R54" s="167">
        <v>5.7073894575015993E-5</v>
      </c>
      <c r="S54" s="167">
        <v>8.8836657020252563E-5</v>
      </c>
      <c r="T54" s="167">
        <v>1.3504119138793569E-4</v>
      </c>
      <c r="U54" s="167">
        <v>2.0328601169264382E-4</v>
      </c>
      <c r="V54" s="167">
        <v>3.0610823264737297E-4</v>
      </c>
      <c r="W54" s="167">
        <v>4.380346849874317E-4</v>
      </c>
      <c r="X54" s="167">
        <v>6.2300095578665671E-4</v>
      </c>
      <c r="Y54" s="167">
        <v>8.6185679089634259E-4</v>
      </c>
      <c r="Z54" s="167">
        <v>1.2022220719791754E-3</v>
      </c>
      <c r="AA54" s="167">
        <v>1.6450022744525783E-3</v>
      </c>
      <c r="AB54" s="167">
        <v>2.2540697046610769E-3</v>
      </c>
      <c r="AC54" s="167">
        <v>3.1796991403106878E-3</v>
      </c>
      <c r="AD54" s="167">
        <v>4.4644661343489211E-3</v>
      </c>
      <c r="AE54" s="167">
        <v>6.2375400907921374E-3</v>
      </c>
      <c r="AF54" s="167">
        <v>8.5227682242313696E-3</v>
      </c>
      <c r="AG54" s="167">
        <v>1.1786112890514677E-2</v>
      </c>
      <c r="AH54" s="167">
        <v>1.581580196763599E-2</v>
      </c>
      <c r="AI54" s="167">
        <v>2.0859815801798076E-2</v>
      </c>
      <c r="AJ54" s="167">
        <v>2.8318242905013724E-2</v>
      </c>
      <c r="AK54" s="167">
        <v>3.7090874350362513E-2</v>
      </c>
      <c r="AL54" s="167">
        <v>4.9339279535310365E-2</v>
      </c>
      <c r="AM54" s="167">
        <v>6.6019557882176283E-2</v>
      </c>
      <c r="AN54" s="167">
        <v>8.3850553563952324E-2</v>
      </c>
      <c r="AO54" s="167">
        <v>0.10575243396247636</v>
      </c>
      <c r="AP54" s="167">
        <v>0.13588587622661252</v>
      </c>
      <c r="AQ54" s="167">
        <v>0.16801809513663479</v>
      </c>
      <c r="AR54" s="167">
        <v>0.21754769301099242</v>
      </c>
      <c r="AS54" s="167">
        <v>0.27608183739470815</v>
      </c>
      <c r="AT54" s="167">
        <v>0.34017974412510799</v>
      </c>
      <c r="AU54" s="167">
        <v>0.43135099689363521</v>
      </c>
      <c r="AV54" s="167">
        <v>0.54068376796297934</v>
      </c>
      <c r="AW54" s="167">
        <v>0.68561711608813913</v>
      </c>
      <c r="AX54" s="167">
        <v>0.85968650043578398</v>
      </c>
      <c r="AY54" s="167">
        <v>1.0344550240159593</v>
      </c>
      <c r="AZ54" s="167">
        <v>1.1986705349866407</v>
      </c>
      <c r="BA54" s="167">
        <v>1.4589392960578991</v>
      </c>
      <c r="BB54" s="167">
        <v>1.815512172404202</v>
      </c>
      <c r="BC54" s="167">
        <v>2.2601448017380519</v>
      </c>
      <c r="BD54" s="167">
        <v>2.7788459500613913</v>
      </c>
      <c r="BE54" s="167">
        <v>3.4822510408936593</v>
      </c>
      <c r="BF54" s="167">
        <v>4.296623153193762</v>
      </c>
      <c r="BG54" s="167">
        <v>5.159368103843228</v>
      </c>
      <c r="BH54" s="167">
        <v>5.8621647629628342</v>
      </c>
      <c r="BI54" s="167">
        <v>6.9199763511016377</v>
      </c>
      <c r="BJ54" s="167">
        <v>7.8489837879561861</v>
      </c>
      <c r="BK54" s="167">
        <v>8.9479533290935027</v>
      </c>
      <c r="BL54" s="167">
        <v>9.8524184332914562</v>
      </c>
      <c r="BM54" s="167">
        <v>10.913081677676969</v>
      </c>
      <c r="BN54" s="167">
        <v>11.798620497396058</v>
      </c>
      <c r="BO54" s="167">
        <v>12.536341205814722</v>
      </c>
      <c r="BP54" s="167">
        <v>13.251723702826055</v>
      </c>
      <c r="BQ54" s="167">
        <v>13.704910902738057</v>
      </c>
      <c r="BR54" s="167">
        <v>13.969620831982358</v>
      </c>
      <c r="BS54" s="167">
        <v>14.393295864012069</v>
      </c>
      <c r="BT54" s="167">
        <v>14.671179345057801</v>
      </c>
      <c r="BU54" s="167">
        <v>5.5009389457063431</v>
      </c>
      <c r="BV54" s="167">
        <v>5.2520887166664565</v>
      </c>
      <c r="BW54" s="167">
        <v>4.9206541294596535</v>
      </c>
      <c r="BX54" s="167">
        <v>4.6997480268775131</v>
      </c>
      <c r="BY54" s="167">
        <v>4.3477645333647841</v>
      </c>
      <c r="BZ54" s="167">
        <v>0</v>
      </c>
      <c r="CA54" s="168">
        <f t="shared" si="3"/>
        <v>196.98046553470087</v>
      </c>
      <c r="CB54" s="169"/>
    </row>
    <row r="55" spans="2:80" x14ac:dyDescent="0.25">
      <c r="B55" s="166">
        <f t="shared" si="2"/>
        <v>2048</v>
      </c>
      <c r="C55" s="167">
        <v>2.3324791924295152E-8</v>
      </c>
      <c r="D55" s="167">
        <v>4.5021063672240347E-8</v>
      </c>
      <c r="E55" s="167">
        <v>8.1350353092757288E-8</v>
      </c>
      <c r="F55" s="167">
        <v>1.3969208931263744E-7</v>
      </c>
      <c r="G55" s="167">
        <v>2.2996627154631133E-7</v>
      </c>
      <c r="H55" s="167">
        <v>3.6574336139544306E-7</v>
      </c>
      <c r="I55" s="167">
        <v>5.7138162360553801E-7</v>
      </c>
      <c r="J55" s="167">
        <v>8.9952868709275435E-7</v>
      </c>
      <c r="K55" s="167">
        <v>1.4402910771676991E-6</v>
      </c>
      <c r="L55" s="167">
        <v>2.3346500359344713E-6</v>
      </c>
      <c r="M55" s="167">
        <v>3.8167879532757798E-6</v>
      </c>
      <c r="N55" s="167">
        <v>6.2354669510822358E-6</v>
      </c>
      <c r="O55" s="167">
        <v>1.0648040707592066E-5</v>
      </c>
      <c r="P55" s="167">
        <v>1.7620234135345969E-5</v>
      </c>
      <c r="Q55" s="167">
        <v>2.8956669503199528E-5</v>
      </c>
      <c r="R55" s="167">
        <v>4.7448115108067457E-5</v>
      </c>
      <c r="S55" s="167">
        <v>7.6778519263714928E-5</v>
      </c>
      <c r="T55" s="167">
        <v>1.1728557310347609E-4</v>
      </c>
      <c r="U55" s="167">
        <v>1.7511336295622515E-4</v>
      </c>
      <c r="V55" s="167">
        <v>2.5914589220424333E-4</v>
      </c>
      <c r="W55" s="167">
        <v>3.8406071401309028E-4</v>
      </c>
      <c r="X55" s="167">
        <v>5.4180479682952587E-4</v>
      </c>
      <c r="Y55" s="167">
        <v>7.6102876199501956E-4</v>
      </c>
      <c r="Z55" s="167">
        <v>1.0410505223300559E-3</v>
      </c>
      <c r="AA55" s="167">
        <v>1.4374001044670792E-3</v>
      </c>
      <c r="AB55" s="167">
        <v>1.9485525055367714E-3</v>
      </c>
      <c r="AC55" s="167">
        <v>2.6466152353006867E-3</v>
      </c>
      <c r="AD55" s="167">
        <v>3.7035939986823641E-3</v>
      </c>
      <c r="AE55" s="167">
        <v>5.1616287448350007E-3</v>
      </c>
      <c r="AF55" s="167">
        <v>7.1628511365411374E-3</v>
      </c>
      <c r="AG55" s="167">
        <v>9.7269895147954477E-3</v>
      </c>
      <c r="AH55" s="167">
        <v>1.3371740094241136E-2</v>
      </c>
      <c r="AI55" s="167">
        <v>1.7844530264797598E-2</v>
      </c>
      <c r="AJ55" s="167">
        <v>2.341795599032237E-2</v>
      </c>
      <c r="AK55" s="167">
        <v>3.1636795322472544E-2</v>
      </c>
      <c r="AL55" s="167">
        <v>4.1243848975855091E-2</v>
      </c>
      <c r="AM55" s="167">
        <v>5.4625544419147132E-2</v>
      </c>
      <c r="AN55" s="167">
        <v>7.2800820075478834E-2</v>
      </c>
      <c r="AO55" s="167">
        <v>9.2038943499590409E-2</v>
      </c>
      <c r="AP55" s="167">
        <v>0.1155920369725979</v>
      </c>
      <c r="AQ55" s="167">
        <v>0.14799451961919274</v>
      </c>
      <c r="AR55" s="167">
        <v>0.18236460441902957</v>
      </c>
      <c r="AS55" s="167">
        <v>0.23536036758654477</v>
      </c>
      <c r="AT55" s="167">
        <v>0.29786380097043008</v>
      </c>
      <c r="AU55" s="167">
        <v>0.36598624406561953</v>
      </c>
      <c r="AV55" s="167">
        <v>0.46265445408327144</v>
      </c>
      <c r="AW55" s="167">
        <v>0.57838304873098345</v>
      </c>
      <c r="AX55" s="167">
        <v>0.7316033609617042</v>
      </c>
      <c r="AY55" s="167">
        <v>0.91474369162328795</v>
      </c>
      <c r="AZ55" s="167">
        <v>1.0930859525578005</v>
      </c>
      <c r="BA55" s="167">
        <v>1.2594470423408408</v>
      </c>
      <c r="BB55" s="167">
        <v>1.5256419799427809</v>
      </c>
      <c r="BC55" s="167">
        <v>1.8906129997204424</v>
      </c>
      <c r="BD55" s="167">
        <v>2.3279553372339508</v>
      </c>
      <c r="BE55" s="167">
        <v>2.8370210230343407</v>
      </c>
      <c r="BF55" s="167">
        <v>3.5282614556196461</v>
      </c>
      <c r="BG55" s="167">
        <v>4.324527178583855</v>
      </c>
      <c r="BH55" s="167">
        <v>5.161579088246067</v>
      </c>
      <c r="BI55" s="167">
        <v>5.8317076983562997</v>
      </c>
      <c r="BJ55" s="167">
        <v>6.8473340738339434</v>
      </c>
      <c r="BK55" s="167">
        <v>7.726501259175361</v>
      </c>
      <c r="BL55" s="167">
        <v>8.7618408330826956</v>
      </c>
      <c r="BM55" s="167">
        <v>9.5938339001426112</v>
      </c>
      <c r="BN55" s="167">
        <v>10.550238647155883</v>
      </c>
      <c r="BO55" s="167">
        <v>11.318132377131169</v>
      </c>
      <c r="BP55" s="167">
        <v>11.925262629906548</v>
      </c>
      <c r="BQ55" s="167">
        <v>12.492406981536206</v>
      </c>
      <c r="BR55" s="167">
        <v>12.792235090900821</v>
      </c>
      <c r="BS55" s="167">
        <v>12.899185017447277</v>
      </c>
      <c r="BT55" s="167">
        <v>13.133903013718475</v>
      </c>
      <c r="BU55" s="167">
        <v>5.0306039410324557</v>
      </c>
      <c r="BV55" s="167">
        <v>4.787481934395891</v>
      </c>
      <c r="BW55" s="167">
        <v>4.4984195698759404</v>
      </c>
      <c r="BX55" s="167">
        <v>4.1429716551460904</v>
      </c>
      <c r="BY55" s="167">
        <v>3.8819620755381652</v>
      </c>
      <c r="BZ55" s="167">
        <v>0</v>
      </c>
      <c r="CA55" s="168">
        <f t="shared" si="3"/>
        <v>174.57694381897667</v>
      </c>
      <c r="CB55" s="169"/>
    </row>
    <row r="56" spans="2:80" x14ac:dyDescent="0.25">
      <c r="B56" s="166">
        <f t="shared" si="2"/>
        <v>2049</v>
      </c>
      <c r="C56" s="167">
        <v>1.9762252764787824E-8</v>
      </c>
      <c r="D56" s="167">
        <v>3.8131620742898331E-8</v>
      </c>
      <c r="E56" s="167">
        <v>6.8942934885324325E-8</v>
      </c>
      <c r="F56" s="167">
        <v>1.1845125977988369E-7</v>
      </c>
      <c r="G56" s="167">
        <v>1.9508158143055621E-7</v>
      </c>
      <c r="H56" s="167">
        <v>3.1049077012235138E-7</v>
      </c>
      <c r="I56" s="167">
        <v>4.8533755956509106E-7</v>
      </c>
      <c r="J56" s="167">
        <v>7.6391710550349767E-7</v>
      </c>
      <c r="K56" s="167">
        <v>1.2227272566667224E-6</v>
      </c>
      <c r="L56" s="167">
        <v>1.9829241359320404E-6</v>
      </c>
      <c r="M56" s="167">
        <v>3.2435707738726061E-6</v>
      </c>
      <c r="N56" s="167">
        <v>5.365041906166268E-6</v>
      </c>
      <c r="O56" s="167">
        <v>8.8192823026328471E-6</v>
      </c>
      <c r="P56" s="167">
        <v>1.4999521487563117E-5</v>
      </c>
      <c r="Q56" s="167">
        <v>2.4539405697743266E-5</v>
      </c>
      <c r="R56" s="167">
        <v>3.9682593945877809E-5</v>
      </c>
      <c r="S56" s="167">
        <v>6.3829791622005416E-5</v>
      </c>
      <c r="T56" s="167">
        <v>1.0136772347840717E-4</v>
      </c>
      <c r="U56" s="167">
        <v>1.5209059201695685E-4</v>
      </c>
      <c r="V56" s="167">
        <v>2.2323455036457607E-4</v>
      </c>
      <c r="W56" s="167">
        <v>3.2514327055127579E-4</v>
      </c>
      <c r="X56" s="167">
        <v>4.7505248998097604E-4</v>
      </c>
      <c r="Y56" s="167">
        <v>6.6185030843440851E-4</v>
      </c>
      <c r="Z56" s="167">
        <v>9.1925658869773663E-4</v>
      </c>
      <c r="AA56" s="167">
        <v>1.2446999039943951E-3</v>
      </c>
      <c r="AB56" s="167">
        <v>1.7026223834561982E-3</v>
      </c>
      <c r="AC56" s="167">
        <v>2.28789118372974E-3</v>
      </c>
      <c r="AD56" s="167">
        <v>3.0828125204382939E-3</v>
      </c>
      <c r="AE56" s="167">
        <v>4.2821446835575316E-3</v>
      </c>
      <c r="AF56" s="167">
        <v>5.9276428510743884E-3</v>
      </c>
      <c r="AG56" s="167">
        <v>8.1752527192899827E-3</v>
      </c>
      <c r="AH56" s="167">
        <v>1.1036179142369096E-2</v>
      </c>
      <c r="AI56" s="167">
        <v>1.5087357716653593E-2</v>
      </c>
      <c r="AJ56" s="167">
        <v>2.0033291496632022E-2</v>
      </c>
      <c r="AK56" s="167">
        <v>2.6163708744624148E-2</v>
      </c>
      <c r="AL56" s="167">
        <v>3.5180302972696698E-2</v>
      </c>
      <c r="AM56" s="167">
        <v>4.5664974753621856E-2</v>
      </c>
      <c r="AN56" s="167">
        <v>6.0239874534646853E-2</v>
      </c>
      <c r="AO56" s="167">
        <v>7.9912959274843987E-2</v>
      </c>
      <c r="AP56" s="167">
        <v>0.10060701586051746</v>
      </c>
      <c r="AQ56" s="167">
        <v>0.12589858628387696</v>
      </c>
      <c r="AR56" s="167">
        <v>0.16063814845889746</v>
      </c>
      <c r="AS56" s="167">
        <v>0.19731001964886052</v>
      </c>
      <c r="AT56" s="167">
        <v>0.2539475738254654</v>
      </c>
      <c r="AU56" s="167">
        <v>0.32047741955237774</v>
      </c>
      <c r="AV56" s="167">
        <v>0.3925601994709097</v>
      </c>
      <c r="AW56" s="167">
        <v>0.49492275900325755</v>
      </c>
      <c r="AX56" s="167">
        <v>0.61719523166433132</v>
      </c>
      <c r="AY56" s="167">
        <v>0.77848213411745648</v>
      </c>
      <c r="AZ56" s="167">
        <v>0.96662975039827514</v>
      </c>
      <c r="BA56" s="167">
        <v>1.148568783868769</v>
      </c>
      <c r="BB56" s="167">
        <v>1.3171635311478349</v>
      </c>
      <c r="BC56" s="167">
        <v>1.5889662937602496</v>
      </c>
      <c r="BD56" s="167">
        <v>1.9476439819335485</v>
      </c>
      <c r="BE56" s="167">
        <v>2.3771759674617998</v>
      </c>
      <c r="BF56" s="167">
        <v>2.8752250106372679</v>
      </c>
      <c r="BG56" s="167">
        <v>3.5516558455939338</v>
      </c>
      <c r="BH56" s="167">
        <v>4.3267777125054181</v>
      </c>
      <c r="BI56" s="167">
        <v>5.1352755867887163</v>
      </c>
      <c r="BJ56" s="167">
        <v>5.771424218762327</v>
      </c>
      <c r="BK56" s="167">
        <v>6.7406913057019437</v>
      </c>
      <c r="BL56" s="167">
        <v>7.5657413833648821</v>
      </c>
      <c r="BM56" s="167">
        <v>8.5320125356370493</v>
      </c>
      <c r="BN56" s="167">
        <v>9.2760941339880887</v>
      </c>
      <c r="BO56" s="167">
        <v>10.122982317784871</v>
      </c>
      <c r="BP56" s="167">
        <v>10.770810285490013</v>
      </c>
      <c r="BQ56" s="167">
        <v>11.248151594285426</v>
      </c>
      <c r="BR56" s="167">
        <v>11.668848809375424</v>
      </c>
      <c r="BS56" s="167">
        <v>11.822137078721394</v>
      </c>
      <c r="BT56" s="167">
        <v>11.782875383042574</v>
      </c>
      <c r="BU56" s="167">
        <v>4.5287791547776601</v>
      </c>
      <c r="BV56" s="167">
        <v>4.3565412556765786</v>
      </c>
      <c r="BW56" s="167">
        <v>4.0810498715199</v>
      </c>
      <c r="BX56" s="167">
        <v>3.7703548923070924</v>
      </c>
      <c r="BY56" s="167">
        <v>3.4085652247458587</v>
      </c>
      <c r="BZ56" s="167">
        <v>0</v>
      </c>
      <c r="CA56" s="168">
        <f t="shared" si="3"/>
        <v>154.44722639254223</v>
      </c>
      <c r="CB56" s="169"/>
    </row>
    <row r="57" spans="2:80" x14ac:dyDescent="0.25">
      <c r="B57" s="166">
        <f t="shared" si="2"/>
        <v>2050</v>
      </c>
      <c r="C57" s="167">
        <v>1.675570013293104E-8</v>
      </c>
      <c r="D57" s="167">
        <v>3.2308814453679835E-8</v>
      </c>
      <c r="E57" s="167">
        <v>5.8395015850587484E-8</v>
      </c>
      <c r="F57" s="167">
        <v>1.0038863651473662E-7</v>
      </c>
      <c r="G57" s="167">
        <v>1.6542149729181777E-7</v>
      </c>
      <c r="H57" s="167">
        <v>2.6339400532177093E-7</v>
      </c>
      <c r="I57" s="167">
        <v>4.120228916243418E-7</v>
      </c>
      <c r="J57" s="167">
        <v>6.4888220152603537E-7</v>
      </c>
      <c r="K57" s="167">
        <v>1.038397870509189E-6</v>
      </c>
      <c r="L57" s="167">
        <v>1.6834016422773157E-6</v>
      </c>
      <c r="M57" s="167">
        <v>2.7549097346840634E-6</v>
      </c>
      <c r="N57" s="167">
        <v>4.5593145159283921E-6</v>
      </c>
      <c r="O57" s="167">
        <v>7.5880910765102616E-6</v>
      </c>
      <c r="P57" s="167">
        <v>1.2423717944659574E-5</v>
      </c>
      <c r="Q57" s="167">
        <v>2.0889638784354903E-5</v>
      </c>
      <c r="R57" s="167">
        <v>3.3629436538229474E-5</v>
      </c>
      <c r="S57" s="167">
        <v>5.3383524636185786E-5</v>
      </c>
      <c r="T57" s="167">
        <v>8.4272288774223103E-5</v>
      </c>
      <c r="U57" s="167">
        <v>1.3144940478776457E-4</v>
      </c>
      <c r="V57" s="167">
        <v>1.9388803726178017E-4</v>
      </c>
      <c r="W57" s="167">
        <v>2.8009204525031306E-4</v>
      </c>
      <c r="X57" s="167">
        <v>4.0218130737940117E-4</v>
      </c>
      <c r="Y57" s="167">
        <v>5.8031520974827222E-4</v>
      </c>
      <c r="Z57" s="167">
        <v>7.9946213464238136E-4</v>
      </c>
      <c r="AA57" s="167">
        <v>1.0990657814300975E-3</v>
      </c>
      <c r="AB57" s="167">
        <v>1.4743568440105381E-3</v>
      </c>
      <c r="AC57" s="167">
        <v>1.9991112047016424E-3</v>
      </c>
      <c r="AD57" s="167">
        <v>2.6649733348134141E-3</v>
      </c>
      <c r="AE57" s="167">
        <v>3.5645383475878534E-3</v>
      </c>
      <c r="AF57" s="167">
        <v>4.9178696910224806E-3</v>
      </c>
      <c r="AG57" s="167">
        <v>6.7657894235708671E-3</v>
      </c>
      <c r="AH57" s="167">
        <v>9.275943417245136E-3</v>
      </c>
      <c r="AI57" s="167">
        <v>1.2452866210653113E-2</v>
      </c>
      <c r="AJ57" s="167">
        <v>1.6938447337836116E-2</v>
      </c>
      <c r="AK57" s="167">
        <v>2.238283227724569E-2</v>
      </c>
      <c r="AL57" s="167">
        <v>2.9095704829544156E-2</v>
      </c>
      <c r="AM57" s="167">
        <v>3.8952753066296975E-2</v>
      </c>
      <c r="AN57" s="167">
        <v>5.036107191906658E-2</v>
      </c>
      <c r="AO57" s="167">
        <v>6.6128557476171523E-2</v>
      </c>
      <c r="AP57" s="167">
        <v>8.7355460264551654E-2</v>
      </c>
      <c r="AQ57" s="167">
        <v>0.10958321051945696</v>
      </c>
      <c r="AR57" s="167">
        <v>0.13666235398012172</v>
      </c>
      <c r="AS57" s="167">
        <v>0.17381162472843459</v>
      </c>
      <c r="AT57" s="167">
        <v>0.21290876795870251</v>
      </c>
      <c r="AU57" s="167">
        <v>0.27324766860207339</v>
      </c>
      <c r="AV57" s="167">
        <v>0.3437683379969606</v>
      </c>
      <c r="AW57" s="167">
        <v>0.41995988654511585</v>
      </c>
      <c r="AX57" s="167">
        <v>0.52815415219938389</v>
      </c>
      <c r="AY57" s="167">
        <v>0.65677574877616618</v>
      </c>
      <c r="AZ57" s="167">
        <v>0.82267799841179368</v>
      </c>
      <c r="BA57" s="167">
        <v>1.0157656333822285</v>
      </c>
      <c r="BB57" s="167">
        <v>1.2012980004782357</v>
      </c>
      <c r="BC57" s="167">
        <v>1.372006608869595</v>
      </c>
      <c r="BD57" s="167">
        <v>1.6371612596716738</v>
      </c>
      <c r="BE57" s="167">
        <v>1.9891905082482002</v>
      </c>
      <c r="BF57" s="167">
        <v>2.4097381135578422</v>
      </c>
      <c r="BG57" s="167">
        <v>2.8950780747665017</v>
      </c>
      <c r="BH57" s="167">
        <v>3.5541345001736437</v>
      </c>
      <c r="BI57" s="167">
        <v>4.3053629485234897</v>
      </c>
      <c r="BJ57" s="167">
        <v>5.0829697725197374</v>
      </c>
      <c r="BK57" s="167">
        <v>5.6828160691143026</v>
      </c>
      <c r="BL57" s="167">
        <v>6.6011990016478261</v>
      </c>
      <c r="BM57" s="167">
        <v>7.3679370051733395</v>
      </c>
      <c r="BN57" s="167">
        <v>8.2507123542209513</v>
      </c>
      <c r="BO57" s="167">
        <v>8.9029632654180784</v>
      </c>
      <c r="BP57" s="167">
        <v>9.6371273057873399</v>
      </c>
      <c r="BQ57" s="167">
        <v>10.164815726262539</v>
      </c>
      <c r="BR57" s="167">
        <v>10.513849995970544</v>
      </c>
      <c r="BS57" s="167">
        <v>10.793239194640377</v>
      </c>
      <c r="BT57" s="167">
        <v>10.810090022164554</v>
      </c>
      <c r="BU57" s="167">
        <v>3.9793420285971188</v>
      </c>
      <c r="BV57" s="167">
        <v>3.8088414211699053</v>
      </c>
      <c r="BW57" s="167">
        <v>3.6072600813984113</v>
      </c>
      <c r="BX57" s="167">
        <v>3.3233379152091649</v>
      </c>
      <c r="BY57" s="167">
        <v>3.0146754176500292</v>
      </c>
      <c r="BZ57" s="167">
        <v>0</v>
      </c>
      <c r="CA57" s="168">
        <f t="shared" si="3"/>
        <v>135.95650262418894</v>
      </c>
      <c r="CB57" s="169"/>
    </row>
    <row r="58" spans="2:80" x14ac:dyDescent="0.25">
      <c r="B58" s="166">
        <f t="shared" si="2"/>
        <v>2051</v>
      </c>
      <c r="C58" s="167">
        <v>1.4218092779516578E-8</v>
      </c>
      <c r="D58" s="167">
        <v>2.7394334394664765E-8</v>
      </c>
      <c r="E58" s="167">
        <v>4.9479512383154844E-8</v>
      </c>
      <c r="F58" s="167">
        <v>8.5032777125126913E-8</v>
      </c>
      <c r="G58" s="167">
        <v>1.4019938288090117E-7</v>
      </c>
      <c r="H58" s="167">
        <v>2.233512922528158E-7</v>
      </c>
      <c r="I58" s="167">
        <v>3.4952890477779608E-7</v>
      </c>
      <c r="J58" s="167">
        <v>5.5086742561938351E-7</v>
      </c>
      <c r="K58" s="167">
        <v>8.8203174632150994E-7</v>
      </c>
      <c r="L58" s="167">
        <v>1.4296435125460416E-6</v>
      </c>
      <c r="M58" s="167">
        <v>2.3387993594303769E-6</v>
      </c>
      <c r="N58" s="167">
        <v>3.8724595166489406E-6</v>
      </c>
      <c r="O58" s="167">
        <v>6.4485197206060052E-6</v>
      </c>
      <c r="P58" s="167">
        <v>1.0689278875292141E-5</v>
      </c>
      <c r="Q58" s="167">
        <v>1.7302553149273203E-5</v>
      </c>
      <c r="R58" s="167">
        <v>2.8627722367918773E-5</v>
      </c>
      <c r="S58" s="167">
        <v>4.524092088384335E-5</v>
      </c>
      <c r="T58" s="167">
        <v>7.0481090596985485E-5</v>
      </c>
      <c r="U58" s="167">
        <v>1.0928257252254547E-4</v>
      </c>
      <c r="V58" s="167">
        <v>1.6757566151642811E-4</v>
      </c>
      <c r="W58" s="167">
        <v>2.4327306207033716E-4</v>
      </c>
      <c r="X58" s="167">
        <v>3.4646269614818648E-4</v>
      </c>
      <c r="Y58" s="167">
        <v>4.9130382967887964E-4</v>
      </c>
      <c r="Z58" s="167">
        <v>7.0097631355053869E-4</v>
      </c>
      <c r="AA58" s="167">
        <v>9.5583746241406642E-4</v>
      </c>
      <c r="AB58" s="167">
        <v>1.3018283770877548E-3</v>
      </c>
      <c r="AC58" s="167">
        <v>1.7310891863845934E-3</v>
      </c>
      <c r="AD58" s="167">
        <v>2.3285694136155888E-3</v>
      </c>
      <c r="AE58" s="167">
        <v>3.0814197851224412E-3</v>
      </c>
      <c r="AF58" s="167">
        <v>4.0939288455420497E-3</v>
      </c>
      <c r="AG58" s="167">
        <v>5.6135520949854856E-3</v>
      </c>
      <c r="AH58" s="167">
        <v>7.6771079687342203E-3</v>
      </c>
      <c r="AI58" s="167">
        <v>1.0466997845748449E-2</v>
      </c>
      <c r="AJ58" s="167">
        <v>1.3981611060408294E-2</v>
      </c>
      <c r="AK58" s="167">
        <v>1.8925573101241433E-2</v>
      </c>
      <c r="AL58" s="167">
        <v>2.4891792048708727E-2</v>
      </c>
      <c r="AM58" s="167">
        <v>3.221722220836809E-2</v>
      </c>
      <c r="AN58" s="167">
        <v>4.2960157712240155E-2</v>
      </c>
      <c r="AO58" s="167">
        <v>5.5287007119171561E-2</v>
      </c>
      <c r="AP58" s="167">
        <v>7.2291293460989836E-2</v>
      </c>
      <c r="AQ58" s="167">
        <v>9.5152991830032008E-2</v>
      </c>
      <c r="AR58" s="167">
        <v>0.11895829380417089</v>
      </c>
      <c r="AS58" s="167">
        <v>0.14787862872729529</v>
      </c>
      <c r="AT58" s="167">
        <v>0.18756090888395827</v>
      </c>
      <c r="AU58" s="167">
        <v>0.22910845282957581</v>
      </c>
      <c r="AV58" s="167">
        <v>0.29313128999617977</v>
      </c>
      <c r="AW58" s="167">
        <v>0.36778985676307352</v>
      </c>
      <c r="AX58" s="167">
        <v>0.44818490675619715</v>
      </c>
      <c r="AY58" s="167">
        <v>0.56204818914720311</v>
      </c>
      <c r="AZ58" s="167">
        <v>0.69410819263233114</v>
      </c>
      <c r="BA58" s="167">
        <v>0.86455818844348542</v>
      </c>
      <c r="BB58" s="167">
        <v>1.0624827562642272</v>
      </c>
      <c r="BC58" s="167">
        <v>1.251433003676538</v>
      </c>
      <c r="BD58" s="167">
        <v>1.4138262538668949</v>
      </c>
      <c r="BE58" s="167">
        <v>1.6723974932164163</v>
      </c>
      <c r="BF58" s="167">
        <v>2.0168576107307867</v>
      </c>
      <c r="BG58" s="167">
        <v>2.4269766462692157</v>
      </c>
      <c r="BH58" s="167">
        <v>2.8979327685087122</v>
      </c>
      <c r="BI58" s="167">
        <v>3.5373283967891935</v>
      </c>
      <c r="BJ58" s="167">
        <v>4.2623906607319828</v>
      </c>
      <c r="BK58" s="167">
        <v>5.0059898542273533</v>
      </c>
      <c r="BL58" s="167">
        <v>5.566784223685687</v>
      </c>
      <c r="BM58" s="167">
        <v>6.4299046965679132</v>
      </c>
      <c r="BN58" s="167">
        <v>7.1265421513622211</v>
      </c>
      <c r="BO58" s="167">
        <v>7.9210780169190915</v>
      </c>
      <c r="BP58" s="167">
        <v>8.479286285475407</v>
      </c>
      <c r="BQ58" s="167">
        <v>9.0994824685079809</v>
      </c>
      <c r="BR58" s="167">
        <v>9.5077720285222274</v>
      </c>
      <c r="BS58" s="167">
        <v>9.7331434619222357</v>
      </c>
      <c r="BT58" s="167">
        <v>9.8791883808001018</v>
      </c>
      <c r="BU58" s="167">
        <v>3.5436398821367474</v>
      </c>
      <c r="BV58" s="167">
        <v>3.3181103415029538</v>
      </c>
      <c r="BW58" s="167">
        <v>3.1276581598098194</v>
      </c>
      <c r="BX58" s="167">
        <v>2.9138762864962722</v>
      </c>
      <c r="BY58" s="167">
        <v>2.6366147809705134</v>
      </c>
      <c r="BZ58" s="167">
        <v>0</v>
      </c>
      <c r="CA58" s="168">
        <f t="shared" si="3"/>
        <v>119.13922912369172</v>
      </c>
      <c r="CB58" s="169"/>
    </row>
    <row r="59" spans="2:80" x14ac:dyDescent="0.25">
      <c r="B59" s="166">
        <f t="shared" si="2"/>
        <v>2052</v>
      </c>
      <c r="C59" s="167">
        <v>1.2077005138999564E-8</v>
      </c>
      <c r="D59" s="167">
        <v>2.324604547743192E-8</v>
      </c>
      <c r="E59" s="167">
        <v>4.1954450524794851E-8</v>
      </c>
      <c r="F59" s="167">
        <v>7.2052383524867647E-8</v>
      </c>
      <c r="G59" s="167">
        <v>1.1875661566629336E-7</v>
      </c>
      <c r="H59" s="167">
        <v>1.892995622129745E-7</v>
      </c>
      <c r="I59" s="167">
        <v>2.9639439898948572E-7</v>
      </c>
      <c r="J59" s="167">
        <v>4.6731823952206319E-7</v>
      </c>
      <c r="K59" s="167">
        <v>7.4880852847514223E-7</v>
      </c>
      <c r="L59" s="167">
        <v>1.2143668719211131E-6</v>
      </c>
      <c r="M59" s="167">
        <v>1.986253544569716E-6</v>
      </c>
      <c r="N59" s="167">
        <v>3.2875708748242305E-6</v>
      </c>
      <c r="O59" s="167">
        <v>5.4770993653807665E-6</v>
      </c>
      <c r="P59" s="167">
        <v>9.0840350490950517E-6</v>
      </c>
      <c r="Q59" s="167">
        <v>1.4887083177289595E-5</v>
      </c>
      <c r="R59" s="167">
        <v>2.371221924843403E-5</v>
      </c>
      <c r="S59" s="167">
        <v>3.8512358246339806E-5</v>
      </c>
      <c r="T59" s="167">
        <v>5.9730954267034342E-5</v>
      </c>
      <c r="U59" s="167">
        <v>9.1399264591784934E-5</v>
      </c>
      <c r="V59" s="167">
        <v>1.3931786168608351E-4</v>
      </c>
      <c r="W59" s="167">
        <v>2.1026282258701512E-4</v>
      </c>
      <c r="X59" s="167">
        <v>3.0092487783994759E-4</v>
      </c>
      <c r="Y59" s="167">
        <v>4.2324113456854162E-4</v>
      </c>
      <c r="Z59" s="167">
        <v>5.9346620278188933E-4</v>
      </c>
      <c r="AA59" s="167">
        <v>8.380808314686905E-4</v>
      </c>
      <c r="AB59" s="167">
        <v>1.1321671164207792E-3</v>
      </c>
      <c r="AC59" s="167">
        <v>1.5284931403451996E-3</v>
      </c>
      <c r="AD59" s="167">
        <v>2.0163699352140907E-3</v>
      </c>
      <c r="AE59" s="167">
        <v>2.6924139414908344E-3</v>
      </c>
      <c r="AF59" s="167">
        <v>3.5390578101714976E-3</v>
      </c>
      <c r="AG59" s="167">
        <v>4.6732675951745017E-3</v>
      </c>
      <c r="AH59" s="167">
        <v>6.3700305120865108E-3</v>
      </c>
      <c r="AI59" s="167">
        <v>8.6633032909341212E-3</v>
      </c>
      <c r="AJ59" s="167">
        <v>1.1752364961816419E-2</v>
      </c>
      <c r="AK59" s="167">
        <v>1.5622812690100352E-2</v>
      </c>
      <c r="AL59" s="167">
        <v>2.1047768729258953E-2</v>
      </c>
      <c r="AM59" s="167">
        <v>2.7563347945585903E-2</v>
      </c>
      <c r="AN59" s="167">
        <v>3.5533745665838445E-2</v>
      </c>
      <c r="AO59" s="167">
        <v>4.7164233439041192E-2</v>
      </c>
      <c r="AP59" s="167">
        <v>6.0442667021702312E-2</v>
      </c>
      <c r="AQ59" s="167">
        <v>7.8749127517599993E-2</v>
      </c>
      <c r="AR59" s="167">
        <v>0.10329830606802504</v>
      </c>
      <c r="AS59" s="167">
        <v>0.12872828058451191</v>
      </c>
      <c r="AT59" s="167">
        <v>0.15958705807719187</v>
      </c>
      <c r="AU59" s="167">
        <v>0.20184094022539179</v>
      </c>
      <c r="AV59" s="167">
        <v>0.24580084279949921</v>
      </c>
      <c r="AW59" s="167">
        <v>0.31364218085656748</v>
      </c>
      <c r="AX59" s="167">
        <v>0.39253977320100208</v>
      </c>
      <c r="AY59" s="167">
        <v>0.47698217114850761</v>
      </c>
      <c r="AZ59" s="167">
        <v>0.59403840105787165</v>
      </c>
      <c r="BA59" s="167">
        <v>0.72949925963002493</v>
      </c>
      <c r="BB59" s="167">
        <v>0.90440165418127383</v>
      </c>
      <c r="BC59" s="167">
        <v>1.1069389938918888</v>
      </c>
      <c r="BD59" s="167">
        <v>1.2897283891435798</v>
      </c>
      <c r="BE59" s="167">
        <v>1.4445073123874204</v>
      </c>
      <c r="BF59" s="167">
        <v>1.6960215054155359</v>
      </c>
      <c r="BG59" s="167">
        <v>2.0317553233400298</v>
      </c>
      <c r="BH59" s="167">
        <v>2.4300588686745934</v>
      </c>
      <c r="BI59" s="167">
        <v>2.8851351000396503</v>
      </c>
      <c r="BJ59" s="167">
        <v>3.5029666135621618</v>
      </c>
      <c r="BK59" s="167">
        <v>4.1989136451589779</v>
      </c>
      <c r="BL59" s="167">
        <v>4.9051462096339558</v>
      </c>
      <c r="BM59" s="167">
        <v>5.4242278637738384</v>
      </c>
      <c r="BN59" s="167">
        <v>6.2211690583906316</v>
      </c>
      <c r="BO59" s="167">
        <v>6.8441420616996735</v>
      </c>
      <c r="BP59" s="167">
        <v>7.5472130382088167</v>
      </c>
      <c r="BQ59" s="167">
        <v>8.010772441777144</v>
      </c>
      <c r="BR59" s="167">
        <v>8.5168540322557753</v>
      </c>
      <c r="BS59" s="167">
        <v>8.8090657229524894</v>
      </c>
      <c r="BT59" s="167">
        <v>8.9176247022305741</v>
      </c>
      <c r="BU59" s="167">
        <v>3.1202302771457617</v>
      </c>
      <c r="BV59" s="167">
        <v>2.9300539007403046</v>
      </c>
      <c r="BW59" s="167">
        <v>2.7028581744785058</v>
      </c>
      <c r="BX59" s="167">
        <v>2.5069416526254074</v>
      </c>
      <c r="BY59" s="167">
        <v>2.2944931164884332</v>
      </c>
      <c r="BZ59" s="167">
        <v>0</v>
      </c>
      <c r="CA59" s="168">
        <f t="shared" si="3"/>
        <v>103.9184245980012</v>
      </c>
      <c r="CB59" s="169"/>
    </row>
    <row r="60" spans="2:80" x14ac:dyDescent="0.25">
      <c r="B60" s="166">
        <f t="shared" si="2"/>
        <v>2053</v>
      </c>
      <c r="C60" s="167">
        <v>1.0269977052806967E-8</v>
      </c>
      <c r="D60" s="167">
        <v>1.9745652921759893E-8</v>
      </c>
      <c r="E60" s="167">
        <v>3.5602029619524744E-8</v>
      </c>
      <c r="F60" s="167">
        <v>6.1095840039881999E-8</v>
      </c>
      <c r="G60" s="167">
        <v>1.0063097836965351E-7</v>
      </c>
      <c r="H60" s="167">
        <v>1.6034982485563232E-7</v>
      </c>
      <c r="I60" s="167">
        <v>2.5121082799367533E-7</v>
      </c>
      <c r="J60" s="167">
        <v>3.9628358679266729E-7</v>
      </c>
      <c r="K60" s="167">
        <v>6.3524414349591662E-7</v>
      </c>
      <c r="L60" s="167">
        <v>1.0309505294320287E-6</v>
      </c>
      <c r="M60" s="167">
        <v>1.6871757478470473E-6</v>
      </c>
      <c r="N60" s="167">
        <v>2.7920248767132616E-6</v>
      </c>
      <c r="O60" s="167">
        <v>4.6498760189611632E-6</v>
      </c>
      <c r="P60" s="167">
        <v>7.7156634445130212E-6</v>
      </c>
      <c r="Q60" s="167">
        <v>1.2651552794507026E-5</v>
      </c>
      <c r="R60" s="167">
        <v>2.0401973749917257E-5</v>
      </c>
      <c r="S60" s="167">
        <v>3.1899740983165614E-5</v>
      </c>
      <c r="T60" s="167">
        <v>5.0847617922344934E-5</v>
      </c>
      <c r="U60" s="167">
        <v>7.7459593620127221E-5</v>
      </c>
      <c r="V60" s="167">
        <v>1.1652114979776584E-4</v>
      </c>
      <c r="W60" s="167">
        <v>1.7480788903445621E-4</v>
      </c>
      <c r="X60" s="167">
        <v>2.6009507599589199E-4</v>
      </c>
      <c r="Y60" s="167">
        <v>3.676167535140995E-4</v>
      </c>
      <c r="Z60" s="167">
        <v>5.1125656196110425E-4</v>
      </c>
      <c r="AA60" s="167">
        <v>7.095538774358201E-4</v>
      </c>
      <c r="AB60" s="167">
        <v>9.9266923812790786E-4</v>
      </c>
      <c r="AC60" s="167">
        <v>1.3292872486128093E-3</v>
      </c>
      <c r="AD60" s="167">
        <v>1.7803557717286367E-3</v>
      </c>
      <c r="AE60" s="167">
        <v>2.3314283000805958E-3</v>
      </c>
      <c r="AF60" s="167">
        <v>3.0922353435426375E-3</v>
      </c>
      <c r="AG60" s="167">
        <v>4.0398908651636534E-3</v>
      </c>
      <c r="AH60" s="167">
        <v>5.3032809463506858E-3</v>
      </c>
      <c r="AI60" s="167">
        <v>7.1887058731635589E-3</v>
      </c>
      <c r="AJ60" s="167">
        <v>9.7277175964897156E-3</v>
      </c>
      <c r="AK60" s="167">
        <v>1.3132381743414578E-2</v>
      </c>
      <c r="AL60" s="167">
        <v>1.7375561566294495E-2</v>
      </c>
      <c r="AM60" s="167">
        <v>2.330768460910726E-2</v>
      </c>
      <c r="AN60" s="167">
        <v>3.0401856710312813E-2</v>
      </c>
      <c r="AO60" s="167">
        <v>3.9013298915771988E-2</v>
      </c>
      <c r="AP60" s="167">
        <v>5.1565003301072942E-2</v>
      </c>
      <c r="AQ60" s="167">
        <v>6.5845857525498985E-2</v>
      </c>
      <c r="AR60" s="167">
        <v>8.5495643261884191E-2</v>
      </c>
      <c r="AS60" s="167">
        <v>0.11178849378888933</v>
      </c>
      <c r="AT60" s="167">
        <v>0.13892747951088646</v>
      </c>
      <c r="AU60" s="167">
        <v>0.17175005716670211</v>
      </c>
      <c r="AV60" s="167">
        <v>0.21656103571592522</v>
      </c>
      <c r="AW60" s="167">
        <v>0.26302397190011106</v>
      </c>
      <c r="AX60" s="167">
        <v>0.33477792120267091</v>
      </c>
      <c r="AY60" s="167">
        <v>0.41779941827277156</v>
      </c>
      <c r="AZ60" s="167">
        <v>0.50417556802789276</v>
      </c>
      <c r="BA60" s="167">
        <v>0.62438213745655147</v>
      </c>
      <c r="BB60" s="167">
        <v>0.76319671270571265</v>
      </c>
      <c r="BC60" s="167">
        <v>0.94234644934713407</v>
      </c>
      <c r="BD60" s="167">
        <v>1.1409527748386374</v>
      </c>
      <c r="BE60" s="167">
        <v>1.3178628138994524</v>
      </c>
      <c r="BF60" s="167">
        <v>1.4651913977515063</v>
      </c>
      <c r="BG60" s="167">
        <v>1.7089631274645187</v>
      </c>
      <c r="BH60" s="167">
        <v>2.0348567657093843</v>
      </c>
      <c r="BI60" s="167">
        <v>2.4200587177998871</v>
      </c>
      <c r="BJ60" s="167">
        <v>2.8580912184942715</v>
      </c>
      <c r="BK60" s="167">
        <v>3.4519026397738712</v>
      </c>
      <c r="BL60" s="167">
        <v>4.1156178664188303</v>
      </c>
      <c r="BM60" s="167">
        <v>4.7811652186515996</v>
      </c>
      <c r="BN60" s="167">
        <v>5.2504039769509614</v>
      </c>
      <c r="BO60" s="167">
        <v>5.9770181987350472</v>
      </c>
      <c r="BP60" s="167">
        <v>6.5241134016538336</v>
      </c>
      <c r="BQ60" s="167">
        <v>7.1340817668323293</v>
      </c>
      <c r="BR60" s="167">
        <v>7.5030447907717353</v>
      </c>
      <c r="BS60" s="167">
        <v>7.8971945385634132</v>
      </c>
      <c r="BT60" s="167">
        <v>8.0788451699099433</v>
      </c>
      <c r="BU60" s="167">
        <v>2.7054550540298474</v>
      </c>
      <c r="BV60" s="167">
        <v>2.5687490560169484</v>
      </c>
      <c r="BW60" s="167">
        <v>2.3768576580020957</v>
      </c>
      <c r="BX60" s="167">
        <v>2.158393269599264</v>
      </c>
      <c r="BY60" s="167">
        <v>1.9674003342580422</v>
      </c>
      <c r="BZ60" s="167">
        <v>0</v>
      </c>
      <c r="CA60" s="168">
        <f t="shared" si="3"/>
        <v>90.289224517947574</v>
      </c>
      <c r="CB60" s="169"/>
    </row>
    <row r="61" spans="2:80" x14ac:dyDescent="0.25">
      <c r="B61" s="166">
        <f t="shared" si="2"/>
        <v>2054</v>
      </c>
      <c r="C61" s="167">
        <v>8.7449416458218465E-9</v>
      </c>
      <c r="D61" s="167">
        <v>1.6791114061665002E-8</v>
      </c>
      <c r="E61" s="167">
        <v>3.0241351083037937E-8</v>
      </c>
      <c r="F61" s="167">
        <v>5.1845838004715983E-8</v>
      </c>
      <c r="G61" s="167">
        <v>8.5330232338365342E-8</v>
      </c>
      <c r="H61" s="167">
        <v>1.3587882548987684E-7</v>
      </c>
      <c r="I61" s="167">
        <v>2.1279700052057038E-7</v>
      </c>
      <c r="J61" s="167">
        <v>3.3587657034817031E-7</v>
      </c>
      <c r="K61" s="167">
        <v>5.3868858364281014E-7</v>
      </c>
      <c r="L61" s="167">
        <v>8.7461059801452468E-7</v>
      </c>
      <c r="M61" s="167">
        <v>1.4323568241214613E-6</v>
      </c>
      <c r="N61" s="167">
        <v>2.3716264514334062E-6</v>
      </c>
      <c r="O61" s="167">
        <v>3.9490067790942662E-6</v>
      </c>
      <c r="P61" s="167">
        <v>6.5503873392935841E-6</v>
      </c>
      <c r="Q61" s="167">
        <v>1.0745810397977396E-5</v>
      </c>
      <c r="R61" s="167">
        <v>1.7338370856018193E-5</v>
      </c>
      <c r="S61" s="167">
        <v>2.7446835334066222E-5</v>
      </c>
      <c r="T61" s="167">
        <v>4.2117273917424702E-5</v>
      </c>
      <c r="U61" s="167">
        <v>6.5939974177503524E-5</v>
      </c>
      <c r="V61" s="167">
        <v>9.8751088505821816E-5</v>
      </c>
      <c r="W61" s="167">
        <v>1.4620530801856546E-4</v>
      </c>
      <c r="X61" s="167">
        <v>2.1623957770616764E-4</v>
      </c>
      <c r="Y61" s="167">
        <v>3.1774347433399797E-4</v>
      </c>
      <c r="Z61" s="167">
        <v>4.4406395445673041E-4</v>
      </c>
      <c r="AA61" s="167">
        <v>6.1126749444784245E-4</v>
      </c>
      <c r="AB61" s="167">
        <v>8.4045045057523637E-4</v>
      </c>
      <c r="AC61" s="167">
        <v>1.1654869719200378E-3</v>
      </c>
      <c r="AD61" s="167">
        <v>1.5483176960172096E-3</v>
      </c>
      <c r="AE61" s="167">
        <v>2.0585078027018922E-3</v>
      </c>
      <c r="AF61" s="167">
        <v>2.6776533985590767E-3</v>
      </c>
      <c r="AG61" s="167">
        <v>3.5297983506212827E-3</v>
      </c>
      <c r="AH61" s="167">
        <v>4.5845131776559578E-3</v>
      </c>
      <c r="AI61" s="167">
        <v>5.9851706351694567E-3</v>
      </c>
      <c r="AJ61" s="167">
        <v>8.072386637180462E-3</v>
      </c>
      <c r="AK61" s="167">
        <v>1.0870612459896845E-2</v>
      </c>
      <c r="AL61" s="167">
        <v>1.4606384201617084E-2</v>
      </c>
      <c r="AM61" s="167">
        <v>1.9242244108831352E-2</v>
      </c>
      <c r="AN61" s="167">
        <v>2.5708998046942488E-2</v>
      </c>
      <c r="AO61" s="167">
        <v>3.3380163936699514E-2</v>
      </c>
      <c r="AP61" s="167">
        <v>4.2655583337962599E-2</v>
      </c>
      <c r="AQ61" s="167">
        <v>5.617733713406392E-2</v>
      </c>
      <c r="AR61" s="167">
        <v>7.1492022139807321E-2</v>
      </c>
      <c r="AS61" s="167">
        <v>9.2528887346307376E-2</v>
      </c>
      <c r="AT61" s="167">
        <v>0.12065217265552031</v>
      </c>
      <c r="AU61" s="167">
        <v>0.14952505778773939</v>
      </c>
      <c r="AV61" s="167">
        <v>0.18428965137011954</v>
      </c>
      <c r="AW61" s="167">
        <v>0.23175020225749343</v>
      </c>
      <c r="AX61" s="167">
        <v>0.28077813758016645</v>
      </c>
      <c r="AY61" s="167">
        <v>0.35635720439762697</v>
      </c>
      <c r="AZ61" s="167">
        <v>0.44166332483139759</v>
      </c>
      <c r="BA61" s="167">
        <v>0.5299841598184839</v>
      </c>
      <c r="BB61" s="167">
        <v>0.65329012162048283</v>
      </c>
      <c r="BC61" s="167">
        <v>0.79530372758340062</v>
      </c>
      <c r="BD61" s="167">
        <v>0.97143393744191375</v>
      </c>
      <c r="BE61" s="167">
        <v>1.1660172120742938</v>
      </c>
      <c r="BF61" s="167">
        <v>1.3369032557595459</v>
      </c>
      <c r="BG61" s="167">
        <v>1.4766839621617227</v>
      </c>
      <c r="BH61" s="167">
        <v>1.7120165759155865</v>
      </c>
      <c r="BI61" s="167">
        <v>2.0270672054984531</v>
      </c>
      <c r="BJ61" s="167">
        <v>2.3981669016655718</v>
      </c>
      <c r="BK61" s="167">
        <v>2.8174927476567579</v>
      </c>
      <c r="BL61" s="167">
        <v>3.384643045384943</v>
      </c>
      <c r="BM61" s="167">
        <v>4.0130594316767851</v>
      </c>
      <c r="BN61" s="167">
        <v>4.6298658337080631</v>
      </c>
      <c r="BO61" s="167">
        <v>5.046973435278491</v>
      </c>
      <c r="BP61" s="167">
        <v>5.7004847040735003</v>
      </c>
      <c r="BQ61" s="167">
        <v>6.170499370062462</v>
      </c>
      <c r="BR61" s="167">
        <v>6.6864057023141772</v>
      </c>
      <c r="BS61" s="167">
        <v>6.9629892210323243</v>
      </c>
      <c r="BT61" s="167">
        <v>7.2493295981020207</v>
      </c>
      <c r="BU61" s="167">
        <v>2.338416159312577</v>
      </c>
      <c r="BV61" s="167">
        <v>2.2103759930755524</v>
      </c>
      <c r="BW61" s="167">
        <v>2.0682527427487942</v>
      </c>
      <c r="BX61" s="167">
        <v>1.8843646127582487</v>
      </c>
      <c r="BY61" s="167">
        <v>1.6825052227377508</v>
      </c>
      <c r="BZ61" s="167">
        <v>0</v>
      </c>
      <c r="CA61" s="168">
        <f t="shared" si="3"/>
        <v>78.076679601519089</v>
      </c>
      <c r="CB61" s="169"/>
    </row>
    <row r="62" spans="2:80" x14ac:dyDescent="0.25">
      <c r="B62" s="166">
        <f t="shared" si="2"/>
        <v>2055</v>
      </c>
      <c r="C62" s="167">
        <v>7.456520272758338E-9</v>
      </c>
      <c r="D62" s="167">
        <v>1.4297433622439959E-8</v>
      </c>
      <c r="E62" s="167">
        <v>2.5716350611493244E-8</v>
      </c>
      <c r="F62" s="167">
        <v>4.4039767208015057E-8</v>
      </c>
      <c r="G62" s="167">
        <v>7.24120620895774E-8</v>
      </c>
      <c r="H62" s="167">
        <v>1.1522004443598188E-7</v>
      </c>
      <c r="I62" s="167">
        <v>1.8032560499675609E-7</v>
      </c>
      <c r="J62" s="167">
        <v>2.8452075621909767E-7</v>
      </c>
      <c r="K62" s="167">
        <v>4.5657778009744465E-7</v>
      </c>
      <c r="L62" s="167">
        <v>7.4167638053346252E-7</v>
      </c>
      <c r="M62" s="167">
        <v>1.215152441072509E-6</v>
      </c>
      <c r="N62" s="167">
        <v>2.0134452952957904E-6</v>
      </c>
      <c r="O62" s="167">
        <v>3.3544251436257166E-6</v>
      </c>
      <c r="P62" s="167">
        <v>5.5630943743556482E-6</v>
      </c>
      <c r="Q62" s="167">
        <v>9.1229973201156778E-6</v>
      </c>
      <c r="R62" s="167">
        <v>1.4726796890129901E-5</v>
      </c>
      <c r="S62" s="167">
        <v>2.3325409628655036E-5</v>
      </c>
      <c r="T62" s="167">
        <v>3.6238563034279858E-5</v>
      </c>
      <c r="U62" s="167">
        <v>5.4618848090076666E-5</v>
      </c>
      <c r="V62" s="167">
        <v>8.4065706117852912E-5</v>
      </c>
      <c r="W62" s="167">
        <v>1.2390974904680219E-4</v>
      </c>
      <c r="X62" s="167">
        <v>1.8085966522191077E-4</v>
      </c>
      <c r="Y62" s="167">
        <v>2.6417206736911725E-4</v>
      </c>
      <c r="Z62" s="167">
        <v>3.8382312948342934E-4</v>
      </c>
      <c r="AA62" s="167">
        <v>5.3093208380605716E-4</v>
      </c>
      <c r="AB62" s="167">
        <v>7.240358869431418E-4</v>
      </c>
      <c r="AC62" s="167">
        <v>9.8678358392190191E-4</v>
      </c>
      <c r="AD62" s="167">
        <v>1.3575122651778848E-3</v>
      </c>
      <c r="AE62" s="167">
        <v>1.7902039931949609E-3</v>
      </c>
      <c r="AF62" s="167">
        <v>2.3641666733681399E-3</v>
      </c>
      <c r="AG62" s="167">
        <v>3.0565367675481347E-3</v>
      </c>
      <c r="AH62" s="167">
        <v>4.0056222046727097E-3</v>
      </c>
      <c r="AI62" s="167">
        <v>5.1739992694151971E-3</v>
      </c>
      <c r="AJ62" s="167">
        <v>6.7212307739730193E-3</v>
      </c>
      <c r="AK62" s="167">
        <v>9.0212658615238528E-3</v>
      </c>
      <c r="AL62" s="167">
        <v>1.2091374796853183E-2</v>
      </c>
      <c r="AM62" s="167">
        <v>1.6176205686148859E-2</v>
      </c>
      <c r="AN62" s="167">
        <v>2.1226049841425065E-2</v>
      </c>
      <c r="AO62" s="167">
        <v>2.8228803894714605E-2</v>
      </c>
      <c r="AP62" s="167">
        <v>3.6498329726866952E-2</v>
      </c>
      <c r="AQ62" s="167">
        <v>4.6473725715382996E-2</v>
      </c>
      <c r="AR62" s="167">
        <v>6.0997387739018527E-2</v>
      </c>
      <c r="AS62" s="167">
        <v>7.7378902124801918E-2</v>
      </c>
      <c r="AT62" s="167">
        <v>9.9873431087894038E-2</v>
      </c>
      <c r="AU62" s="167">
        <v>0.12986201808250264</v>
      </c>
      <c r="AV62" s="167">
        <v>0.16045277838135363</v>
      </c>
      <c r="AW62" s="167">
        <v>0.19723302203819748</v>
      </c>
      <c r="AX62" s="167">
        <v>0.24740971039605131</v>
      </c>
      <c r="AY62" s="167">
        <v>0.29890905539139057</v>
      </c>
      <c r="AZ62" s="167">
        <v>0.37675416509738668</v>
      </c>
      <c r="BA62" s="167">
        <v>0.46432646475129569</v>
      </c>
      <c r="BB62" s="167">
        <v>0.55458756156540234</v>
      </c>
      <c r="BC62" s="167">
        <v>0.68085508865326161</v>
      </c>
      <c r="BD62" s="167">
        <v>0.81996879426550406</v>
      </c>
      <c r="BE62" s="167">
        <v>0.99291882405174703</v>
      </c>
      <c r="BF62" s="167">
        <v>1.1830531034407643</v>
      </c>
      <c r="BG62" s="167">
        <v>1.3476033949700421</v>
      </c>
      <c r="BH62" s="167">
        <v>1.4796779045143589</v>
      </c>
      <c r="BI62" s="167">
        <v>1.705948666965601</v>
      </c>
      <c r="BJ62" s="167">
        <v>2.0093748180556901</v>
      </c>
      <c r="BK62" s="167">
        <v>2.3649711876630244</v>
      </c>
      <c r="BL62" s="167">
        <v>2.7637464500726967</v>
      </c>
      <c r="BM62" s="167">
        <v>3.3016630399320155</v>
      </c>
      <c r="BN62" s="167">
        <v>3.8877837675003457</v>
      </c>
      <c r="BO62" s="167">
        <v>4.4526795720207355</v>
      </c>
      <c r="BP62" s="167">
        <v>4.8163194096385773</v>
      </c>
      <c r="BQ62" s="167">
        <v>5.3949219643718624</v>
      </c>
      <c r="BR62" s="167">
        <v>5.7873260639733699</v>
      </c>
      <c r="BS62" s="167">
        <v>6.210082800044046</v>
      </c>
      <c r="BT62" s="167">
        <v>6.3980033117349686</v>
      </c>
      <c r="BU62" s="167">
        <v>1.9974482862299083</v>
      </c>
      <c r="BV62" s="167">
        <v>1.9023866791396413</v>
      </c>
      <c r="BW62" s="167">
        <v>1.7725746871754788</v>
      </c>
      <c r="BX62" s="167">
        <v>1.6333737945500046</v>
      </c>
      <c r="BY62" s="167">
        <v>1.4635613112311161</v>
      </c>
      <c r="BZ62" s="167">
        <v>0</v>
      </c>
      <c r="CA62" s="168">
        <f t="shared" si="3"/>
        <v>67.231643147167148</v>
      </c>
      <c r="CB62" s="169"/>
    </row>
    <row r="63" spans="2:80" x14ac:dyDescent="0.25">
      <c r="B63" s="166">
        <f t="shared" si="2"/>
        <v>2056</v>
      </c>
      <c r="C63" s="167">
        <v>6.3663180248363371E-9</v>
      </c>
      <c r="D63" s="167">
        <v>1.2190592247468546E-8</v>
      </c>
      <c r="E63" s="167">
        <v>2.1896831053219712E-8</v>
      </c>
      <c r="F63" s="167">
        <v>3.7450054751753115E-8</v>
      </c>
      <c r="G63" s="167">
        <v>6.1510030846534391E-8</v>
      </c>
      <c r="H63" s="167">
        <v>9.7778065914766454E-8</v>
      </c>
      <c r="I63" s="167">
        <v>1.529111150824769E-7</v>
      </c>
      <c r="J63" s="167">
        <v>2.4110788782172321E-7</v>
      </c>
      <c r="K63" s="167">
        <v>3.8677199648562421E-7</v>
      </c>
      <c r="L63" s="167">
        <v>6.2863214929376188E-7</v>
      </c>
      <c r="M63" s="167">
        <v>1.0304678377398568E-6</v>
      </c>
      <c r="N63" s="167">
        <v>1.7081436826660301E-6</v>
      </c>
      <c r="O63" s="167">
        <v>2.8478434526413299E-6</v>
      </c>
      <c r="P63" s="167">
        <v>4.725509287567542E-6</v>
      </c>
      <c r="Q63" s="167">
        <v>7.7480030732657301E-6</v>
      </c>
      <c r="R63" s="167">
        <v>1.2502858836554998E-5</v>
      </c>
      <c r="S63" s="167">
        <v>1.9812252863044E-5</v>
      </c>
      <c r="T63" s="167">
        <v>3.0797100420615342E-5</v>
      </c>
      <c r="U63" s="167">
        <v>4.6995596737958722E-5</v>
      </c>
      <c r="V63" s="167">
        <v>6.9633575261407454E-5</v>
      </c>
      <c r="W63" s="167">
        <v>1.0548410399724428E-4</v>
      </c>
      <c r="X63" s="167">
        <v>1.5328163101363534E-4</v>
      </c>
      <c r="Y63" s="167">
        <v>2.209520054146652E-4</v>
      </c>
      <c r="Z63" s="167">
        <v>3.1911876910711845E-4</v>
      </c>
      <c r="AA63" s="167">
        <v>4.5890691804501005E-4</v>
      </c>
      <c r="AB63" s="167">
        <v>6.2887790057303272E-4</v>
      </c>
      <c r="AC63" s="167">
        <v>8.5010497477155944E-4</v>
      </c>
      <c r="AD63" s="167">
        <v>1.1493891042581583E-3</v>
      </c>
      <c r="AE63" s="167">
        <v>1.5695796680356144E-3</v>
      </c>
      <c r="AF63" s="167">
        <v>2.0560093791403E-3</v>
      </c>
      <c r="AG63" s="167">
        <v>2.6986386242839888E-3</v>
      </c>
      <c r="AH63" s="167">
        <v>3.4685844947068833E-3</v>
      </c>
      <c r="AI63" s="167">
        <v>4.5206413121381406E-3</v>
      </c>
      <c r="AJ63" s="167">
        <v>5.8103540156992928E-3</v>
      </c>
      <c r="AK63" s="167">
        <v>7.5116919806906823E-3</v>
      </c>
      <c r="AL63" s="167">
        <v>1.0034847677760306E-2</v>
      </c>
      <c r="AM63" s="167">
        <v>1.3391641819383571E-2</v>
      </c>
      <c r="AN63" s="167">
        <v>1.7844708314202373E-2</v>
      </c>
      <c r="AO63" s="167">
        <v>2.3307854190887878E-2</v>
      </c>
      <c r="AP63" s="167">
        <v>3.0867112180644973E-2</v>
      </c>
      <c r="AQ63" s="167">
        <v>3.9767261647463803E-2</v>
      </c>
      <c r="AR63" s="167">
        <v>5.0464564222033492E-2</v>
      </c>
      <c r="AS63" s="167">
        <v>6.6023873751832052E-2</v>
      </c>
      <c r="AT63" s="167">
        <v>8.3527315011036052E-2</v>
      </c>
      <c r="AU63" s="167">
        <v>0.10750710175381528</v>
      </c>
      <c r="AV63" s="167">
        <v>0.13936169216978445</v>
      </c>
      <c r="AW63" s="167">
        <v>0.17173431090360003</v>
      </c>
      <c r="AX63" s="167">
        <v>0.2105793889566292</v>
      </c>
      <c r="AY63" s="167">
        <v>0.26340661873716975</v>
      </c>
      <c r="AZ63" s="167">
        <v>0.31605583421249606</v>
      </c>
      <c r="BA63" s="167">
        <v>0.39613447355441134</v>
      </c>
      <c r="BB63" s="167">
        <v>0.48594501821730407</v>
      </c>
      <c r="BC63" s="167">
        <v>0.57806680956272272</v>
      </c>
      <c r="BD63" s="167">
        <v>0.70206921119736221</v>
      </c>
      <c r="BE63" s="167">
        <v>0.83824314804236677</v>
      </c>
      <c r="BF63" s="167">
        <v>1.0075987442650498</v>
      </c>
      <c r="BG63" s="167">
        <v>1.192739202925666</v>
      </c>
      <c r="BH63" s="167">
        <v>1.350589178325265</v>
      </c>
      <c r="BI63" s="167">
        <v>1.4748315220129418</v>
      </c>
      <c r="BJ63" s="167">
        <v>1.6915881812154612</v>
      </c>
      <c r="BK63" s="167">
        <v>1.9822433728190063</v>
      </c>
      <c r="BL63" s="167">
        <v>2.3207957626660969</v>
      </c>
      <c r="BM63" s="167">
        <v>2.6972611262339017</v>
      </c>
      <c r="BN63" s="167">
        <v>3.2001274215681583</v>
      </c>
      <c r="BO63" s="167">
        <v>3.7409197709527588</v>
      </c>
      <c r="BP63" s="167">
        <v>4.2516546924085432</v>
      </c>
      <c r="BQ63" s="167">
        <v>4.5612810032714561</v>
      </c>
      <c r="BR63" s="167">
        <v>5.0635816411679722</v>
      </c>
      <c r="BS63" s="167">
        <v>5.3794802161685782</v>
      </c>
      <c r="BT63" s="167">
        <v>5.7115278400842016</v>
      </c>
      <c r="BU63" s="167">
        <v>1.6895103672991345</v>
      </c>
      <c r="BV63" s="167">
        <v>1.6305848729355936</v>
      </c>
      <c r="BW63" s="167">
        <v>1.5311265150026223</v>
      </c>
      <c r="BX63" s="167">
        <v>1.4053359401372167</v>
      </c>
      <c r="BY63" s="167">
        <v>1.2737833333838764</v>
      </c>
      <c r="BZ63" s="167">
        <v>0</v>
      </c>
      <c r="CA63" s="168">
        <f t="shared" si="3"/>
        <v>57.732614553814777</v>
      </c>
      <c r="CB63" s="169"/>
    </row>
    <row r="64" spans="2:80" x14ac:dyDescent="0.25">
      <c r="B64" s="166">
        <f t="shared" si="2"/>
        <v>2057</v>
      </c>
      <c r="C64" s="167">
        <v>5.4414552759507462E-9</v>
      </c>
      <c r="D64" s="167">
        <v>1.0407724262279094E-8</v>
      </c>
      <c r="E64" s="167">
        <v>1.8669573952773133E-8</v>
      </c>
      <c r="F64" s="167">
        <v>3.188743408211181E-8</v>
      </c>
      <c r="G64" s="167">
        <v>5.2306076171737548E-8</v>
      </c>
      <c r="H64" s="167">
        <v>8.3057497261840307E-8</v>
      </c>
      <c r="I64" s="167">
        <v>1.2976436607192721E-7</v>
      </c>
      <c r="J64" s="167">
        <v>2.044554309604818E-7</v>
      </c>
      <c r="K64" s="167">
        <v>3.277616006380768E-7</v>
      </c>
      <c r="L64" s="167">
        <v>5.3252940054870912E-7</v>
      </c>
      <c r="M64" s="167">
        <v>8.7342158881786869E-7</v>
      </c>
      <c r="N64" s="167">
        <v>1.4485463213226302E-6</v>
      </c>
      <c r="O64" s="167">
        <v>2.416031500390714E-6</v>
      </c>
      <c r="P64" s="167">
        <v>4.0118953658629941E-6</v>
      </c>
      <c r="Q64" s="167">
        <v>6.5814840052025314E-6</v>
      </c>
      <c r="R64" s="167">
        <v>1.0618574744269971E-5</v>
      </c>
      <c r="S64" s="167">
        <v>1.6820478897311419E-5</v>
      </c>
      <c r="T64" s="167">
        <v>2.6158811116727687E-5</v>
      </c>
      <c r="U64" s="167">
        <v>3.9939154502427465E-5</v>
      </c>
      <c r="V64" s="167">
        <v>5.9915026460355403E-5</v>
      </c>
      <c r="W64" s="167">
        <v>8.7375889794460981E-5</v>
      </c>
      <c r="X64" s="167">
        <v>1.3048943152521586E-4</v>
      </c>
      <c r="Y64" s="167">
        <v>1.8726375174549226E-4</v>
      </c>
      <c r="Z64" s="167">
        <v>2.6691435373721317E-4</v>
      </c>
      <c r="AA64" s="167">
        <v>3.8155719574683999E-4</v>
      </c>
      <c r="AB64" s="167">
        <v>5.4356648847098121E-4</v>
      </c>
      <c r="AC64" s="167">
        <v>7.3837569902690525E-4</v>
      </c>
      <c r="AD64" s="167">
        <v>9.901946843475784E-4</v>
      </c>
      <c r="AE64" s="167">
        <v>1.3289706087391551E-3</v>
      </c>
      <c r="AF64" s="167">
        <v>1.802608934249994E-3</v>
      </c>
      <c r="AG64" s="167">
        <v>2.3468549214777923E-3</v>
      </c>
      <c r="AH64" s="167">
        <v>3.0623758754837471E-3</v>
      </c>
      <c r="AI64" s="167">
        <v>3.9146030172829693E-3</v>
      </c>
      <c r="AJ64" s="167">
        <v>5.0765861266713896E-3</v>
      </c>
      <c r="AK64" s="167">
        <v>6.4937416461492425E-3</v>
      </c>
      <c r="AL64" s="167">
        <v>8.3560697038770337E-3</v>
      </c>
      <c r="AM64" s="167">
        <v>1.111448894478706E-2</v>
      </c>
      <c r="AN64" s="167">
        <v>1.4773750127099028E-2</v>
      </c>
      <c r="AO64" s="167">
        <v>1.959574852838486E-2</v>
      </c>
      <c r="AP64" s="167">
        <v>2.5487759805881915E-2</v>
      </c>
      <c r="AQ64" s="167">
        <v>3.3633453260209611E-2</v>
      </c>
      <c r="AR64" s="167">
        <v>4.3184506888511498E-2</v>
      </c>
      <c r="AS64" s="167">
        <v>5.4626762742075341E-2</v>
      </c>
      <c r="AT64" s="167">
        <v>7.1274830932337441E-2</v>
      </c>
      <c r="AU64" s="167">
        <v>8.9919159731576492E-2</v>
      </c>
      <c r="AV64" s="167">
        <v>0.115381194453133</v>
      </c>
      <c r="AW64" s="167">
        <v>0.14917042854164353</v>
      </c>
      <c r="AX64" s="167">
        <v>0.18336974422676933</v>
      </c>
      <c r="AY64" s="167">
        <v>0.22421757858656077</v>
      </c>
      <c r="AZ64" s="167">
        <v>0.27854378162448923</v>
      </c>
      <c r="BA64" s="167">
        <v>0.33235746187693727</v>
      </c>
      <c r="BB64" s="167">
        <v>0.41463161683624516</v>
      </c>
      <c r="BC64" s="167">
        <v>0.5065928221965732</v>
      </c>
      <c r="BD64" s="167">
        <v>0.59616885079138315</v>
      </c>
      <c r="BE64" s="167">
        <v>0.71783021688492665</v>
      </c>
      <c r="BF64" s="167">
        <v>0.85079446445470697</v>
      </c>
      <c r="BG64" s="167">
        <v>1.0160503480283574</v>
      </c>
      <c r="BH64" s="167">
        <v>1.1956443839748812</v>
      </c>
      <c r="BI64" s="167">
        <v>1.3464709900273237</v>
      </c>
      <c r="BJ64" s="167">
        <v>1.462863906699964</v>
      </c>
      <c r="BK64" s="167">
        <v>1.6693379003369406</v>
      </c>
      <c r="BL64" s="167">
        <v>1.9459711826090889</v>
      </c>
      <c r="BM64" s="167">
        <v>2.2659856307889803</v>
      </c>
      <c r="BN64" s="167">
        <v>2.615667727920481</v>
      </c>
      <c r="BO64" s="167">
        <v>3.0809235014459744</v>
      </c>
      <c r="BP64" s="167">
        <v>3.5741597548293544</v>
      </c>
      <c r="BQ64" s="167">
        <v>4.0292278044178476</v>
      </c>
      <c r="BR64" s="167">
        <v>4.2845610875555087</v>
      </c>
      <c r="BS64" s="167">
        <v>4.710715518042214</v>
      </c>
      <c r="BT64" s="167">
        <v>4.9523368036803435</v>
      </c>
      <c r="BU64" s="167">
        <v>1.445994327273376</v>
      </c>
      <c r="BV64" s="167">
        <v>1.3762398664794486</v>
      </c>
      <c r="BW64" s="167">
        <v>1.3096634328933656</v>
      </c>
      <c r="BX64" s="167">
        <v>1.2116339352545258</v>
      </c>
      <c r="BY64" s="167">
        <v>1.0942378715730046</v>
      </c>
      <c r="BZ64" s="167">
        <v>0</v>
      </c>
      <c r="CA64" s="168">
        <f t="shared" si="3"/>
        <v>49.356232323298599</v>
      </c>
      <c r="CB64" s="169"/>
    </row>
    <row r="65" spans="2:80" x14ac:dyDescent="0.25">
      <c r="B65" s="166">
        <f t="shared" si="2"/>
        <v>2058</v>
      </c>
      <c r="C65" s="167">
        <v>4.6572570799874313E-9</v>
      </c>
      <c r="D65" s="167">
        <v>8.895248274076728E-9</v>
      </c>
      <c r="E65" s="167">
        <v>1.5938528292319676E-8</v>
      </c>
      <c r="F65" s="167">
        <v>2.7187021647834264E-8</v>
      </c>
      <c r="G65" s="167">
        <v>4.4536525439786701E-8</v>
      </c>
      <c r="H65" s="167">
        <v>7.0629012499656696E-8</v>
      </c>
      <c r="I65" s="167">
        <v>1.1022878994987328E-7</v>
      </c>
      <c r="J65" s="167">
        <v>1.7350798774129483E-7</v>
      </c>
      <c r="K65" s="167">
        <v>2.7794003290559921E-7</v>
      </c>
      <c r="L65" s="167">
        <v>4.5128616160683421E-7</v>
      </c>
      <c r="M65" s="167">
        <v>7.39904787133705E-7</v>
      </c>
      <c r="N65" s="167">
        <v>1.2277967914725574E-6</v>
      </c>
      <c r="O65" s="167">
        <v>2.0488711431065898E-6</v>
      </c>
      <c r="P65" s="167">
        <v>3.4035969852241887E-6</v>
      </c>
      <c r="Q65" s="167">
        <v>5.5876166052404308E-6</v>
      </c>
      <c r="R65" s="167">
        <v>9.0199275267210943E-6</v>
      </c>
      <c r="S65" s="167">
        <v>1.4285611886294403E-5</v>
      </c>
      <c r="T65" s="167">
        <v>2.2208891811703602E-5</v>
      </c>
      <c r="U65" s="167">
        <v>3.3924433928383957E-5</v>
      </c>
      <c r="V65" s="167">
        <v>5.0919162861595701E-5</v>
      </c>
      <c r="W65" s="167">
        <v>7.5181785950451108E-5</v>
      </c>
      <c r="X65" s="167">
        <v>1.080892810515488E-4</v>
      </c>
      <c r="Y65" s="167">
        <v>1.5942022084197705E-4</v>
      </c>
      <c r="Z65" s="167">
        <v>2.26221836772178E-4</v>
      </c>
      <c r="AA65" s="167">
        <v>3.1914726805526428E-4</v>
      </c>
      <c r="AB65" s="167">
        <v>4.5196325468982446E-4</v>
      </c>
      <c r="AC65" s="167">
        <v>6.3821232695027152E-4</v>
      </c>
      <c r="AD65" s="167">
        <v>8.6004943280004742E-4</v>
      </c>
      <c r="AE65" s="167">
        <v>1.1449072480925748E-3</v>
      </c>
      <c r="AF65" s="167">
        <v>1.5263114370661635E-3</v>
      </c>
      <c r="AG65" s="167">
        <v>2.0575936356207469E-3</v>
      </c>
      <c r="AH65" s="167">
        <v>2.663172005598291E-3</v>
      </c>
      <c r="AI65" s="167">
        <v>3.456101078440077E-3</v>
      </c>
      <c r="AJ65" s="167">
        <v>4.3960560494679113E-3</v>
      </c>
      <c r="AK65" s="167">
        <v>5.6736768363491175E-3</v>
      </c>
      <c r="AL65" s="167">
        <v>7.2238561556466907E-3</v>
      </c>
      <c r="AM65" s="167">
        <v>9.2555519354144966E-3</v>
      </c>
      <c r="AN65" s="167">
        <v>1.2262260521923585E-2</v>
      </c>
      <c r="AO65" s="167">
        <v>1.6224353126590207E-2</v>
      </c>
      <c r="AP65" s="167">
        <v>2.1429417576426468E-2</v>
      </c>
      <c r="AQ65" s="167">
        <v>2.7773823936289133E-2</v>
      </c>
      <c r="AR65" s="167">
        <v>3.6525570300892651E-2</v>
      </c>
      <c r="AS65" s="167">
        <v>4.6749120151198253E-2</v>
      </c>
      <c r="AT65" s="167">
        <v>5.8976020225551373E-2</v>
      </c>
      <c r="AU65" s="167">
        <v>7.6734556504152951E-2</v>
      </c>
      <c r="AV65" s="167">
        <v>9.6513547218261442E-2</v>
      </c>
      <c r="AW65" s="167">
        <v>0.12351380743641049</v>
      </c>
      <c r="AX65" s="167">
        <v>0.15928820221793183</v>
      </c>
      <c r="AY65" s="167">
        <v>0.19526415138498276</v>
      </c>
      <c r="AZ65" s="167">
        <v>0.23712792264011107</v>
      </c>
      <c r="BA65" s="167">
        <v>0.29294218178661813</v>
      </c>
      <c r="BB65" s="167">
        <v>0.34792306747478385</v>
      </c>
      <c r="BC65" s="167">
        <v>0.43231018598668702</v>
      </c>
      <c r="BD65" s="167">
        <v>0.5225378417271983</v>
      </c>
      <c r="BE65" s="167">
        <v>0.60965607654449505</v>
      </c>
      <c r="BF65" s="167">
        <v>0.72871321164402747</v>
      </c>
      <c r="BG65" s="167">
        <v>0.85811094941818788</v>
      </c>
      <c r="BH65" s="167">
        <v>1.0187569538417267</v>
      </c>
      <c r="BI65" s="167">
        <v>1.1922953653018484</v>
      </c>
      <c r="BJ65" s="167">
        <v>1.3358817648809409</v>
      </c>
      <c r="BK65" s="167">
        <v>1.4441103486667619</v>
      </c>
      <c r="BL65" s="167">
        <v>1.6394321604020967</v>
      </c>
      <c r="BM65" s="167">
        <v>1.9008422040103432</v>
      </c>
      <c r="BN65" s="167">
        <v>2.1985424873451218</v>
      </c>
      <c r="BO65" s="167">
        <v>2.5196696402278649</v>
      </c>
      <c r="BP65" s="167">
        <v>2.9454046052418987</v>
      </c>
      <c r="BQ65" s="167">
        <v>3.3894783906303316</v>
      </c>
      <c r="BR65" s="167">
        <v>3.7876993567635355</v>
      </c>
      <c r="BS65" s="167">
        <v>3.9895721923051304</v>
      </c>
      <c r="BT65" s="167">
        <v>4.3409142267467598</v>
      </c>
      <c r="BU65" s="167">
        <v>1.2149168236425314</v>
      </c>
      <c r="BV65" s="167">
        <v>1.182600067015922</v>
      </c>
      <c r="BW65" s="167">
        <v>1.1101906893378288</v>
      </c>
      <c r="BX65" s="167">
        <v>1.0410071618156287</v>
      </c>
      <c r="BY65" s="167">
        <v>0.94781866217760169</v>
      </c>
      <c r="BZ65" s="167">
        <v>0</v>
      </c>
      <c r="CA65" s="168">
        <f t="shared" si="3"/>
        <v>42.140089430586293</v>
      </c>
      <c r="CB65" s="169"/>
    </row>
    <row r="66" spans="2:80" x14ac:dyDescent="0.25">
      <c r="B66" s="166">
        <f t="shared" si="2"/>
        <v>2059</v>
      </c>
      <c r="C66" s="167">
        <v>3.9887191570497915E-9</v>
      </c>
      <c r="D66" s="167">
        <v>7.61269077984017E-9</v>
      </c>
      <c r="E66" s="167">
        <v>1.3621555400994412E-8</v>
      </c>
      <c r="F66" s="167">
        <v>2.3209209096264338E-8</v>
      </c>
      <c r="G66" s="167">
        <v>3.7970793773101086E-8</v>
      </c>
      <c r="H66" s="167">
        <v>6.0137412986882577E-8</v>
      </c>
      <c r="I66" s="167">
        <v>9.3734516613819263E-8</v>
      </c>
      <c r="J66" s="167">
        <v>1.4738762836585817E-7</v>
      </c>
      <c r="K66" s="167">
        <v>2.3587115957623972E-7</v>
      </c>
      <c r="L66" s="167">
        <v>3.8269053204142978E-7</v>
      </c>
      <c r="M66" s="167">
        <v>6.2703079811710083E-7</v>
      </c>
      <c r="N66" s="167">
        <v>1.0401151748495874E-6</v>
      </c>
      <c r="O66" s="167">
        <v>1.7366492260084687E-6</v>
      </c>
      <c r="P66" s="167">
        <v>2.8863782321475462E-6</v>
      </c>
      <c r="Q66" s="167">
        <v>4.7404414183493948E-6</v>
      </c>
      <c r="R66" s="167">
        <v>7.6578277450334298E-6</v>
      </c>
      <c r="S66" s="167">
        <v>1.2134960170495646E-5</v>
      </c>
      <c r="T66" s="167">
        <v>1.8862097166810754E-5</v>
      </c>
      <c r="U66" s="167">
        <v>2.8802091935176133E-5</v>
      </c>
      <c r="V66" s="167">
        <v>4.3251341647843056E-5</v>
      </c>
      <c r="W66" s="167">
        <v>6.3894414171816738E-5</v>
      </c>
      <c r="X66" s="167">
        <v>9.3005814725599656E-5</v>
      </c>
      <c r="Y66" s="167">
        <v>1.3205524843229455E-4</v>
      </c>
      <c r="Z66" s="167">
        <v>1.9258894053869602E-4</v>
      </c>
      <c r="AA66" s="167">
        <v>2.7049538896373182E-4</v>
      </c>
      <c r="AB66" s="167">
        <v>3.7804864086837808E-4</v>
      </c>
      <c r="AC66" s="167">
        <v>5.3067792210331755E-4</v>
      </c>
      <c r="AD66" s="167">
        <v>7.433819366190475E-4</v>
      </c>
      <c r="AE66" s="167">
        <v>9.9442676906258409E-4</v>
      </c>
      <c r="AF66" s="167">
        <v>1.3149297349810407E-3</v>
      </c>
      <c r="AG66" s="167">
        <v>1.7422441732443117E-3</v>
      </c>
      <c r="AH66" s="167">
        <v>2.3348974118266863E-3</v>
      </c>
      <c r="AI66" s="167">
        <v>3.0055739945825666E-3</v>
      </c>
      <c r="AJ66" s="167">
        <v>3.8811152734820054E-3</v>
      </c>
      <c r="AK66" s="167">
        <v>4.9131563563241665E-3</v>
      </c>
      <c r="AL66" s="167">
        <v>6.3115994127364017E-3</v>
      </c>
      <c r="AM66" s="167">
        <v>8.001645451857331E-3</v>
      </c>
      <c r="AN66" s="167">
        <v>1.0211902772974124E-2</v>
      </c>
      <c r="AO66" s="167">
        <v>1.346700255154254E-2</v>
      </c>
      <c r="AP66" s="167">
        <v>1.7743526389139785E-2</v>
      </c>
      <c r="AQ66" s="167">
        <v>2.3352690924089869E-2</v>
      </c>
      <c r="AR66" s="167">
        <v>3.0164083000609798E-2</v>
      </c>
      <c r="AS66" s="167">
        <v>3.9542692908993482E-2</v>
      </c>
      <c r="AT66" s="167">
        <v>5.0474070456538511E-2</v>
      </c>
      <c r="AU66" s="167">
        <v>6.3499016041684619E-2</v>
      </c>
      <c r="AV66" s="167">
        <v>8.236821233020275E-2</v>
      </c>
      <c r="AW66" s="167">
        <v>0.10332647726879007</v>
      </c>
      <c r="AX66" s="167">
        <v>0.13190464193270879</v>
      </c>
      <c r="AY66" s="167">
        <v>0.16963419276130798</v>
      </c>
      <c r="AZ66" s="167">
        <v>0.20652938715817326</v>
      </c>
      <c r="BA66" s="167">
        <v>0.24941411025791838</v>
      </c>
      <c r="BB66" s="167">
        <v>0.30670090378851433</v>
      </c>
      <c r="BC66" s="167">
        <v>0.36280855247842925</v>
      </c>
      <c r="BD66" s="167">
        <v>0.4459867445794754</v>
      </c>
      <c r="BE66" s="167">
        <v>0.5344485420467644</v>
      </c>
      <c r="BF66" s="167">
        <v>0.61901720984948727</v>
      </c>
      <c r="BG66" s="167">
        <v>0.7351301230037528</v>
      </c>
      <c r="BH66" s="167">
        <v>0.86059290379367481</v>
      </c>
      <c r="BI66" s="167">
        <v>1.0161570189398916</v>
      </c>
      <c r="BJ66" s="167">
        <v>1.1832547229649744</v>
      </c>
      <c r="BK66" s="167">
        <v>1.3191416785748618</v>
      </c>
      <c r="BL66" s="167">
        <v>1.4187711818139754</v>
      </c>
      <c r="BM66" s="167">
        <v>1.6021184930844807</v>
      </c>
      <c r="BN66" s="167">
        <v>1.8451439615207867</v>
      </c>
      <c r="BO66" s="167">
        <v>2.1190310089246394</v>
      </c>
      <c r="BP66" s="167">
        <v>2.4103636208662356</v>
      </c>
      <c r="BQ66" s="167">
        <v>2.7951723815865868</v>
      </c>
      <c r="BR66" s="167">
        <v>3.1887526463549718</v>
      </c>
      <c r="BS66" s="167">
        <v>3.5299931015974102</v>
      </c>
      <c r="BT66" s="167">
        <v>3.6800610419799527</v>
      </c>
      <c r="BU66" s="167">
        <v>1.0372883515647902</v>
      </c>
      <c r="BV66" s="167">
        <v>0.99289347201339084</v>
      </c>
      <c r="BW66" s="167">
        <v>0.95333151654029491</v>
      </c>
      <c r="BX66" s="167">
        <v>0.88219946705597352</v>
      </c>
      <c r="BY66" s="167">
        <v>0.81418284180741751</v>
      </c>
      <c r="BZ66" s="167">
        <v>0</v>
      </c>
      <c r="CA66" s="168">
        <f t="shared" si="3"/>
        <v>35.879199975527662</v>
      </c>
      <c r="CB66" s="169"/>
    </row>
    <row r="67" spans="2:80" x14ac:dyDescent="0.25">
      <c r="B67" s="166">
        <f t="shared" si="2"/>
        <v>2060</v>
      </c>
      <c r="C67" s="167">
        <v>3.4189016027974528E-9</v>
      </c>
      <c r="D67" s="167">
        <v>6.519397001414351E-9</v>
      </c>
      <c r="E67" s="167">
        <v>1.1656774927260027E-8</v>
      </c>
      <c r="F67" s="167">
        <v>1.9834333467305676E-8</v>
      </c>
      <c r="G67" s="167">
        <v>3.2414329706464962E-8</v>
      </c>
      <c r="H67" s="167">
        <v>5.1271234237371122E-8</v>
      </c>
      <c r="I67" s="167">
        <v>7.9810492652210296E-8</v>
      </c>
      <c r="J67" s="167">
        <v>1.2533341588183422E-7</v>
      </c>
      <c r="K67" s="167">
        <v>2.0036420654567788E-7</v>
      </c>
      <c r="L67" s="167">
        <v>3.2477024473898108E-7</v>
      </c>
      <c r="M67" s="167">
        <v>5.3172567769654844E-7</v>
      </c>
      <c r="N67" s="167">
        <v>8.8145316472221236E-7</v>
      </c>
      <c r="O67" s="167">
        <v>1.4711965351521528E-6</v>
      </c>
      <c r="P67" s="167">
        <v>2.4465538545626053E-6</v>
      </c>
      <c r="Q67" s="167">
        <v>4.0200881343821493E-6</v>
      </c>
      <c r="R67" s="167">
        <v>6.4968414063004687E-6</v>
      </c>
      <c r="S67" s="167">
        <v>1.0302495897035469E-5</v>
      </c>
      <c r="T67" s="167">
        <v>1.602260488386964E-5</v>
      </c>
      <c r="U67" s="167">
        <v>2.4462040271844288E-5</v>
      </c>
      <c r="V67" s="167">
        <v>3.6720997527606158E-5</v>
      </c>
      <c r="W67" s="167">
        <v>5.4273237668878149E-5</v>
      </c>
      <c r="X67" s="167">
        <v>7.9043485661844937E-5</v>
      </c>
      <c r="Y67" s="167">
        <v>1.136294671761906E-4</v>
      </c>
      <c r="Z67" s="167">
        <v>1.5953394000339793E-4</v>
      </c>
      <c r="AA67" s="167">
        <v>2.3028446462708407E-4</v>
      </c>
      <c r="AB67" s="167">
        <v>3.2042232709894591E-4</v>
      </c>
      <c r="AC67" s="167">
        <v>4.4390480948203193E-4</v>
      </c>
      <c r="AD67" s="167">
        <v>6.1815123720065923E-4</v>
      </c>
      <c r="AE67" s="167">
        <v>8.5953704398555875E-4</v>
      </c>
      <c r="AF67" s="167">
        <v>1.1420897702399957E-3</v>
      </c>
      <c r="AG67" s="167">
        <v>1.5009721230925255E-3</v>
      </c>
      <c r="AH67" s="167">
        <v>1.9770910298980704E-3</v>
      </c>
      <c r="AI67" s="167">
        <v>2.6350751209373025E-3</v>
      </c>
      <c r="AJ67" s="167">
        <v>3.3751837502461468E-3</v>
      </c>
      <c r="AK67" s="167">
        <v>4.3375953815871782E-3</v>
      </c>
      <c r="AL67" s="167">
        <v>5.4656395622939558E-3</v>
      </c>
      <c r="AM67" s="167">
        <v>6.9912396895407403E-3</v>
      </c>
      <c r="AN67" s="167">
        <v>8.8286194318215605E-3</v>
      </c>
      <c r="AO67" s="167">
        <v>1.1215784792505623E-2</v>
      </c>
      <c r="AP67" s="167">
        <v>1.4728774497236419E-2</v>
      </c>
      <c r="AQ67" s="167">
        <v>1.9337162311354739E-2</v>
      </c>
      <c r="AR67" s="167">
        <v>2.5364012241147704E-2</v>
      </c>
      <c r="AS67" s="167">
        <v>3.2658314176449932E-2</v>
      </c>
      <c r="AT67" s="167">
        <v>4.2696293974326727E-2</v>
      </c>
      <c r="AU67" s="167">
        <v>5.434855271240091E-2</v>
      </c>
      <c r="AV67" s="167">
        <v>6.8166646782491958E-2</v>
      </c>
      <c r="AW67" s="167">
        <v>8.8189470392596059E-2</v>
      </c>
      <c r="AX67" s="167">
        <v>0.11035762782435499</v>
      </c>
      <c r="AY67" s="167">
        <v>0.14048687312926567</v>
      </c>
      <c r="AZ67" s="167">
        <v>0.17943821149681694</v>
      </c>
      <c r="BA67" s="167">
        <v>0.21725676382582171</v>
      </c>
      <c r="BB67" s="167">
        <v>0.26116137612121804</v>
      </c>
      <c r="BC67" s="167">
        <v>0.3198680569100435</v>
      </c>
      <c r="BD67" s="167">
        <v>0.37434409517385636</v>
      </c>
      <c r="BE67" s="167">
        <v>0.45622976279974381</v>
      </c>
      <c r="BF67" s="167">
        <v>0.54274963095615836</v>
      </c>
      <c r="BG67" s="167">
        <v>0.62459916526000026</v>
      </c>
      <c r="BH67" s="167">
        <v>0.7374257213462192</v>
      </c>
      <c r="BI67" s="167">
        <v>0.85861852299863073</v>
      </c>
      <c r="BJ67" s="167">
        <v>1.0087313647158342</v>
      </c>
      <c r="BK67" s="167">
        <v>1.1687938744794251</v>
      </c>
      <c r="BL67" s="167">
        <v>1.2964328935813554</v>
      </c>
      <c r="BM67" s="167">
        <v>1.387062021490677</v>
      </c>
      <c r="BN67" s="167">
        <v>1.5559366670490933</v>
      </c>
      <c r="BO67" s="167">
        <v>1.779371062047689</v>
      </c>
      <c r="BP67" s="167">
        <v>2.0283872297805785</v>
      </c>
      <c r="BQ67" s="167">
        <v>2.2890636895139509</v>
      </c>
      <c r="BR67" s="167">
        <v>2.6317147371133802</v>
      </c>
      <c r="BS67" s="167">
        <v>2.9743835595339707</v>
      </c>
      <c r="BT67" s="167">
        <v>3.2593514133405166</v>
      </c>
      <c r="BU67" s="167">
        <v>0.87253939067071662</v>
      </c>
      <c r="BV67" s="167">
        <v>0.85330798944948016</v>
      </c>
      <c r="BW67" s="167">
        <v>0.80593529492402016</v>
      </c>
      <c r="BX67" s="167">
        <v>0.76279733021551066</v>
      </c>
      <c r="BY67" s="167">
        <v>0.69507586918513065</v>
      </c>
      <c r="BZ67" s="167">
        <v>0</v>
      </c>
      <c r="CA67" s="168">
        <f t="shared" si="3"/>
        <v>30.587361704077217</v>
      </c>
      <c r="CB67" s="169"/>
    </row>
    <row r="68" spans="2:80" x14ac:dyDescent="0.25">
      <c r="B68" s="166"/>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c r="BF68" s="167"/>
      <c r="BG68" s="167"/>
      <c r="BH68" s="167"/>
      <c r="BI68" s="167"/>
      <c r="BJ68" s="167"/>
      <c r="BK68" s="167"/>
      <c r="BL68" s="167"/>
      <c r="BM68" s="167"/>
      <c r="BN68" s="167"/>
      <c r="BO68" s="167"/>
      <c r="BP68" s="167"/>
      <c r="BQ68" s="167"/>
      <c r="BR68" s="167"/>
      <c r="BS68" s="167"/>
      <c r="BT68" s="167"/>
      <c r="BU68" s="167"/>
      <c r="BV68" s="167"/>
      <c r="BW68" s="167"/>
      <c r="BX68" s="167"/>
      <c r="BY68" s="167"/>
      <c r="BZ68" s="167"/>
      <c r="CA68" s="168"/>
      <c r="CB68" s="169"/>
    </row>
    <row r="69" spans="2:80" x14ac:dyDescent="0.25">
      <c r="B69" s="166"/>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c r="BF69" s="167"/>
      <c r="BG69" s="167"/>
      <c r="BH69" s="167"/>
      <c r="BI69" s="167"/>
      <c r="BJ69" s="167"/>
      <c r="BK69" s="167"/>
      <c r="BL69" s="167"/>
      <c r="BM69" s="167"/>
      <c r="BN69" s="167"/>
      <c r="BO69" s="167"/>
      <c r="BP69" s="167"/>
      <c r="BQ69" s="167"/>
      <c r="BR69" s="167"/>
      <c r="BS69" s="167"/>
      <c r="BT69" s="167"/>
      <c r="BU69" s="167"/>
      <c r="BV69" s="167"/>
      <c r="BW69" s="167"/>
      <c r="BX69" s="167"/>
      <c r="BY69" s="167"/>
      <c r="BZ69" s="167"/>
      <c r="CA69" s="168"/>
      <c r="CB69" s="169"/>
    </row>
    <row r="70" spans="2:80" x14ac:dyDescent="0.25">
      <c r="B70" s="166"/>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c r="BI70" s="167"/>
      <c r="BJ70" s="167"/>
      <c r="BK70" s="167"/>
      <c r="BL70" s="167"/>
      <c r="BM70" s="167"/>
      <c r="BN70" s="167"/>
      <c r="BO70" s="167"/>
      <c r="BP70" s="167"/>
      <c r="BQ70" s="167"/>
      <c r="BR70" s="167"/>
      <c r="BS70" s="167"/>
      <c r="BT70" s="167"/>
      <c r="BU70" s="167"/>
      <c r="BV70" s="167"/>
      <c r="BW70" s="167"/>
      <c r="BX70" s="167"/>
      <c r="BY70" s="167"/>
      <c r="BZ70" s="167"/>
      <c r="CA70" s="168"/>
      <c r="CB70" s="169"/>
    </row>
    <row r="71" spans="2:80" x14ac:dyDescent="0.25">
      <c r="B71" s="166"/>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c r="BI71" s="167"/>
      <c r="BJ71" s="167"/>
      <c r="BK71" s="167"/>
      <c r="BL71" s="167"/>
      <c r="BM71" s="167"/>
      <c r="BN71" s="167"/>
      <c r="BO71" s="167"/>
      <c r="BP71" s="167"/>
      <c r="BQ71" s="167"/>
      <c r="BR71" s="167"/>
      <c r="BS71" s="167"/>
      <c r="BT71" s="167"/>
      <c r="BU71" s="167"/>
      <c r="BV71" s="167"/>
      <c r="BW71" s="167"/>
      <c r="BX71" s="167"/>
      <c r="BY71" s="167"/>
      <c r="BZ71" s="167"/>
      <c r="CA71" s="168"/>
      <c r="CB71" s="169"/>
    </row>
    <row r="72" spans="2:80" x14ac:dyDescent="0.25">
      <c r="B72" s="166"/>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c r="BF72" s="167"/>
      <c r="BG72" s="167"/>
      <c r="BH72" s="167"/>
      <c r="BI72" s="167"/>
      <c r="BJ72" s="167"/>
      <c r="BK72" s="167"/>
      <c r="BL72" s="167"/>
      <c r="BM72" s="167"/>
      <c r="BN72" s="167"/>
      <c r="BO72" s="167"/>
      <c r="BP72" s="167"/>
      <c r="BQ72" s="167"/>
      <c r="BR72" s="167"/>
      <c r="BS72" s="167"/>
      <c r="BT72" s="167"/>
      <c r="BU72" s="167"/>
      <c r="BV72" s="167"/>
      <c r="BW72" s="167"/>
      <c r="BX72" s="167"/>
      <c r="BY72" s="167"/>
      <c r="BZ72" s="167"/>
      <c r="CA72" s="168"/>
      <c r="CB72" s="169"/>
    </row>
    <row r="73" spans="2:80" x14ac:dyDescent="0.25">
      <c r="B73" s="166"/>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c r="BF73" s="167"/>
      <c r="BG73" s="167"/>
      <c r="BH73" s="167"/>
      <c r="BI73" s="167"/>
      <c r="BJ73" s="167"/>
      <c r="BK73" s="167"/>
      <c r="BL73" s="167"/>
      <c r="BM73" s="167"/>
      <c r="BN73" s="167"/>
      <c r="BO73" s="167"/>
      <c r="BP73" s="167"/>
      <c r="BQ73" s="167"/>
      <c r="BR73" s="167"/>
      <c r="BS73" s="167"/>
      <c r="BT73" s="167"/>
      <c r="BU73" s="167"/>
      <c r="BV73" s="167"/>
      <c r="BW73" s="167"/>
      <c r="BX73" s="167"/>
      <c r="BY73" s="167"/>
      <c r="BZ73" s="167"/>
      <c r="CA73" s="168"/>
      <c r="CB73" s="169"/>
    </row>
    <row r="74" spans="2:80" x14ac:dyDescent="0.25">
      <c r="B74" s="166"/>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c r="BF74" s="167"/>
      <c r="BG74" s="167"/>
      <c r="BH74" s="167"/>
      <c r="BI74" s="167"/>
      <c r="BJ74" s="167"/>
      <c r="BK74" s="167"/>
      <c r="BL74" s="167"/>
      <c r="BM74" s="167"/>
      <c r="BN74" s="167"/>
      <c r="BO74" s="167"/>
      <c r="BP74" s="167"/>
      <c r="BQ74" s="167"/>
      <c r="BR74" s="167"/>
      <c r="BS74" s="167"/>
      <c r="BT74" s="167"/>
      <c r="BU74" s="167"/>
      <c r="BV74" s="167"/>
      <c r="BW74" s="167"/>
      <c r="BX74" s="167"/>
      <c r="BY74" s="167"/>
      <c r="BZ74" s="167"/>
      <c r="CA74" s="168"/>
      <c r="CB74" s="169"/>
    </row>
    <row r="75" spans="2:80" x14ac:dyDescent="0.25">
      <c r="B75" s="166"/>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c r="BF75" s="167"/>
      <c r="BG75" s="167"/>
      <c r="BH75" s="167"/>
      <c r="BI75" s="167"/>
      <c r="BJ75" s="167"/>
      <c r="BK75" s="167"/>
      <c r="BL75" s="167"/>
      <c r="BM75" s="167"/>
      <c r="BN75" s="167"/>
      <c r="BO75" s="167"/>
      <c r="BP75" s="167"/>
      <c r="BQ75" s="167"/>
      <c r="BR75" s="167"/>
      <c r="BS75" s="167"/>
      <c r="BT75" s="167"/>
      <c r="BU75" s="167"/>
      <c r="BV75" s="167"/>
      <c r="BW75" s="167"/>
      <c r="BX75" s="167"/>
      <c r="BY75" s="167"/>
      <c r="BZ75" s="167"/>
      <c r="CA75" s="168"/>
      <c r="CB75" s="169"/>
    </row>
    <row r="76" spans="2:80" x14ac:dyDescent="0.25">
      <c r="B76" s="166"/>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c r="BF76" s="167"/>
      <c r="BG76" s="167"/>
      <c r="BH76" s="167"/>
      <c r="BI76" s="167"/>
      <c r="BJ76" s="167"/>
      <c r="BK76" s="167"/>
      <c r="BL76" s="167"/>
      <c r="BM76" s="167"/>
      <c r="BN76" s="167"/>
      <c r="BO76" s="167"/>
      <c r="BP76" s="167"/>
      <c r="BQ76" s="167"/>
      <c r="BR76" s="167"/>
      <c r="BS76" s="167"/>
      <c r="BT76" s="167"/>
      <c r="BU76" s="167"/>
      <c r="BV76" s="167"/>
      <c r="BW76" s="167"/>
      <c r="BX76" s="167"/>
      <c r="BY76" s="167"/>
      <c r="BZ76" s="167"/>
      <c r="CA76" s="168"/>
      <c r="CB76" s="169"/>
    </row>
    <row r="77" spans="2:80" x14ac:dyDescent="0.25">
      <c r="B77" s="166"/>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c r="BF77" s="167"/>
      <c r="BG77" s="167"/>
      <c r="BH77" s="167"/>
      <c r="BI77" s="167"/>
      <c r="BJ77" s="167"/>
      <c r="BK77" s="167"/>
      <c r="BL77" s="167"/>
      <c r="BM77" s="167"/>
      <c r="BN77" s="167"/>
      <c r="BO77" s="167"/>
      <c r="BP77" s="167"/>
      <c r="BQ77" s="167"/>
      <c r="BR77" s="167"/>
      <c r="BS77" s="167"/>
      <c r="BT77" s="167"/>
      <c r="BU77" s="167"/>
      <c r="BV77" s="167"/>
      <c r="BW77" s="167"/>
      <c r="BX77" s="167"/>
      <c r="BY77" s="167"/>
      <c r="BZ77" s="167"/>
      <c r="CA77" s="168"/>
      <c r="CB77" s="169"/>
    </row>
    <row r="78" spans="2:80" x14ac:dyDescent="0.25"/>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E250-7D85-4B03-9B1E-54B82FDE13F6}">
  <sheetPr>
    <tabColor rgb="FFFFFF66"/>
  </sheetPr>
  <dimension ref="A1:CB78"/>
  <sheetViews>
    <sheetView showGridLines="0" zoomScale="80" zoomScaleNormal="80" workbookViewId="0">
      <pane xSplit="2" ySplit="11" topLeftCell="AA12" activePane="bottomRight" state="frozen"/>
      <selection activeCell="C12" sqref="C12"/>
      <selection pane="topRight" activeCell="C12" sqref="C12"/>
      <selection pane="bottomLeft" activeCell="C12" sqref="C12"/>
      <selection pane="bottomRight" activeCell="BG69" sqref="BG69"/>
    </sheetView>
  </sheetViews>
  <sheetFormatPr defaultColWidth="0" defaultRowHeight="12.65" customHeight="1" zeroHeight="1" x14ac:dyDescent="0.25"/>
  <cols>
    <col min="1" max="1" width="8.58203125" style="25" bestFit="1" customWidth="1"/>
    <col min="2" max="2" width="4.83203125" style="24" bestFit="1" customWidth="1"/>
    <col min="3" max="78" width="6" style="24" customWidth="1"/>
    <col min="79" max="79" width="5.08203125" style="25" bestFit="1" customWidth="1"/>
    <col min="80" max="80" width="10.25" style="25" bestFit="1" customWidth="1"/>
    <col min="81" max="16384" width="0" style="25" hidden="1"/>
  </cols>
  <sheetData>
    <row r="1" spans="1:80" ht="20" x14ac:dyDescent="0.4">
      <c r="A1" s="1" t="s">
        <v>163</v>
      </c>
    </row>
    <row r="2" spans="1:80" ht="12.5" x14ac:dyDescent="0.25"/>
    <row r="3" spans="1:80" ht="13" x14ac:dyDescent="0.3">
      <c r="B3" s="12" t="s">
        <v>128</v>
      </c>
    </row>
    <row r="4" spans="1:80" ht="3" customHeight="1" x14ac:dyDescent="0.3">
      <c r="B4" s="12"/>
    </row>
    <row r="5" spans="1:80" ht="3" customHeight="1" x14ac:dyDescent="0.3">
      <c r="B5" s="12"/>
    </row>
    <row r="6" spans="1:80" ht="3" customHeight="1" x14ac:dyDescent="0.3">
      <c r="B6" s="12"/>
    </row>
    <row r="7" spans="1:80" ht="3" customHeight="1" x14ac:dyDescent="0.3">
      <c r="B7" s="12"/>
    </row>
    <row r="8" spans="1:80" ht="3" customHeight="1" x14ac:dyDescent="0.3">
      <c r="B8" s="12"/>
    </row>
    <row r="9" spans="1:80" ht="3" customHeight="1" x14ac:dyDescent="0.3">
      <c r="B9" s="12"/>
    </row>
    <row r="10" spans="1:80" ht="3" customHeight="1" x14ac:dyDescent="0.25"/>
    <row r="11" spans="1:80" ht="12.5" x14ac:dyDescent="0.25">
      <c r="B11" s="164"/>
      <c r="C11" s="164">
        <v>20</v>
      </c>
      <c r="D11" s="164">
        <f t="shared" ref="D11:BO11" si="0">C11+1</f>
        <v>21</v>
      </c>
      <c r="E11" s="164">
        <f t="shared" si="0"/>
        <v>22</v>
      </c>
      <c r="F11" s="164">
        <f t="shared" si="0"/>
        <v>23</v>
      </c>
      <c r="G11" s="164">
        <f t="shared" si="0"/>
        <v>24</v>
      </c>
      <c r="H11" s="164">
        <f t="shared" si="0"/>
        <v>25</v>
      </c>
      <c r="I11" s="164">
        <f t="shared" si="0"/>
        <v>26</v>
      </c>
      <c r="J11" s="164">
        <f t="shared" si="0"/>
        <v>27</v>
      </c>
      <c r="K11" s="164">
        <f t="shared" si="0"/>
        <v>28</v>
      </c>
      <c r="L11" s="164">
        <f t="shared" si="0"/>
        <v>29</v>
      </c>
      <c r="M11" s="164">
        <f t="shared" si="0"/>
        <v>30</v>
      </c>
      <c r="N11" s="164">
        <f t="shared" si="0"/>
        <v>31</v>
      </c>
      <c r="O11" s="164">
        <f t="shared" si="0"/>
        <v>32</v>
      </c>
      <c r="P11" s="164">
        <f t="shared" si="0"/>
        <v>33</v>
      </c>
      <c r="Q11" s="164">
        <f t="shared" si="0"/>
        <v>34</v>
      </c>
      <c r="R11" s="164">
        <f t="shared" si="0"/>
        <v>35</v>
      </c>
      <c r="S11" s="164">
        <f t="shared" si="0"/>
        <v>36</v>
      </c>
      <c r="T11" s="164">
        <f t="shared" si="0"/>
        <v>37</v>
      </c>
      <c r="U11" s="164">
        <f t="shared" si="0"/>
        <v>38</v>
      </c>
      <c r="V11" s="164">
        <f t="shared" si="0"/>
        <v>39</v>
      </c>
      <c r="W11" s="164">
        <f t="shared" si="0"/>
        <v>40</v>
      </c>
      <c r="X11" s="164">
        <f t="shared" si="0"/>
        <v>41</v>
      </c>
      <c r="Y11" s="164">
        <f t="shared" si="0"/>
        <v>42</v>
      </c>
      <c r="Z11" s="164">
        <f t="shared" si="0"/>
        <v>43</v>
      </c>
      <c r="AA11" s="164">
        <f t="shared" si="0"/>
        <v>44</v>
      </c>
      <c r="AB11" s="164">
        <f t="shared" si="0"/>
        <v>45</v>
      </c>
      <c r="AC11" s="164">
        <f t="shared" si="0"/>
        <v>46</v>
      </c>
      <c r="AD11" s="164">
        <f t="shared" si="0"/>
        <v>47</v>
      </c>
      <c r="AE11" s="164">
        <f t="shared" si="0"/>
        <v>48</v>
      </c>
      <c r="AF11" s="164">
        <f t="shared" si="0"/>
        <v>49</v>
      </c>
      <c r="AG11" s="164">
        <f t="shared" si="0"/>
        <v>50</v>
      </c>
      <c r="AH11" s="164">
        <f t="shared" si="0"/>
        <v>51</v>
      </c>
      <c r="AI11" s="164">
        <f t="shared" si="0"/>
        <v>52</v>
      </c>
      <c r="AJ11" s="164">
        <f t="shared" si="0"/>
        <v>53</v>
      </c>
      <c r="AK11" s="164">
        <f t="shared" si="0"/>
        <v>54</v>
      </c>
      <c r="AL11" s="164">
        <f t="shared" si="0"/>
        <v>55</v>
      </c>
      <c r="AM11" s="164">
        <f t="shared" si="0"/>
        <v>56</v>
      </c>
      <c r="AN11" s="164">
        <f t="shared" si="0"/>
        <v>57</v>
      </c>
      <c r="AO11" s="164">
        <f t="shared" si="0"/>
        <v>58</v>
      </c>
      <c r="AP11" s="164">
        <f t="shared" si="0"/>
        <v>59</v>
      </c>
      <c r="AQ11" s="164">
        <f t="shared" si="0"/>
        <v>60</v>
      </c>
      <c r="AR11" s="164">
        <f t="shared" si="0"/>
        <v>61</v>
      </c>
      <c r="AS11" s="164">
        <f t="shared" si="0"/>
        <v>62</v>
      </c>
      <c r="AT11" s="164">
        <f t="shared" si="0"/>
        <v>63</v>
      </c>
      <c r="AU11" s="164">
        <f t="shared" si="0"/>
        <v>64</v>
      </c>
      <c r="AV11" s="164">
        <f t="shared" si="0"/>
        <v>65</v>
      </c>
      <c r="AW11" s="164">
        <f t="shared" si="0"/>
        <v>66</v>
      </c>
      <c r="AX11" s="164">
        <f t="shared" si="0"/>
        <v>67</v>
      </c>
      <c r="AY11" s="164">
        <f t="shared" si="0"/>
        <v>68</v>
      </c>
      <c r="AZ11" s="164">
        <f t="shared" si="0"/>
        <v>69</v>
      </c>
      <c r="BA11" s="164">
        <f t="shared" si="0"/>
        <v>70</v>
      </c>
      <c r="BB11" s="164">
        <f t="shared" si="0"/>
        <v>71</v>
      </c>
      <c r="BC11" s="164">
        <f t="shared" si="0"/>
        <v>72</v>
      </c>
      <c r="BD11" s="164">
        <f t="shared" si="0"/>
        <v>73</v>
      </c>
      <c r="BE11" s="164">
        <f t="shared" si="0"/>
        <v>74</v>
      </c>
      <c r="BF11" s="164">
        <f t="shared" si="0"/>
        <v>75</v>
      </c>
      <c r="BG11" s="164">
        <f t="shared" si="0"/>
        <v>76</v>
      </c>
      <c r="BH11" s="164">
        <f t="shared" si="0"/>
        <v>77</v>
      </c>
      <c r="BI11" s="164">
        <f t="shared" si="0"/>
        <v>78</v>
      </c>
      <c r="BJ11" s="164">
        <f t="shared" si="0"/>
        <v>79</v>
      </c>
      <c r="BK11" s="164">
        <f t="shared" si="0"/>
        <v>80</v>
      </c>
      <c r="BL11" s="164">
        <f t="shared" si="0"/>
        <v>81</v>
      </c>
      <c r="BM11" s="164">
        <f t="shared" si="0"/>
        <v>82</v>
      </c>
      <c r="BN11" s="164">
        <f t="shared" si="0"/>
        <v>83</v>
      </c>
      <c r="BO11" s="164">
        <f t="shared" si="0"/>
        <v>84</v>
      </c>
      <c r="BP11" s="164">
        <f t="shared" ref="BP11:BY11" si="1">BO11+1</f>
        <v>85</v>
      </c>
      <c r="BQ11" s="164">
        <f t="shared" si="1"/>
        <v>86</v>
      </c>
      <c r="BR11" s="164">
        <f t="shared" si="1"/>
        <v>87</v>
      </c>
      <c r="BS11" s="164">
        <f t="shared" si="1"/>
        <v>88</v>
      </c>
      <c r="BT11" s="164">
        <f t="shared" si="1"/>
        <v>89</v>
      </c>
      <c r="BU11" s="164">
        <f t="shared" si="1"/>
        <v>90</v>
      </c>
      <c r="BV11" s="164">
        <f t="shared" si="1"/>
        <v>91</v>
      </c>
      <c r="BW11" s="164">
        <f t="shared" si="1"/>
        <v>92</v>
      </c>
      <c r="BX11" s="164">
        <f t="shared" si="1"/>
        <v>93</v>
      </c>
      <c r="BY11" s="164">
        <f t="shared" si="1"/>
        <v>94</v>
      </c>
      <c r="BZ11" s="164">
        <v>95</v>
      </c>
      <c r="CA11" s="165" t="s">
        <v>23</v>
      </c>
      <c r="CB11" s="165"/>
    </row>
    <row r="12" spans="1:80" ht="12.5" x14ac:dyDescent="0.25">
      <c r="B12" s="166">
        <v>2005</v>
      </c>
      <c r="C12" s="167">
        <v>2.3624336584489314E-5</v>
      </c>
      <c r="D12" s="167">
        <v>4.3952684740264369E-5</v>
      </c>
      <c r="E12" s="167">
        <v>7.3871495711082952E-5</v>
      </c>
      <c r="F12" s="167">
        <v>1.1680807447608105E-4</v>
      </c>
      <c r="G12" s="167">
        <v>1.8569016876846672E-4</v>
      </c>
      <c r="H12" s="167">
        <v>2.7669421086534002E-4</v>
      </c>
      <c r="I12" s="167">
        <v>3.8786655203960907E-4</v>
      </c>
      <c r="J12" s="167">
        <v>5.5545781724714027E-4</v>
      </c>
      <c r="K12" s="167">
        <v>8.8191138013150178E-4</v>
      </c>
      <c r="L12" s="167">
        <v>1.4931502384225165E-3</v>
      </c>
      <c r="M12" s="167">
        <v>2.5712508323147143E-3</v>
      </c>
      <c r="N12" s="167">
        <v>4.5306287849770782E-3</v>
      </c>
      <c r="O12" s="167">
        <v>8.2840416636358605E-3</v>
      </c>
      <c r="P12" s="167">
        <v>1.4470500407289102E-2</v>
      </c>
      <c r="Q12" s="167">
        <v>2.4360842185787171E-2</v>
      </c>
      <c r="R12" s="167">
        <v>3.860692065360613E-2</v>
      </c>
      <c r="S12" s="167">
        <v>6.1839671423959158E-2</v>
      </c>
      <c r="T12" s="167">
        <v>9.4125011458948915E-2</v>
      </c>
      <c r="U12" s="167">
        <v>0.14184052421840554</v>
      </c>
      <c r="V12" s="167">
        <v>0.20322528709287377</v>
      </c>
      <c r="W12" s="167">
        <v>0.28926364581622543</v>
      </c>
      <c r="X12" s="167">
        <v>0.40066760394844858</v>
      </c>
      <c r="Y12" s="167">
        <v>0.5471230379965214</v>
      </c>
      <c r="Z12" s="167">
        <v>0.74545626617898653</v>
      </c>
      <c r="AA12" s="167">
        <v>0.99974252596373359</v>
      </c>
      <c r="AB12" s="167">
        <v>1.3226578353943919</v>
      </c>
      <c r="AC12" s="167">
        <v>1.7755235315645426</v>
      </c>
      <c r="AD12" s="167">
        <v>2.3715014109710379</v>
      </c>
      <c r="AE12" s="167">
        <v>3.0682107100354918</v>
      </c>
      <c r="AF12" s="167">
        <v>3.9560130019020243</v>
      </c>
      <c r="AG12" s="167">
        <v>5.0554352862646414</v>
      </c>
      <c r="AH12" s="167">
        <v>6.6107044486985327</v>
      </c>
      <c r="AI12" s="167">
        <v>8.4312284976269627</v>
      </c>
      <c r="AJ12" s="167">
        <v>10.537292176209133</v>
      </c>
      <c r="AK12" s="167">
        <v>13.328413858650224</v>
      </c>
      <c r="AL12" s="167">
        <v>16.9148583856371</v>
      </c>
      <c r="AM12" s="167">
        <v>21.421137844569415</v>
      </c>
      <c r="AN12" s="167">
        <v>27.615205884407853</v>
      </c>
      <c r="AO12" s="167">
        <v>35.377849589495462</v>
      </c>
      <c r="AP12" s="167">
        <v>33.264326782046325</v>
      </c>
      <c r="AQ12" s="167">
        <v>37.755496640509833</v>
      </c>
      <c r="AR12" s="167">
        <v>43.119667870461669</v>
      </c>
      <c r="AS12" s="167">
        <v>46.388149223755512</v>
      </c>
      <c r="AT12" s="167">
        <v>46.640594669256487</v>
      </c>
      <c r="AU12" s="167">
        <v>47.60635253760622</v>
      </c>
      <c r="AV12" s="167">
        <v>53.877566477008038</v>
      </c>
      <c r="AW12" s="167">
        <v>57.691724739702117</v>
      </c>
      <c r="AX12" s="167">
        <v>60.695809978090104</v>
      </c>
      <c r="AY12" s="167">
        <v>62.210458799440495</v>
      </c>
      <c r="AZ12" s="167">
        <v>63.514353495001806</v>
      </c>
      <c r="BA12" s="167">
        <v>64.781564246608028</v>
      </c>
      <c r="BB12" s="167">
        <v>64.566628517018259</v>
      </c>
      <c r="BC12" s="167">
        <v>66.319097447371547</v>
      </c>
      <c r="BD12" s="167">
        <v>68.785552580962403</v>
      </c>
      <c r="BE12" s="167">
        <v>69.681202557901813</v>
      </c>
      <c r="BF12" s="167">
        <v>68.682796418255009</v>
      </c>
      <c r="BG12" s="167">
        <v>66.573308363579741</v>
      </c>
      <c r="BH12" s="167">
        <v>63.902449622759825</v>
      </c>
      <c r="BI12" s="167">
        <v>62.226022865629005</v>
      </c>
      <c r="BJ12" s="167">
        <v>59.373158672180672</v>
      </c>
      <c r="BK12" s="167">
        <v>54.783642974624662</v>
      </c>
      <c r="BL12" s="167">
        <v>50.193028136265397</v>
      </c>
      <c r="BM12" s="167">
        <v>45.326919009235489</v>
      </c>
      <c r="BN12" s="167">
        <v>42.074180778530781</v>
      </c>
      <c r="BO12" s="167">
        <v>38.003846401739779</v>
      </c>
      <c r="BP12" s="167">
        <v>32.475237253124348</v>
      </c>
      <c r="BQ12" s="167">
        <v>21.9796627024019</v>
      </c>
      <c r="BR12" s="167">
        <v>14.893072373895215</v>
      </c>
      <c r="BS12" s="167">
        <v>13.470271620838766</v>
      </c>
      <c r="BT12" s="167">
        <v>11.0088658861496</v>
      </c>
      <c r="BU12" s="167">
        <v>0</v>
      </c>
      <c r="BV12" s="167">
        <v>0</v>
      </c>
      <c r="BW12" s="167">
        <v>0</v>
      </c>
      <c r="BX12" s="167">
        <v>0</v>
      </c>
      <c r="BY12" s="167">
        <v>0</v>
      </c>
      <c r="BZ12" s="167">
        <v>12.282726244702202</v>
      </c>
      <c r="CA12" s="168">
        <f>SUM(C12:BZ12)</f>
        <v>1705.5139151336643</v>
      </c>
      <c r="CB12" s="169"/>
    </row>
    <row r="13" spans="1:80" ht="12.5" x14ac:dyDescent="0.25">
      <c r="A13" s="332"/>
      <c r="B13" s="166">
        <f t="shared" ref="B13:B67" si="2">B12+1</f>
        <v>2006</v>
      </c>
      <c r="C13" s="167">
        <v>1.986621395913199E-5</v>
      </c>
      <c r="D13" s="167">
        <v>3.8742341519827639E-5</v>
      </c>
      <c r="E13" s="167">
        <v>6.7775490385418857E-5</v>
      </c>
      <c r="F13" s="167">
        <v>1.0938339880656872E-4</v>
      </c>
      <c r="G13" s="167">
        <v>1.6743483530612738E-4</v>
      </c>
      <c r="H13" s="167">
        <v>2.5595720386785425E-4</v>
      </c>
      <c r="I13" s="167">
        <v>3.7656084443193905E-4</v>
      </c>
      <c r="J13" s="167">
        <v>5.3858115060814032E-4</v>
      </c>
      <c r="K13" s="167">
        <v>7.9500122387674704E-4</v>
      </c>
      <c r="L13" s="167">
        <v>1.2897784723602118E-3</v>
      </c>
      <c r="M13" s="167">
        <v>2.192078430125366E-3</v>
      </c>
      <c r="N13" s="167">
        <v>3.8186380381338147E-3</v>
      </c>
      <c r="O13" s="167">
        <v>6.7442388110335177E-3</v>
      </c>
      <c r="P13" s="167">
        <v>1.2188252868175029E-2</v>
      </c>
      <c r="Q13" s="167">
        <v>2.0911955058381226E-2</v>
      </c>
      <c r="R13" s="167">
        <v>3.4523320060161677E-2</v>
      </c>
      <c r="S13" s="167">
        <v>5.3421042861138412E-2</v>
      </c>
      <c r="T13" s="167">
        <v>8.3737520110410024E-2</v>
      </c>
      <c r="U13" s="167">
        <v>0.12469737585655816</v>
      </c>
      <c r="V13" s="167">
        <v>0.18422328793281931</v>
      </c>
      <c r="W13" s="167">
        <v>0.25849056967114903</v>
      </c>
      <c r="X13" s="167">
        <v>0.36214010402724767</v>
      </c>
      <c r="Y13" s="167">
        <v>0.49495705077385171</v>
      </c>
      <c r="Z13" s="167">
        <v>0.66737682099968043</v>
      </c>
      <c r="AA13" s="167">
        <v>0.89943444878531409</v>
      </c>
      <c r="AB13" s="167">
        <v>1.1948488344832129</v>
      </c>
      <c r="AC13" s="167">
        <v>1.5654054331739076</v>
      </c>
      <c r="AD13" s="167">
        <v>2.08261277030544</v>
      </c>
      <c r="AE13" s="167">
        <v>2.7568346552097247</v>
      </c>
      <c r="AF13" s="167">
        <v>3.5407103081577147</v>
      </c>
      <c r="AG13" s="167">
        <v>4.52826502029375</v>
      </c>
      <c r="AH13" s="167">
        <v>5.745601534719686</v>
      </c>
      <c r="AI13" s="167">
        <v>7.4735276663223784</v>
      </c>
      <c r="AJ13" s="167">
        <v>9.4929995998918617</v>
      </c>
      <c r="AK13" s="167">
        <v>11.786359474038786</v>
      </c>
      <c r="AL13" s="167">
        <v>14.8561358250581</v>
      </c>
      <c r="AM13" s="167">
        <v>18.755821198898701</v>
      </c>
      <c r="AN13" s="167">
        <v>23.672212839891131</v>
      </c>
      <c r="AO13" s="167">
        <v>30.383506154076649</v>
      </c>
      <c r="AP13" s="167">
        <v>38.946315210837369</v>
      </c>
      <c r="AQ13" s="167">
        <v>36.281031912385878</v>
      </c>
      <c r="AR13" s="167">
        <v>41.062521120195278</v>
      </c>
      <c r="AS13" s="167">
        <v>46.907269584396417</v>
      </c>
      <c r="AT13" s="167">
        <v>50.206617564232971</v>
      </c>
      <c r="AU13" s="167">
        <v>50.345288024965264</v>
      </c>
      <c r="AV13" s="167">
        <v>51.03464392869374</v>
      </c>
      <c r="AW13" s="167">
        <v>57.738357143862899</v>
      </c>
      <c r="AX13" s="167">
        <v>61.751063629179342</v>
      </c>
      <c r="AY13" s="167">
        <v>64.804245361890935</v>
      </c>
      <c r="AZ13" s="167">
        <v>66.152281752879631</v>
      </c>
      <c r="BA13" s="167">
        <v>67.403653885140585</v>
      </c>
      <c r="BB13" s="167">
        <v>68.508963242649855</v>
      </c>
      <c r="BC13" s="167">
        <v>67.91743340471281</v>
      </c>
      <c r="BD13" s="167">
        <v>69.379229065768101</v>
      </c>
      <c r="BE13" s="167">
        <v>71.585048146808944</v>
      </c>
      <c r="BF13" s="167">
        <v>72.036642148933893</v>
      </c>
      <c r="BG13" s="167">
        <v>70.534069258322859</v>
      </c>
      <c r="BH13" s="167">
        <v>67.862241299433094</v>
      </c>
      <c r="BI13" s="167">
        <v>64.538060989177367</v>
      </c>
      <c r="BJ13" s="167">
        <v>62.393716268300885</v>
      </c>
      <c r="BK13" s="167">
        <v>58.96665074070188</v>
      </c>
      <c r="BL13" s="167">
        <v>53.852811347465241</v>
      </c>
      <c r="BM13" s="167">
        <v>48.818186961514989</v>
      </c>
      <c r="BN13" s="167">
        <v>43.570496927759777</v>
      </c>
      <c r="BO13" s="167">
        <v>40.012964147726898</v>
      </c>
      <c r="BP13" s="167">
        <v>35.4254681150951</v>
      </c>
      <c r="BQ13" s="167">
        <v>29.737969102755244</v>
      </c>
      <c r="BR13" s="167">
        <v>20.247976688992953</v>
      </c>
      <c r="BS13" s="167">
        <v>13.186598980748528</v>
      </c>
      <c r="BT13" s="167">
        <v>11.729826411182774</v>
      </c>
      <c r="BU13" s="167">
        <v>0</v>
      </c>
      <c r="BV13" s="167">
        <v>0</v>
      </c>
      <c r="BW13" s="167">
        <v>0</v>
      </c>
      <c r="BX13" s="167">
        <v>0</v>
      </c>
      <c r="BY13" s="167">
        <v>0</v>
      </c>
      <c r="BZ13" s="167">
        <v>18.30877826372906</v>
      </c>
      <c r="CA13" s="168">
        <f t="shared" ref="CA13:CA67" si="3">SUM(C13:BZ13)</f>
        <v>1762.293777730421</v>
      </c>
      <c r="CB13" s="169"/>
    </row>
    <row r="14" spans="1:80" ht="12.5" x14ac:dyDescent="0.25">
      <c r="B14" s="166">
        <f t="shared" si="2"/>
        <v>2007</v>
      </c>
      <c r="C14" s="167">
        <v>1.6894754902038386E-5</v>
      </c>
      <c r="D14" s="167">
        <v>3.2751458806844214E-5</v>
      </c>
      <c r="E14" s="167">
        <v>6.0135041481050588E-5</v>
      </c>
      <c r="F14" s="167">
        <v>1.0055930143463426E-4</v>
      </c>
      <c r="G14" s="167">
        <v>1.5688494043284221E-4</v>
      </c>
      <c r="H14" s="167">
        <v>2.3178570993193093E-4</v>
      </c>
      <c r="I14" s="167">
        <v>3.4861117395371816E-4</v>
      </c>
      <c r="J14" s="167">
        <v>5.2217080477900968E-4</v>
      </c>
      <c r="K14" s="167">
        <v>7.7037799992771966E-4</v>
      </c>
      <c r="L14" s="167">
        <v>1.1604107238694233E-3</v>
      </c>
      <c r="M14" s="167">
        <v>1.8846347554534321E-3</v>
      </c>
      <c r="N14" s="167">
        <v>3.2456871607941112E-3</v>
      </c>
      <c r="O14" s="167">
        <v>5.6696686513620087E-3</v>
      </c>
      <c r="P14" s="167">
        <v>9.9168485104799142E-3</v>
      </c>
      <c r="Q14" s="167">
        <v>1.7586515589229981E-2</v>
      </c>
      <c r="R14" s="167">
        <v>2.9680430301066818E-2</v>
      </c>
      <c r="S14" s="167">
        <v>4.7897683810236458E-2</v>
      </c>
      <c r="T14" s="167">
        <v>7.2434931523589124E-2</v>
      </c>
      <c r="U14" s="167">
        <v>0.11117725609925988</v>
      </c>
      <c r="V14" s="167">
        <v>0.16225387299424512</v>
      </c>
      <c r="W14" s="167">
        <v>0.23467527036230215</v>
      </c>
      <c r="X14" s="167">
        <v>0.32406797386039166</v>
      </c>
      <c r="Y14" s="167">
        <v>0.44777873405870572</v>
      </c>
      <c r="Z14" s="167">
        <v>0.60451567990523891</v>
      </c>
      <c r="AA14" s="167">
        <v>0.80614919139378804</v>
      </c>
      <c r="AB14" s="167">
        <v>1.0707567287844488</v>
      </c>
      <c r="AC14" s="167">
        <v>1.4076890946459879</v>
      </c>
      <c r="AD14" s="167">
        <v>1.8288809608609202</v>
      </c>
      <c r="AE14" s="167">
        <v>2.4126041053154337</v>
      </c>
      <c r="AF14" s="167">
        <v>3.1681459596867669</v>
      </c>
      <c r="AG14" s="167">
        <v>4.0546951022041968</v>
      </c>
      <c r="AH14" s="167">
        <v>5.1560747916394911</v>
      </c>
      <c r="AI14" s="167">
        <v>6.4979812627362321</v>
      </c>
      <c r="AJ14" s="167">
        <v>8.4119163373069217</v>
      </c>
      <c r="AK14" s="167">
        <v>10.641066819746536</v>
      </c>
      <c r="AL14" s="167">
        <v>13.107547550676516</v>
      </c>
      <c r="AM14" s="167">
        <v>16.457078590473493</v>
      </c>
      <c r="AN14" s="167">
        <v>20.700125771180687</v>
      </c>
      <c r="AO14" s="167">
        <v>26.025623636097443</v>
      </c>
      <c r="AP14" s="167">
        <v>33.256736269707623</v>
      </c>
      <c r="AQ14" s="167">
        <v>42.476974074078932</v>
      </c>
      <c r="AR14" s="167">
        <v>39.265299710929362</v>
      </c>
      <c r="AS14" s="167">
        <v>44.335494340795961</v>
      </c>
      <c r="AT14" s="167">
        <v>50.639981083735734</v>
      </c>
      <c r="AU14" s="167">
        <v>53.981438488595657</v>
      </c>
      <c r="AV14" s="167">
        <v>54.133063252366426</v>
      </c>
      <c r="AW14" s="167">
        <v>54.632822198178857</v>
      </c>
      <c r="AX14" s="167">
        <v>61.766089175160104</v>
      </c>
      <c r="AY14" s="167">
        <v>65.912853781417027</v>
      </c>
      <c r="AZ14" s="167">
        <v>68.951688701452852</v>
      </c>
      <c r="BA14" s="167">
        <v>70.211024971042576</v>
      </c>
      <c r="BB14" s="167">
        <v>71.260143986696008</v>
      </c>
      <c r="BC14" s="167">
        <v>72.211973603575416</v>
      </c>
      <c r="BD14" s="167">
        <v>71.217978729803193</v>
      </c>
      <c r="BE14" s="167">
        <v>72.303923210363507</v>
      </c>
      <c r="BF14" s="167">
        <v>74.205135391736107</v>
      </c>
      <c r="BG14" s="167">
        <v>74.126439450179191</v>
      </c>
      <c r="BH14" s="167">
        <v>72.000229689893743</v>
      </c>
      <c r="BI14" s="167">
        <v>68.758799728640327</v>
      </c>
      <c r="BJ14" s="167">
        <v>64.888527843415801</v>
      </c>
      <c r="BK14" s="167">
        <v>62.078244746451929</v>
      </c>
      <c r="BL14" s="167">
        <v>58.151263553699444</v>
      </c>
      <c r="BM14" s="167">
        <v>52.528173147041748</v>
      </c>
      <c r="BN14" s="167">
        <v>47.08567506521905</v>
      </c>
      <c r="BO14" s="167">
        <v>41.549647347234902</v>
      </c>
      <c r="BP14" s="167">
        <v>37.625127251163285</v>
      </c>
      <c r="BQ14" s="167">
        <v>32.537589760519793</v>
      </c>
      <c r="BR14" s="167">
        <v>26.748866106445533</v>
      </c>
      <c r="BS14" s="167">
        <v>18.511475282803513</v>
      </c>
      <c r="BT14" s="167">
        <v>11.508240521177029</v>
      </c>
      <c r="BU14" s="167">
        <v>0</v>
      </c>
      <c r="BV14" s="167">
        <v>0</v>
      </c>
      <c r="BW14" s="167">
        <v>0</v>
      </c>
      <c r="BX14" s="167">
        <v>0</v>
      </c>
      <c r="BY14" s="167">
        <v>0</v>
      </c>
      <c r="BZ14" s="167">
        <v>24.635898207061953</v>
      </c>
      <c r="CA14" s="168">
        <f t="shared" si="3"/>
        <v>1817.3193403428234</v>
      </c>
      <c r="CB14" s="169"/>
    </row>
    <row r="15" spans="1:80" ht="12.5" x14ac:dyDescent="0.25">
      <c r="B15" s="166">
        <f t="shared" si="2"/>
        <v>2008</v>
      </c>
      <c r="C15" s="167">
        <v>1.483342883728915E-5</v>
      </c>
      <c r="D15" s="167">
        <v>2.743789567135127E-5</v>
      </c>
      <c r="E15" s="167">
        <v>5.0360932977250306E-5</v>
      </c>
      <c r="F15" s="167">
        <v>8.8063458654311783E-5</v>
      </c>
      <c r="G15" s="167">
        <v>1.4147001440593596E-4</v>
      </c>
      <c r="H15" s="167">
        <v>2.1512786022187536E-4</v>
      </c>
      <c r="I15" s="167">
        <v>3.1420845830136546E-4</v>
      </c>
      <c r="J15" s="167">
        <v>4.7911307324243618E-4</v>
      </c>
      <c r="K15" s="167">
        <v>7.39122569288167E-4</v>
      </c>
      <c r="L15" s="167">
        <v>1.1161004778372369E-3</v>
      </c>
      <c r="M15" s="167">
        <v>1.6992965529097626E-3</v>
      </c>
      <c r="N15" s="167">
        <v>2.7993900837415542E-3</v>
      </c>
      <c r="O15" s="167">
        <v>4.8391949789977629E-3</v>
      </c>
      <c r="P15" s="167">
        <v>8.372092423586136E-3</v>
      </c>
      <c r="Q15" s="167">
        <v>1.4378633394643084E-2</v>
      </c>
      <c r="R15" s="167">
        <v>2.4791792887277897E-2</v>
      </c>
      <c r="S15" s="167">
        <v>4.0907192835399619E-2</v>
      </c>
      <c r="T15" s="167">
        <v>6.4665661444036571E-2</v>
      </c>
      <c r="U15" s="167">
        <v>9.5710088641514451E-2</v>
      </c>
      <c r="V15" s="167">
        <v>0.1441893419597465</v>
      </c>
      <c r="W15" s="167">
        <v>0.20655408535065783</v>
      </c>
      <c r="X15" s="167">
        <v>0.29398290883772593</v>
      </c>
      <c r="Y15" s="167">
        <v>0.4004251733030651</v>
      </c>
      <c r="Z15" s="167">
        <v>0.54641913615342441</v>
      </c>
      <c r="AA15" s="167">
        <v>0.72984712252923889</v>
      </c>
      <c r="AB15" s="167">
        <v>0.9634161855174701</v>
      </c>
      <c r="AC15" s="167">
        <v>1.2681432389486362</v>
      </c>
      <c r="AD15" s="167">
        <v>1.6512571222543397</v>
      </c>
      <c r="AE15" s="167">
        <v>2.1282149977006837</v>
      </c>
      <c r="AF15" s="167">
        <v>2.7857742295367194</v>
      </c>
      <c r="AG15" s="167">
        <v>3.6367653857334004</v>
      </c>
      <c r="AH15" s="167">
        <v>4.6281212733767676</v>
      </c>
      <c r="AI15" s="167">
        <v>5.8529699751377322</v>
      </c>
      <c r="AJ15" s="167">
        <v>7.3310127507627296</v>
      </c>
      <c r="AK15" s="167">
        <v>9.4449500149118624</v>
      </c>
      <c r="AL15" s="167">
        <v>11.846220291435539</v>
      </c>
      <c r="AM15" s="167">
        <v>14.506354667858036</v>
      </c>
      <c r="AN15" s="167">
        <v>18.157418629853456</v>
      </c>
      <c r="AO15" s="167">
        <v>22.743156214650529</v>
      </c>
      <c r="AP15" s="167">
        <v>28.490476019469412</v>
      </c>
      <c r="AQ15" s="167">
        <v>36.308379832325556</v>
      </c>
      <c r="AR15" s="167">
        <v>46.418147525352211</v>
      </c>
      <c r="AS15" s="167">
        <v>42.580917269922175</v>
      </c>
      <c r="AT15" s="167">
        <v>47.961799794063133</v>
      </c>
      <c r="AU15" s="167">
        <v>54.78185765437091</v>
      </c>
      <c r="AV15" s="167">
        <v>58.172666129528324</v>
      </c>
      <c r="AW15" s="167">
        <v>58.170958260791409</v>
      </c>
      <c r="AX15" s="167">
        <v>58.39382647173295</v>
      </c>
      <c r="AY15" s="167">
        <v>65.937914501602251</v>
      </c>
      <c r="AZ15" s="167">
        <v>70.181710596224377</v>
      </c>
      <c r="BA15" s="167">
        <v>73.193106613019012</v>
      </c>
      <c r="BB15" s="167">
        <v>74.225166906654181</v>
      </c>
      <c r="BC15" s="167">
        <v>75.078325603697294</v>
      </c>
      <c r="BD15" s="167">
        <v>75.740700612900596</v>
      </c>
      <c r="BE15" s="167">
        <v>74.294213220009468</v>
      </c>
      <c r="BF15" s="167">
        <v>74.887588174490503</v>
      </c>
      <c r="BG15" s="167">
        <v>76.442653590397512</v>
      </c>
      <c r="BH15" s="167">
        <v>75.822985671635251</v>
      </c>
      <c r="BI15" s="167">
        <v>73.098539432882447</v>
      </c>
      <c r="BJ15" s="167">
        <v>69.221314211673331</v>
      </c>
      <c r="BK15" s="167">
        <v>64.72888404667026</v>
      </c>
      <c r="BL15" s="167">
        <v>61.342267909368488</v>
      </c>
      <c r="BM15" s="167">
        <v>56.806047045934022</v>
      </c>
      <c r="BN15" s="167">
        <v>50.756004384472718</v>
      </c>
      <c r="BO15" s="167">
        <v>45.02427336332368</v>
      </c>
      <c r="BP15" s="167">
        <v>39.072589262680545</v>
      </c>
      <c r="BQ15" s="167">
        <v>34.894319162852504</v>
      </c>
      <c r="BR15" s="167">
        <v>29.584526670734459</v>
      </c>
      <c r="BS15" s="167">
        <v>23.547270294983484</v>
      </c>
      <c r="BT15" s="167">
        <v>16.761753774040223</v>
      </c>
      <c r="BU15" s="167">
        <v>0</v>
      </c>
      <c r="BV15" s="167">
        <v>0</v>
      </c>
      <c r="BW15" s="167">
        <v>0</v>
      </c>
      <c r="BX15" s="167">
        <v>0</v>
      </c>
      <c r="BY15" s="167">
        <v>0</v>
      </c>
      <c r="BZ15" s="167">
        <v>31.280114169843042</v>
      </c>
      <c r="CA15" s="168">
        <f t="shared" si="3"/>
        <v>1872.7278401048691</v>
      </c>
      <c r="CB15" s="169"/>
    </row>
    <row r="16" spans="1:80" ht="12.5" x14ac:dyDescent="0.25">
      <c r="B16" s="166">
        <f t="shared" si="2"/>
        <v>2009</v>
      </c>
      <c r="C16" s="167">
        <v>1.249105956749666E-5</v>
      </c>
      <c r="D16" s="167">
        <v>2.4002026761418133E-5</v>
      </c>
      <c r="E16" s="167">
        <v>4.1731558968031296E-5</v>
      </c>
      <c r="F16" s="167">
        <v>7.3192202447749238E-5</v>
      </c>
      <c r="G16" s="167">
        <v>1.2293589177533176E-4</v>
      </c>
      <c r="H16" s="167">
        <v>1.8994449225318705E-4</v>
      </c>
      <c r="I16" s="167">
        <v>2.8541626113928048E-4</v>
      </c>
      <c r="J16" s="167">
        <v>4.2401911423635419E-4</v>
      </c>
      <c r="K16" s="167">
        <v>6.6347179915603183E-4</v>
      </c>
      <c r="L16" s="167">
        <v>1.0481437925752429E-3</v>
      </c>
      <c r="M16" s="167">
        <v>1.6213116397727351E-3</v>
      </c>
      <c r="N16" s="167">
        <v>2.5045514119617363E-3</v>
      </c>
      <c r="O16" s="167">
        <v>4.1550719865551256E-3</v>
      </c>
      <c r="P16" s="167">
        <v>7.1239574482364204E-3</v>
      </c>
      <c r="Q16" s="167">
        <v>1.2112301468070907E-2</v>
      </c>
      <c r="R16" s="167">
        <v>2.0204236047775076E-2</v>
      </c>
      <c r="S16" s="167">
        <v>3.4039204027290104E-2</v>
      </c>
      <c r="T16" s="167">
        <v>5.4975102897064698E-2</v>
      </c>
      <c r="U16" s="167">
        <v>8.5236287022985052E-2</v>
      </c>
      <c r="V16" s="167">
        <v>0.12367792445634154</v>
      </c>
      <c r="W16" s="167">
        <v>0.18385530937020125</v>
      </c>
      <c r="X16" s="167">
        <v>0.25910242178440901</v>
      </c>
      <c r="Y16" s="167">
        <v>0.36356920965556611</v>
      </c>
      <c r="Z16" s="167">
        <v>0.48906033521621223</v>
      </c>
      <c r="AA16" s="167">
        <v>0.66001545887061286</v>
      </c>
      <c r="AB16" s="167">
        <v>0.87289873060913403</v>
      </c>
      <c r="AC16" s="167">
        <v>1.1415362735415262</v>
      </c>
      <c r="AD16" s="167">
        <v>1.4909562149607085</v>
      </c>
      <c r="AE16" s="167">
        <v>1.923572291276733</v>
      </c>
      <c r="AF16" s="167">
        <v>2.4607293836426383</v>
      </c>
      <c r="AG16" s="167">
        <v>3.1965582171868827</v>
      </c>
      <c r="AH16" s="167">
        <v>4.1429954070726751</v>
      </c>
      <c r="AI16" s="167">
        <v>5.2410940564523676</v>
      </c>
      <c r="AJ16" s="167">
        <v>6.5974255386941199</v>
      </c>
      <c r="AK16" s="167">
        <v>8.2110842624266311</v>
      </c>
      <c r="AL16" s="167">
        <v>10.525776853101794</v>
      </c>
      <c r="AM16" s="167">
        <v>13.151311585173879</v>
      </c>
      <c r="AN16" s="167">
        <v>16.020271816951908</v>
      </c>
      <c r="AO16" s="167">
        <v>19.982718140058253</v>
      </c>
      <c r="AP16" s="167">
        <v>24.931394952398779</v>
      </c>
      <c r="AQ16" s="167">
        <v>31.120068117647989</v>
      </c>
      <c r="AR16" s="167">
        <v>39.499026334677566</v>
      </c>
      <c r="AS16" s="167">
        <v>50.546382249756327</v>
      </c>
      <c r="AT16" s="167">
        <v>46.042719408121663</v>
      </c>
      <c r="AU16" s="167">
        <v>51.682210859393052</v>
      </c>
      <c r="AV16" s="167">
        <v>59.079272316822809</v>
      </c>
      <c r="AW16" s="167">
        <v>62.405054250357288</v>
      </c>
      <c r="AX16" s="167">
        <v>62.248374915652683</v>
      </c>
      <c r="AY16" s="167">
        <v>62.146606643832754</v>
      </c>
      <c r="AZ16" s="167">
        <v>70.046054878195719</v>
      </c>
      <c r="BA16" s="167">
        <v>74.357526138130027</v>
      </c>
      <c r="BB16" s="167">
        <v>77.368535131550033</v>
      </c>
      <c r="BC16" s="167">
        <v>78.083044641110007</v>
      </c>
      <c r="BD16" s="167">
        <v>78.609943190358777</v>
      </c>
      <c r="BE16" s="167">
        <v>78.951999946928083</v>
      </c>
      <c r="BF16" s="167">
        <v>77.036984575779996</v>
      </c>
      <c r="BG16" s="167">
        <v>77.100818158734825</v>
      </c>
      <c r="BH16" s="167">
        <v>78.241434353118947</v>
      </c>
      <c r="BI16" s="167">
        <v>77.099445972596385</v>
      </c>
      <c r="BJ16" s="167">
        <v>73.674464128156231</v>
      </c>
      <c r="BK16" s="167">
        <v>69.191052495566126</v>
      </c>
      <c r="BL16" s="167">
        <v>63.973015799406788</v>
      </c>
      <c r="BM16" s="167">
        <v>60.048511869462835</v>
      </c>
      <c r="BN16" s="167">
        <v>55.087745134219062</v>
      </c>
      <c r="BO16" s="167">
        <v>48.435707509331429</v>
      </c>
      <c r="BP16" s="167">
        <v>42.441171529854117</v>
      </c>
      <c r="BQ16" s="167">
        <v>36.285145138941886</v>
      </c>
      <c r="BR16" s="167">
        <v>31.885193414114731</v>
      </c>
      <c r="BS16" s="167">
        <v>26.284389725959187</v>
      </c>
      <c r="BT16" s="167">
        <v>20.36066339355504</v>
      </c>
      <c r="BU16" s="167">
        <v>0</v>
      </c>
      <c r="BV16" s="167">
        <v>0</v>
      </c>
      <c r="BW16" s="167">
        <v>0</v>
      </c>
      <c r="BX16" s="167">
        <v>0</v>
      </c>
      <c r="BY16" s="167">
        <v>0</v>
      </c>
      <c r="BZ16" s="167">
        <v>38.065029651731329</v>
      </c>
      <c r="CA16" s="168">
        <f t="shared" si="3"/>
        <v>1919.5920536281137</v>
      </c>
      <c r="CB16" s="169"/>
    </row>
    <row r="17" spans="2:80" ht="12.5" x14ac:dyDescent="0.25">
      <c r="B17" s="166">
        <f t="shared" si="2"/>
        <v>2010</v>
      </c>
      <c r="C17" s="167">
        <v>1.106852294630381E-5</v>
      </c>
      <c r="D17" s="167">
        <v>2.0722746705344186E-5</v>
      </c>
      <c r="E17" s="167">
        <v>3.7418332646640268E-5</v>
      </c>
      <c r="F17" s="167">
        <v>6.1834735029464571E-5</v>
      </c>
      <c r="G17" s="167">
        <v>1.0444509576483518E-4</v>
      </c>
      <c r="H17" s="167">
        <v>1.6626544784189429E-4</v>
      </c>
      <c r="I17" s="167">
        <v>2.5244207501900345E-4</v>
      </c>
      <c r="J17" s="167">
        <v>3.8459556353472729E-4</v>
      </c>
      <c r="K17" s="167">
        <v>5.8699718663316608E-4</v>
      </c>
      <c r="L17" s="167">
        <v>9.367481348674378E-4</v>
      </c>
      <c r="M17" s="167">
        <v>1.4944478007906103E-3</v>
      </c>
      <c r="N17" s="167">
        <v>2.3555175014922519E-3</v>
      </c>
      <c r="O17" s="167">
        <v>3.6644714011654228E-3</v>
      </c>
      <c r="P17" s="167">
        <v>6.0520956916300939E-3</v>
      </c>
      <c r="Q17" s="167">
        <v>1.0217282634699926E-2</v>
      </c>
      <c r="R17" s="167">
        <v>1.7024532014539295E-2</v>
      </c>
      <c r="S17" s="167">
        <v>2.7772770503028066E-2</v>
      </c>
      <c r="T17" s="167">
        <v>4.5733091338022502E-2</v>
      </c>
      <c r="U17" s="167">
        <v>7.2393408897033495E-2</v>
      </c>
      <c r="V17" s="167">
        <v>0.11025030956091572</v>
      </c>
      <c r="W17" s="167">
        <v>0.156485911185378</v>
      </c>
      <c r="X17" s="167">
        <v>0.22923444071502047</v>
      </c>
      <c r="Y17" s="167">
        <v>0.31856102015957244</v>
      </c>
      <c r="Z17" s="167">
        <v>0.44172958224888209</v>
      </c>
      <c r="AA17" s="167">
        <v>0.58776245976558705</v>
      </c>
      <c r="AB17" s="167">
        <v>0.78916882010586153</v>
      </c>
      <c r="AC17" s="167">
        <v>1.0347039742254258</v>
      </c>
      <c r="AD17" s="167">
        <v>1.3419540890923114</v>
      </c>
      <c r="AE17" s="167">
        <v>1.7400895826288583</v>
      </c>
      <c r="AF17" s="167">
        <v>2.2256153231636961</v>
      </c>
      <c r="AG17" s="167">
        <v>2.8198224526704223</v>
      </c>
      <c r="AH17" s="167">
        <v>3.6378361817479097</v>
      </c>
      <c r="AI17" s="167">
        <v>4.6804883714420535</v>
      </c>
      <c r="AJ17" s="167">
        <v>5.8913706614939994</v>
      </c>
      <c r="AK17" s="167">
        <v>7.381188687331381</v>
      </c>
      <c r="AL17" s="167">
        <v>9.1433740622038915</v>
      </c>
      <c r="AM17" s="167">
        <v>11.668976953014768</v>
      </c>
      <c r="AN17" s="167">
        <v>14.538653388396739</v>
      </c>
      <c r="AO17" s="167">
        <v>17.609584859462164</v>
      </c>
      <c r="AP17" s="167">
        <v>21.904141497049245</v>
      </c>
      <c r="AQ17" s="167">
        <v>27.25323277735367</v>
      </c>
      <c r="AR17" s="167">
        <v>33.894880914845551</v>
      </c>
      <c r="AS17" s="167">
        <v>42.839790655329338</v>
      </c>
      <c r="AT17" s="167">
        <v>54.881229259908849</v>
      </c>
      <c r="AU17" s="167">
        <v>49.645259380246443</v>
      </c>
      <c r="AV17" s="167">
        <v>55.629711023113266</v>
      </c>
      <c r="AW17" s="167">
        <v>63.572002506422798</v>
      </c>
      <c r="AX17" s="167">
        <v>66.815955471176736</v>
      </c>
      <c r="AY17" s="167">
        <v>66.472716643181172</v>
      </c>
      <c r="AZ17" s="167">
        <v>65.956971596322461</v>
      </c>
      <c r="BA17" s="167">
        <v>74.212925172647672</v>
      </c>
      <c r="BB17" s="167">
        <v>78.568972214630747</v>
      </c>
      <c r="BC17" s="167">
        <v>81.483574068004927</v>
      </c>
      <c r="BD17" s="167">
        <v>81.749998450596422</v>
      </c>
      <c r="BE17" s="167">
        <v>81.865104363193964</v>
      </c>
      <c r="BF17" s="167">
        <v>81.918840683381049</v>
      </c>
      <c r="BG17" s="167">
        <v>79.437400839247019</v>
      </c>
      <c r="BH17" s="167">
        <v>78.872830100990811</v>
      </c>
      <c r="BI17" s="167">
        <v>79.754513369494845</v>
      </c>
      <c r="BJ17" s="167">
        <v>77.941797296173021</v>
      </c>
      <c r="BK17" s="167">
        <v>73.905877606388174</v>
      </c>
      <c r="BL17" s="167">
        <v>68.68596982881229</v>
      </c>
      <c r="BM17" s="167">
        <v>62.901256697323866</v>
      </c>
      <c r="BN17" s="167">
        <v>58.451974544090696</v>
      </c>
      <c r="BO17" s="167">
        <v>52.949999974004548</v>
      </c>
      <c r="BP17" s="167">
        <v>45.905048426052026</v>
      </c>
      <c r="BQ17" s="167">
        <v>39.677369591965288</v>
      </c>
      <c r="BR17" s="167">
        <v>33.429315079192634</v>
      </c>
      <c r="BS17" s="167">
        <v>28.910270949408979</v>
      </c>
      <c r="BT17" s="167">
        <v>23.049258742006383</v>
      </c>
      <c r="BU17" s="167">
        <v>0</v>
      </c>
      <c r="BV17" s="167">
        <v>0</v>
      </c>
      <c r="BW17" s="167">
        <v>0</v>
      </c>
      <c r="BX17" s="167">
        <v>0</v>
      </c>
      <c r="BY17" s="167">
        <v>0</v>
      </c>
      <c r="BZ17" s="167">
        <v>45.050558468147287</v>
      </c>
      <c r="CA17" s="168">
        <f t="shared" si="3"/>
        <v>1964.1248694769401</v>
      </c>
      <c r="CB17" s="169"/>
    </row>
    <row r="18" spans="2:80" ht="12.5" x14ac:dyDescent="0.25">
      <c r="B18" s="166">
        <f t="shared" si="2"/>
        <v>2011</v>
      </c>
      <c r="C18" s="167">
        <v>9.7898061661143981E-6</v>
      </c>
      <c r="D18" s="167">
        <v>1.8391289173230047E-5</v>
      </c>
      <c r="E18" s="167">
        <v>3.2401755253787939E-5</v>
      </c>
      <c r="F18" s="167">
        <v>5.558276095723666E-5</v>
      </c>
      <c r="G18" s="167">
        <v>8.7943819712797688E-5</v>
      </c>
      <c r="H18" s="167">
        <v>1.4260023825464485E-4</v>
      </c>
      <c r="I18" s="167">
        <v>2.2283831882252692E-4</v>
      </c>
      <c r="J18" s="167">
        <v>3.4083816014907065E-4</v>
      </c>
      <c r="K18" s="167">
        <v>5.315421949425303E-4</v>
      </c>
      <c r="L18" s="167">
        <v>8.2890366086618705E-4</v>
      </c>
      <c r="M18" s="167">
        <v>1.3275649564351705E-3</v>
      </c>
      <c r="N18" s="167">
        <v>2.1611990431794209E-3</v>
      </c>
      <c r="O18" s="167">
        <v>3.4433665267494251E-3</v>
      </c>
      <c r="P18" s="167">
        <v>5.3312417096764847E-3</v>
      </c>
      <c r="Q18" s="167">
        <v>8.6911066907877643E-3</v>
      </c>
      <c r="R18" s="167">
        <v>1.4359134983145949E-2</v>
      </c>
      <c r="S18" s="167">
        <v>2.3393416103564518E-2</v>
      </c>
      <c r="T18" s="167">
        <v>3.7329863257602902E-2</v>
      </c>
      <c r="U18" s="167">
        <v>6.0195485358530504E-2</v>
      </c>
      <c r="V18" s="167">
        <v>9.3542856051876511E-2</v>
      </c>
      <c r="W18" s="167">
        <v>0.13954461563139328</v>
      </c>
      <c r="X18" s="167">
        <v>0.1948812652967134</v>
      </c>
      <c r="Y18" s="167">
        <v>0.28183863466556408</v>
      </c>
      <c r="Z18" s="167">
        <v>0.38679225349227242</v>
      </c>
      <c r="AA18" s="167">
        <v>0.53054834006554952</v>
      </c>
      <c r="AB18" s="167">
        <v>0.70108486818724391</v>
      </c>
      <c r="AC18" s="167">
        <v>0.93337867452071799</v>
      </c>
      <c r="AD18" s="167">
        <v>1.214614419079123</v>
      </c>
      <c r="AE18" s="167">
        <v>1.5632767002707375</v>
      </c>
      <c r="AF18" s="167">
        <v>2.0134556961219126</v>
      </c>
      <c r="AG18" s="167">
        <v>2.5508627208251173</v>
      </c>
      <c r="AH18" s="167">
        <v>3.2117825647501039</v>
      </c>
      <c r="AI18" s="167">
        <v>4.1160236624821982</v>
      </c>
      <c r="AJ18" s="167">
        <v>5.2623369664032138</v>
      </c>
      <c r="AK18" s="167">
        <v>6.5908969429284703</v>
      </c>
      <c r="AL18" s="167">
        <v>8.2276384369962816</v>
      </c>
      <c r="AM18" s="167">
        <v>10.131531535522855</v>
      </c>
      <c r="AN18" s="167">
        <v>12.883750478429436</v>
      </c>
      <c r="AO18" s="167">
        <v>16.002103925668628</v>
      </c>
      <c r="AP18" s="167">
        <v>19.277695396077217</v>
      </c>
      <c r="AQ18" s="167">
        <v>23.906855781993567</v>
      </c>
      <c r="AR18" s="167">
        <v>29.621643825237367</v>
      </c>
      <c r="AS18" s="167">
        <v>36.739586376255453</v>
      </c>
      <c r="AT18" s="167">
        <v>46.235465591951993</v>
      </c>
      <c r="AU18" s="167">
        <v>59.331019244430649</v>
      </c>
      <c r="AV18" s="167">
        <v>53.245365071530316</v>
      </c>
      <c r="AW18" s="167">
        <v>59.521059446177112</v>
      </c>
      <c r="AX18" s="167">
        <v>68.045153485663803</v>
      </c>
      <c r="AY18" s="167">
        <v>71.208060469790937</v>
      </c>
      <c r="AZ18" s="167">
        <v>70.569513274700341</v>
      </c>
      <c r="BA18" s="167">
        <v>69.582807758197433</v>
      </c>
      <c r="BB18" s="167">
        <v>78.122885326643512</v>
      </c>
      <c r="BC18" s="167">
        <v>82.568584089650727</v>
      </c>
      <c r="BD18" s="167">
        <v>85.236965263565224</v>
      </c>
      <c r="BE18" s="167">
        <v>85.033616016338229</v>
      </c>
      <c r="BF18" s="167">
        <v>84.740217459310756</v>
      </c>
      <c r="BG18" s="167">
        <v>84.445599115069911</v>
      </c>
      <c r="BH18" s="167">
        <v>81.428147443683841</v>
      </c>
      <c r="BI18" s="167">
        <v>80.250354806252773</v>
      </c>
      <c r="BJ18" s="167">
        <v>80.672298107161424</v>
      </c>
      <c r="BK18" s="167">
        <v>78.246781655025828</v>
      </c>
      <c r="BL18" s="167">
        <v>73.513174259015102</v>
      </c>
      <c r="BM18" s="167">
        <v>67.68642757349042</v>
      </c>
      <c r="BN18" s="167">
        <v>61.263283754315658</v>
      </c>
      <c r="BO18" s="167">
        <v>56.194306799982982</v>
      </c>
      <c r="BP18" s="167">
        <v>50.257798471862777</v>
      </c>
      <c r="BQ18" s="167">
        <v>43.019046201452397</v>
      </c>
      <c r="BR18" s="167">
        <v>36.606642557603372</v>
      </c>
      <c r="BS18" s="167">
        <v>30.323238221873325</v>
      </c>
      <c r="BT18" s="167">
        <v>25.694434643102365</v>
      </c>
      <c r="BU18" s="167">
        <v>0</v>
      </c>
      <c r="BV18" s="167">
        <v>0</v>
      </c>
      <c r="BW18" s="167">
        <v>0</v>
      </c>
      <c r="BX18" s="167">
        <v>0</v>
      </c>
      <c r="BY18" s="167">
        <v>0</v>
      </c>
      <c r="BZ18" s="167">
        <v>52.0968121261023</v>
      </c>
      <c r="CA18" s="168">
        <f t="shared" si="3"/>
        <v>2001.8732283815323</v>
      </c>
      <c r="CB18" s="169"/>
    </row>
    <row r="19" spans="2:80" ht="12.5" x14ac:dyDescent="0.25">
      <c r="B19" s="166">
        <f t="shared" si="2"/>
        <v>2012</v>
      </c>
      <c r="C19" s="167">
        <v>8.0883024295794886E-6</v>
      </c>
      <c r="D19" s="167">
        <v>1.5936420367738263E-5</v>
      </c>
      <c r="E19" s="167">
        <v>2.7966551905195952E-5</v>
      </c>
      <c r="F19" s="167">
        <v>4.6896807702020982E-5</v>
      </c>
      <c r="G19" s="167">
        <v>7.590867213001784E-5</v>
      </c>
      <c r="H19" s="167">
        <v>1.1668852955394604E-4</v>
      </c>
      <c r="I19" s="167">
        <v>1.8685844618850783E-4</v>
      </c>
      <c r="J19" s="167">
        <v>2.9577287545520109E-4</v>
      </c>
      <c r="K19" s="167">
        <v>4.6082686021461927E-4</v>
      </c>
      <c r="L19" s="167">
        <v>7.3165427046613385E-4</v>
      </c>
      <c r="M19" s="167">
        <v>1.1599332862210904E-3</v>
      </c>
      <c r="N19" s="167">
        <v>1.8946308280621965E-3</v>
      </c>
      <c r="O19" s="167">
        <v>3.1164287969393245E-3</v>
      </c>
      <c r="P19" s="167">
        <v>4.9622815297823558E-3</v>
      </c>
      <c r="Q19" s="167">
        <v>7.5983932586285718E-3</v>
      </c>
      <c r="R19" s="167">
        <v>1.2171202959882249E-2</v>
      </c>
      <c r="S19" s="167">
        <v>1.9715156860036748E-2</v>
      </c>
      <c r="T19" s="167">
        <v>3.1435784604438383E-2</v>
      </c>
      <c r="U19" s="167">
        <v>4.9107301078006399E-2</v>
      </c>
      <c r="V19" s="167">
        <v>7.7631755337288638E-2</v>
      </c>
      <c r="W19" s="167">
        <v>0.11854566962904667</v>
      </c>
      <c r="X19" s="167">
        <v>0.17452590407776875</v>
      </c>
      <c r="Y19" s="167">
        <v>0.24070483587998409</v>
      </c>
      <c r="Z19" s="167">
        <v>0.34424143965743537</v>
      </c>
      <c r="AA19" s="167">
        <v>0.46716930291532255</v>
      </c>
      <c r="AB19" s="167">
        <v>0.63414576155009628</v>
      </c>
      <c r="AC19" s="167">
        <v>0.83031916214134138</v>
      </c>
      <c r="AD19" s="167">
        <v>1.0965984816539822</v>
      </c>
      <c r="AE19" s="167">
        <v>1.4155654852150357</v>
      </c>
      <c r="AF19" s="167">
        <v>1.8078476527684122</v>
      </c>
      <c r="AG19" s="167">
        <v>2.3120391879878657</v>
      </c>
      <c r="AH19" s="167">
        <v>2.9115665308669367</v>
      </c>
      <c r="AI19" s="167">
        <v>3.6437553133695681</v>
      </c>
      <c r="AJ19" s="167">
        <v>4.6402752049417249</v>
      </c>
      <c r="AK19" s="167">
        <v>5.8979780465178679</v>
      </c>
      <c r="AL19" s="167">
        <v>7.3474825921592668</v>
      </c>
      <c r="AM19" s="167">
        <v>9.1269354136680469</v>
      </c>
      <c r="AN19" s="167">
        <v>11.192131886375661</v>
      </c>
      <c r="AO19" s="167">
        <v>14.166814525471969</v>
      </c>
      <c r="AP19" s="167">
        <v>17.527378887889675</v>
      </c>
      <c r="AQ19" s="167">
        <v>21.035394382003641</v>
      </c>
      <c r="AR19" s="167">
        <v>26.000420816591028</v>
      </c>
      <c r="AS19" s="167">
        <v>32.099104372751704</v>
      </c>
      <c r="AT19" s="167">
        <v>39.676846680552778</v>
      </c>
      <c r="AU19" s="167">
        <v>49.801467765771406</v>
      </c>
      <c r="AV19" s="167">
        <v>63.724114666275362</v>
      </c>
      <c r="AW19" s="167">
        <v>56.978666129106536</v>
      </c>
      <c r="AX19" s="167">
        <v>63.522462242384314</v>
      </c>
      <c r="AY19" s="167">
        <v>72.451956205345567</v>
      </c>
      <c r="AZ19" s="167">
        <v>75.471985994647511</v>
      </c>
      <c r="BA19" s="167">
        <v>74.604683253877013</v>
      </c>
      <c r="BB19" s="167">
        <v>73.217714028064449</v>
      </c>
      <c r="BC19" s="167">
        <v>81.955502530896695</v>
      </c>
      <c r="BD19" s="167">
        <v>86.182289233237114</v>
      </c>
      <c r="BE19" s="167">
        <v>88.558360074428975</v>
      </c>
      <c r="BF19" s="167">
        <v>87.899673368401039</v>
      </c>
      <c r="BG19" s="167">
        <v>87.158986351103977</v>
      </c>
      <c r="BH19" s="167">
        <v>86.361925022411725</v>
      </c>
      <c r="BI19" s="167">
        <v>82.829352692498233</v>
      </c>
      <c r="BJ19" s="167">
        <v>81.223732098332803</v>
      </c>
      <c r="BK19" s="167">
        <v>80.968258321970481</v>
      </c>
      <c r="BL19" s="167">
        <v>77.753873373603369</v>
      </c>
      <c r="BM19" s="167">
        <v>72.365178509974882</v>
      </c>
      <c r="BN19" s="167">
        <v>65.889791875181373</v>
      </c>
      <c r="BO19" s="167">
        <v>58.775865277327547</v>
      </c>
      <c r="BP19" s="167">
        <v>53.354263084810938</v>
      </c>
      <c r="BQ19" s="167">
        <v>46.979811104501948</v>
      </c>
      <c r="BR19" s="167">
        <v>39.707951034560551</v>
      </c>
      <c r="BS19" s="167">
        <v>33.199050695333263</v>
      </c>
      <c r="BT19" s="167">
        <v>26.954574150090771</v>
      </c>
      <c r="BU19" s="167">
        <v>0</v>
      </c>
      <c r="BV19" s="167">
        <v>0</v>
      </c>
      <c r="BW19" s="167">
        <v>0</v>
      </c>
      <c r="BX19" s="167">
        <v>0</v>
      </c>
      <c r="BY19" s="167">
        <v>0</v>
      </c>
      <c r="BZ19" s="167">
        <v>59.112499512523023</v>
      </c>
      <c r="CA19" s="168">
        <f t="shared" si="3"/>
        <v>2031.9225355995734</v>
      </c>
      <c r="CB19" s="169"/>
    </row>
    <row r="20" spans="2:80" ht="12.5" x14ac:dyDescent="0.25">
      <c r="B20" s="166">
        <f t="shared" si="2"/>
        <v>2013</v>
      </c>
      <c r="C20" s="167">
        <v>6.760213069450724E-6</v>
      </c>
      <c r="D20" s="167">
        <v>1.3203053002730503E-5</v>
      </c>
      <c r="E20" s="167">
        <v>2.4245818509214395E-5</v>
      </c>
      <c r="F20" s="167">
        <v>4.0560067649748899E-5</v>
      </c>
      <c r="G20" s="167">
        <v>6.4267730085415531E-5</v>
      </c>
      <c r="H20" s="167">
        <v>1.0124070389546519E-4</v>
      </c>
      <c r="I20" s="167">
        <v>1.5395195439841386E-4</v>
      </c>
      <c r="J20" s="167">
        <v>2.4895382396621785E-4</v>
      </c>
      <c r="K20" s="167">
        <v>4.0130191726190506E-4</v>
      </c>
      <c r="L20" s="167">
        <v>6.3346177369887069E-4</v>
      </c>
      <c r="M20" s="167">
        <v>1.0195906651411513E-3</v>
      </c>
      <c r="N20" s="167">
        <v>1.6470534738997206E-3</v>
      </c>
      <c r="O20" s="167">
        <v>2.7178426835225838E-3</v>
      </c>
      <c r="P20" s="167">
        <v>4.4748751753167781E-3</v>
      </c>
      <c r="Q20" s="167">
        <v>7.0567066153161828E-3</v>
      </c>
      <c r="R20" s="167">
        <v>1.0626016104708202E-2</v>
      </c>
      <c r="S20" s="167">
        <v>1.6680579447361649E-2</v>
      </c>
      <c r="T20" s="167">
        <v>2.6468925339978078E-2</v>
      </c>
      <c r="U20" s="167">
        <v>4.1376252206005992E-2</v>
      </c>
      <c r="V20" s="167">
        <v>6.3386442024966183E-2</v>
      </c>
      <c r="W20" s="167">
        <v>9.8426346644238716E-2</v>
      </c>
      <c r="X20" s="167">
        <v>0.14799833892570652</v>
      </c>
      <c r="Y20" s="167">
        <v>0.21536490992570201</v>
      </c>
      <c r="Z20" s="167">
        <v>0.29380129278418227</v>
      </c>
      <c r="AA20" s="167">
        <v>0.41555873376851188</v>
      </c>
      <c r="AB20" s="167">
        <v>0.55847525565220635</v>
      </c>
      <c r="AC20" s="167">
        <v>0.75075645591314466</v>
      </c>
      <c r="AD20" s="167">
        <v>0.97542902889124705</v>
      </c>
      <c r="AE20" s="167">
        <v>1.2785133339328256</v>
      </c>
      <c r="AF20" s="167">
        <v>1.6375748909236343</v>
      </c>
      <c r="AG20" s="167">
        <v>2.0771740587063627</v>
      </c>
      <c r="AH20" s="167">
        <v>2.6385119022749324</v>
      </c>
      <c r="AI20" s="167">
        <v>3.3034205836304382</v>
      </c>
      <c r="AJ20" s="167">
        <v>4.1122009240828667</v>
      </c>
      <c r="AK20" s="167">
        <v>5.2061736060400534</v>
      </c>
      <c r="AL20" s="167">
        <v>6.5820304120391047</v>
      </c>
      <c r="AM20" s="167">
        <v>8.1561338473656342</v>
      </c>
      <c r="AN20" s="167">
        <v>10.084038569639585</v>
      </c>
      <c r="AO20" s="167">
        <v>12.309970877008869</v>
      </c>
      <c r="AP20" s="167">
        <v>15.517023140933169</v>
      </c>
      <c r="AQ20" s="167">
        <v>19.12258838297333</v>
      </c>
      <c r="AR20" s="167">
        <v>22.867908086064674</v>
      </c>
      <c r="AS20" s="167">
        <v>28.164206672890543</v>
      </c>
      <c r="AT20" s="167">
        <v>34.651404592944651</v>
      </c>
      <c r="AU20" s="167">
        <v>42.70996070491335</v>
      </c>
      <c r="AV20" s="167">
        <v>53.434238442799987</v>
      </c>
      <c r="AW20" s="167">
        <v>68.193732225134553</v>
      </c>
      <c r="AX20" s="167">
        <v>60.758858168000394</v>
      </c>
      <c r="AY20" s="167">
        <v>67.555368420383175</v>
      </c>
      <c r="AZ20" s="167">
        <v>76.783315774518712</v>
      </c>
      <c r="BA20" s="167">
        <v>79.701887403441305</v>
      </c>
      <c r="BB20" s="167">
        <v>78.518778156355239</v>
      </c>
      <c r="BC20" s="167">
        <v>76.694587481956816</v>
      </c>
      <c r="BD20" s="167">
        <v>85.30231115010649</v>
      </c>
      <c r="BE20" s="167">
        <v>89.297596431968728</v>
      </c>
      <c r="BF20" s="167">
        <v>91.321308144731574</v>
      </c>
      <c r="BG20" s="167">
        <v>90.08269782863961</v>
      </c>
      <c r="BH20" s="167">
        <v>88.980113935186139</v>
      </c>
      <c r="BI20" s="167">
        <v>87.639414437801292</v>
      </c>
      <c r="BJ20" s="167">
        <v>83.512576540094528</v>
      </c>
      <c r="BK20" s="167">
        <v>81.329682677736415</v>
      </c>
      <c r="BL20" s="167">
        <v>80.453182092642052</v>
      </c>
      <c r="BM20" s="167">
        <v>76.276656887012308</v>
      </c>
      <c r="BN20" s="167">
        <v>70.308963977204485</v>
      </c>
      <c r="BO20" s="167">
        <v>63.086794171498468</v>
      </c>
      <c r="BP20" s="167">
        <v>55.51456449593077</v>
      </c>
      <c r="BQ20" s="167">
        <v>49.718467413731531</v>
      </c>
      <c r="BR20" s="167">
        <v>43.082950582270463</v>
      </c>
      <c r="BS20" s="167">
        <v>35.826267317745895</v>
      </c>
      <c r="BT20" s="167">
        <v>29.335756915877866</v>
      </c>
      <c r="BU20" s="167">
        <v>0</v>
      </c>
      <c r="BV20" s="167">
        <v>0</v>
      </c>
      <c r="BW20" s="167">
        <v>0</v>
      </c>
      <c r="BX20" s="167">
        <v>0</v>
      </c>
      <c r="BY20" s="167">
        <v>0</v>
      </c>
      <c r="BZ20" s="167">
        <v>65.976052672388533</v>
      </c>
      <c r="CA20" s="168">
        <f t="shared" si="3"/>
        <v>2052.7379109248182</v>
      </c>
      <c r="CB20" s="169"/>
    </row>
    <row r="21" spans="2:80" ht="12.5" x14ac:dyDescent="0.25">
      <c r="B21" s="166">
        <f t="shared" si="2"/>
        <v>2014</v>
      </c>
      <c r="C21" s="167">
        <v>5.7997502654286853E-6</v>
      </c>
      <c r="D21" s="167">
        <v>1.1053288202472755E-5</v>
      </c>
      <c r="E21" s="167">
        <v>2.0175778405899514E-5</v>
      </c>
      <c r="F21" s="167">
        <v>3.5215313811273741E-5</v>
      </c>
      <c r="G21" s="167">
        <v>5.5562692097693711E-5</v>
      </c>
      <c r="H21" s="167">
        <v>8.5723019037517445E-5</v>
      </c>
      <c r="I21" s="167">
        <v>1.3392957870062006E-4</v>
      </c>
      <c r="J21" s="167">
        <v>2.0632816215053473E-4</v>
      </c>
      <c r="K21" s="167">
        <v>3.3885235217869653E-4</v>
      </c>
      <c r="L21" s="167">
        <v>5.5320819017030953E-4</v>
      </c>
      <c r="M21" s="167">
        <v>8.8133319546794542E-4</v>
      </c>
      <c r="N21" s="167">
        <v>1.4415382174733232E-3</v>
      </c>
      <c r="O21" s="167">
        <v>2.3506996187541151E-3</v>
      </c>
      <c r="P21" s="167">
        <v>3.8830268827933778E-3</v>
      </c>
      <c r="Q21" s="167">
        <v>6.3438687852670761E-3</v>
      </c>
      <c r="R21" s="167">
        <v>9.8456990971295955E-3</v>
      </c>
      <c r="S21" s="167">
        <v>1.4542843725590754E-2</v>
      </c>
      <c r="T21" s="167">
        <v>2.2353582764991664E-2</v>
      </c>
      <c r="U21" s="167">
        <v>3.4808726615867452E-2</v>
      </c>
      <c r="V21" s="167">
        <v>5.3421538323159573E-2</v>
      </c>
      <c r="W21" s="167">
        <v>8.0379723781143136E-2</v>
      </c>
      <c r="X21" s="167">
        <v>0.12283407086075754</v>
      </c>
      <c r="Y21" s="167">
        <v>0.1822737733632579</v>
      </c>
      <c r="Z21" s="167">
        <v>0.26258826700532012</v>
      </c>
      <c r="AA21" s="167">
        <v>0.35434042673274146</v>
      </c>
      <c r="AB21" s="167">
        <v>0.49647639454763043</v>
      </c>
      <c r="AC21" s="167">
        <v>0.66127869528337202</v>
      </c>
      <c r="AD21" s="167">
        <v>0.88163758872798148</v>
      </c>
      <c r="AE21" s="167">
        <v>1.1368219530544397</v>
      </c>
      <c r="AF21" s="167">
        <v>1.4792510397210787</v>
      </c>
      <c r="AG21" s="167">
        <v>1.8818663934936404</v>
      </c>
      <c r="AH21" s="167">
        <v>2.3722493365611861</v>
      </c>
      <c r="AI21" s="167">
        <v>2.993774829652633</v>
      </c>
      <c r="AJ21" s="167">
        <v>3.7277283966894168</v>
      </c>
      <c r="AK21" s="167">
        <v>4.6179907250612651</v>
      </c>
      <c r="AL21" s="167">
        <v>5.8145431711213496</v>
      </c>
      <c r="AM21" s="167">
        <v>7.3137991961152844</v>
      </c>
      <c r="AN21" s="167">
        <v>9.0163649498271266</v>
      </c>
      <c r="AO21" s="167">
        <v>11.095646836659654</v>
      </c>
      <c r="AP21" s="167">
        <v>13.487904154608476</v>
      </c>
      <c r="AQ21" s="167">
        <v>16.930742892836133</v>
      </c>
      <c r="AR21" s="167">
        <v>20.791610839654837</v>
      </c>
      <c r="AS21" s="167">
        <v>24.773715688448327</v>
      </c>
      <c r="AT21" s="167">
        <v>30.415717298498581</v>
      </c>
      <c r="AU21" s="167">
        <v>37.295872089969833</v>
      </c>
      <c r="AV21" s="167">
        <v>45.818359179279234</v>
      </c>
      <c r="AW21" s="167">
        <v>57.178055110449314</v>
      </c>
      <c r="AX21" s="167">
        <v>72.769822144655805</v>
      </c>
      <c r="AY21" s="167">
        <v>64.619093174567311</v>
      </c>
      <c r="AZ21" s="167">
        <v>71.53631066411819</v>
      </c>
      <c r="BA21" s="167">
        <v>81.040275574813975</v>
      </c>
      <c r="BB21" s="167">
        <v>83.807007005681058</v>
      </c>
      <c r="BC21" s="167">
        <v>82.251022788105203</v>
      </c>
      <c r="BD21" s="167">
        <v>79.809829640790838</v>
      </c>
      <c r="BE21" s="167">
        <v>88.301997546160777</v>
      </c>
      <c r="BF21" s="167">
        <v>91.973457538400979</v>
      </c>
      <c r="BG21" s="167">
        <v>93.662691006338846</v>
      </c>
      <c r="BH21" s="167">
        <v>91.907801619068465</v>
      </c>
      <c r="BI21" s="167">
        <v>90.268616050122247</v>
      </c>
      <c r="BJ21" s="167">
        <v>88.440810967129863</v>
      </c>
      <c r="BK21" s="167">
        <v>83.641221506174432</v>
      </c>
      <c r="BL21" s="167">
        <v>80.956906216794295</v>
      </c>
      <c r="BM21" s="167">
        <v>79.366255519607563</v>
      </c>
      <c r="BN21" s="167">
        <v>74.243600432088783</v>
      </c>
      <c r="BO21" s="167">
        <v>67.768787937366355</v>
      </c>
      <c r="BP21" s="167">
        <v>59.984365926149124</v>
      </c>
      <c r="BQ21" s="167">
        <v>52.200271638698354</v>
      </c>
      <c r="BR21" s="167">
        <v>46.010155362894665</v>
      </c>
      <c r="BS21" s="167">
        <v>39.168380056108838</v>
      </c>
      <c r="BT21" s="167">
        <v>32.04586946744319</v>
      </c>
      <c r="BU21" s="167">
        <v>0</v>
      </c>
      <c r="BV21" s="167">
        <v>0</v>
      </c>
      <c r="BW21" s="167">
        <v>0</v>
      </c>
      <c r="BX21" s="167">
        <v>0</v>
      </c>
      <c r="BY21" s="167">
        <v>0</v>
      </c>
      <c r="BZ21" s="167">
        <v>72.798758772498047</v>
      </c>
      <c r="CA21" s="168">
        <f t="shared" si="3"/>
        <v>2069.9084502831333</v>
      </c>
      <c r="CB21" s="169"/>
    </row>
    <row r="22" spans="2:80" ht="12.5" x14ac:dyDescent="0.25">
      <c r="B22" s="166">
        <f t="shared" si="2"/>
        <v>2015</v>
      </c>
      <c r="C22" s="167">
        <v>4.8103121252744685E-6</v>
      </c>
      <c r="D22" s="167">
        <v>9.5042689533184066E-6</v>
      </c>
      <c r="E22" s="167">
        <v>1.692873038861703E-5</v>
      </c>
      <c r="F22" s="167">
        <v>2.9503210654931167E-5</v>
      </c>
      <c r="G22" s="167">
        <v>4.8439748942370742E-5</v>
      </c>
      <c r="H22" s="167">
        <v>7.4367312988404821E-5</v>
      </c>
      <c r="I22" s="167">
        <v>1.1378433817390426E-4</v>
      </c>
      <c r="J22" s="167">
        <v>1.8032634531912894E-4</v>
      </c>
      <c r="K22" s="167">
        <v>2.8280667168913143E-4</v>
      </c>
      <c r="L22" s="167">
        <v>4.6906770598929837E-4</v>
      </c>
      <c r="M22" s="167">
        <v>7.7202398142824091E-4</v>
      </c>
      <c r="N22" s="167">
        <v>1.2447535535990567E-3</v>
      </c>
      <c r="O22" s="167">
        <v>2.0508700903967975E-3</v>
      </c>
      <c r="P22" s="167">
        <v>3.3466079577446906E-3</v>
      </c>
      <c r="Q22" s="167">
        <v>5.4871693904618157E-3</v>
      </c>
      <c r="R22" s="167">
        <v>8.8339873932988255E-3</v>
      </c>
      <c r="S22" s="167">
        <v>1.3459818465762746E-2</v>
      </c>
      <c r="T22" s="167">
        <v>1.9470999504811487E-2</v>
      </c>
      <c r="U22" s="167">
        <v>2.9354491796327792E-2</v>
      </c>
      <c r="V22" s="167">
        <v>4.491069494708172E-2</v>
      </c>
      <c r="W22" s="167">
        <v>6.777026610964651E-2</v>
      </c>
      <c r="X22" s="167">
        <v>0.10037003347091272</v>
      </c>
      <c r="Y22" s="167">
        <v>0.15124730049750934</v>
      </c>
      <c r="Z22" s="167">
        <v>0.22184486279250343</v>
      </c>
      <c r="AA22" s="167">
        <v>0.31639129779558872</v>
      </c>
      <c r="AB22" s="167">
        <v>0.42294630743400324</v>
      </c>
      <c r="AC22" s="167">
        <v>0.58731919752213013</v>
      </c>
      <c r="AD22" s="167">
        <v>0.77640581231524319</v>
      </c>
      <c r="AE22" s="167">
        <v>1.027036944330481</v>
      </c>
      <c r="AF22" s="167">
        <v>1.3148956701375842</v>
      </c>
      <c r="AG22" s="167">
        <v>1.6997530629662743</v>
      </c>
      <c r="AH22" s="167">
        <v>2.1491606679909268</v>
      </c>
      <c r="AI22" s="167">
        <v>2.691834882031908</v>
      </c>
      <c r="AJ22" s="167">
        <v>3.3777397491573953</v>
      </c>
      <c r="AK22" s="167">
        <v>4.1857509816000738</v>
      </c>
      <c r="AL22" s="167">
        <v>5.1591396210695732</v>
      </c>
      <c r="AM22" s="167">
        <v>6.4621037971233557</v>
      </c>
      <c r="AN22" s="167">
        <v>8.0881504763375336</v>
      </c>
      <c r="AO22" s="167">
        <v>9.9219246168336195</v>
      </c>
      <c r="AP22" s="167">
        <v>12.160558773441291</v>
      </c>
      <c r="AQ22" s="167">
        <v>14.715956586195652</v>
      </c>
      <c r="AR22" s="167">
        <v>18.404604056532477</v>
      </c>
      <c r="AS22" s="167">
        <v>22.520430230078613</v>
      </c>
      <c r="AT22" s="167">
        <v>26.735692460617461</v>
      </c>
      <c r="AU22" s="167">
        <v>32.720037026211415</v>
      </c>
      <c r="AV22" s="167">
        <v>39.974142101102068</v>
      </c>
      <c r="AW22" s="167">
        <v>48.962001884021781</v>
      </c>
      <c r="AX22" s="167">
        <v>60.928242358189209</v>
      </c>
      <c r="AY22" s="167">
        <v>77.354734735079063</v>
      </c>
      <c r="AZ22" s="167">
        <v>68.327663102871227</v>
      </c>
      <c r="BA22" s="167">
        <v>75.387083137937736</v>
      </c>
      <c r="BB22" s="167">
        <v>85.077869903707736</v>
      </c>
      <c r="BC22" s="167">
        <v>87.624620141263833</v>
      </c>
      <c r="BD22" s="167">
        <v>85.448399249572901</v>
      </c>
      <c r="BE22" s="167">
        <v>82.237674021260347</v>
      </c>
      <c r="BF22" s="167">
        <v>90.473465340053025</v>
      </c>
      <c r="BG22" s="167">
        <v>93.788467550537746</v>
      </c>
      <c r="BH22" s="167">
        <v>95.036325362401172</v>
      </c>
      <c r="BI22" s="167">
        <v>92.737844506413808</v>
      </c>
      <c r="BJ22" s="167">
        <v>90.492731980161452</v>
      </c>
      <c r="BK22" s="167">
        <v>88.08972203431459</v>
      </c>
      <c r="BL22" s="167">
        <v>82.707309168458522</v>
      </c>
      <c r="BM22" s="167">
        <v>79.392685520085749</v>
      </c>
      <c r="BN22" s="167">
        <v>76.796995938822761</v>
      </c>
      <c r="BO22" s="167">
        <v>70.928552509953107</v>
      </c>
      <c r="BP22" s="167">
        <v>63.76824790873642</v>
      </c>
      <c r="BQ22" s="167">
        <v>55.628575964861284</v>
      </c>
      <c r="BR22" s="167">
        <v>47.562144623439089</v>
      </c>
      <c r="BS22" s="167">
        <v>41.20407276768973</v>
      </c>
      <c r="BT22" s="167">
        <v>34.442528891881679</v>
      </c>
      <c r="BU22" s="167">
        <v>0</v>
      </c>
      <c r="BV22" s="167">
        <v>0</v>
      </c>
      <c r="BW22" s="167">
        <v>0</v>
      </c>
      <c r="BX22" s="167">
        <v>0</v>
      </c>
      <c r="BY22" s="167">
        <v>0</v>
      </c>
      <c r="BZ22" s="167">
        <v>79.014714297322612</v>
      </c>
      <c r="CA22" s="168">
        <f t="shared" si="3"/>
        <v>2069.4960406364576</v>
      </c>
      <c r="CB22" s="169"/>
    </row>
    <row r="23" spans="2:80" ht="12.5" x14ac:dyDescent="0.25">
      <c r="B23" s="166">
        <f t="shared" si="2"/>
        <v>2016</v>
      </c>
      <c r="C23" s="167">
        <v>4.1007527353548873E-6</v>
      </c>
      <c r="D23" s="167">
        <v>7.8997967860351681E-6</v>
      </c>
      <c r="E23" s="167">
        <v>1.4548732679538212E-5</v>
      </c>
      <c r="F23" s="167">
        <v>2.4723925267498836E-5</v>
      </c>
      <c r="G23" s="167">
        <v>4.0549591338298607E-5</v>
      </c>
      <c r="H23" s="167">
        <v>6.4669450783129412E-5</v>
      </c>
      <c r="I23" s="167">
        <v>9.8565879836816361E-5</v>
      </c>
      <c r="J23" s="167">
        <v>1.5323893379488168E-4</v>
      </c>
      <c r="K23" s="167">
        <v>2.4751334585888796E-4</v>
      </c>
      <c r="L23" s="167">
        <v>3.9337486303590852E-4</v>
      </c>
      <c r="M23" s="167">
        <v>6.5581852330734436E-4</v>
      </c>
      <c r="N23" s="167">
        <v>1.0919158406571816E-3</v>
      </c>
      <c r="O23" s="167">
        <v>1.7665714851670122E-3</v>
      </c>
      <c r="P23" s="167">
        <v>2.908070627250986E-3</v>
      </c>
      <c r="Q23" s="167">
        <v>4.7110881556518824E-3</v>
      </c>
      <c r="R23" s="167">
        <v>7.6126511687448217E-3</v>
      </c>
      <c r="S23" s="167">
        <v>1.2043637604172014E-2</v>
      </c>
      <c r="T23" s="167">
        <v>1.7987047292927466E-2</v>
      </c>
      <c r="U23" s="167">
        <v>2.5534431308677136E-2</v>
      </c>
      <c r="V23" s="167">
        <v>3.7798726193312787E-2</v>
      </c>
      <c r="W23" s="167">
        <v>5.6872705352525338E-2</v>
      </c>
      <c r="X23" s="167">
        <v>8.4568160294790529E-2</v>
      </c>
      <c r="Y23" s="167">
        <v>0.12357619595954472</v>
      </c>
      <c r="Z23" s="167">
        <v>0.18395451574977617</v>
      </c>
      <c r="AA23" s="167">
        <v>0.26670414653526903</v>
      </c>
      <c r="AB23" s="167">
        <v>0.37716988713619598</v>
      </c>
      <c r="AC23" s="167">
        <v>0.49968262645660139</v>
      </c>
      <c r="AD23" s="167">
        <v>0.68875206131474287</v>
      </c>
      <c r="AE23" s="167">
        <v>0.90400546189984687</v>
      </c>
      <c r="AF23" s="167">
        <v>1.1864608166831716</v>
      </c>
      <c r="AG23" s="167">
        <v>1.5096673500373154</v>
      </c>
      <c r="AH23" s="167">
        <v>1.9401074539250847</v>
      </c>
      <c r="AI23" s="167">
        <v>2.4387870115774182</v>
      </c>
      <c r="AJ23" s="167">
        <v>3.0368917572415532</v>
      </c>
      <c r="AK23" s="167">
        <v>3.7896814771249967</v>
      </c>
      <c r="AL23" s="167">
        <v>4.6738502233463386</v>
      </c>
      <c r="AM23" s="167">
        <v>5.7337371287208025</v>
      </c>
      <c r="AN23" s="167">
        <v>7.1481128627223551</v>
      </c>
      <c r="AO23" s="167">
        <v>8.9024567787556244</v>
      </c>
      <c r="AP23" s="167">
        <v>10.870819160430731</v>
      </c>
      <c r="AQ23" s="167">
        <v>13.26885164184786</v>
      </c>
      <c r="AR23" s="167">
        <v>15.994124363955965</v>
      </c>
      <c r="AS23" s="167">
        <v>19.929708435405658</v>
      </c>
      <c r="AT23" s="167">
        <v>24.292748718692533</v>
      </c>
      <c r="AU23" s="167">
        <v>28.743670651995462</v>
      </c>
      <c r="AV23" s="167">
        <v>35.070920774108231</v>
      </c>
      <c r="AW23" s="167">
        <v>42.710373791223319</v>
      </c>
      <c r="AX23" s="167">
        <v>52.161442338965969</v>
      </c>
      <c r="AY23" s="167">
        <v>64.701703424704959</v>
      </c>
      <c r="AZ23" s="167">
        <v>81.777305147296005</v>
      </c>
      <c r="BA23" s="167">
        <v>71.880068423060607</v>
      </c>
      <c r="BB23" s="167">
        <v>79.019113653322776</v>
      </c>
      <c r="BC23" s="167">
        <v>88.927253859682281</v>
      </c>
      <c r="BD23" s="167">
        <v>90.777274386285242</v>
      </c>
      <c r="BE23" s="167">
        <v>87.995533189822055</v>
      </c>
      <c r="BF23" s="167">
        <v>84.045185530060621</v>
      </c>
      <c r="BG23" s="167">
        <v>92.071765364431286</v>
      </c>
      <c r="BH23" s="167">
        <v>94.902889198037485</v>
      </c>
      <c r="BI23" s="167">
        <v>95.606475521023654</v>
      </c>
      <c r="BJ23" s="167">
        <v>92.922769554529339</v>
      </c>
      <c r="BK23" s="167">
        <v>90.011581734932179</v>
      </c>
      <c r="BL23" s="167">
        <v>86.985107634819613</v>
      </c>
      <c r="BM23" s="167">
        <v>81.089828259983278</v>
      </c>
      <c r="BN23" s="167">
        <v>76.920624485656077</v>
      </c>
      <c r="BO23" s="167">
        <v>73.577174386070368</v>
      </c>
      <c r="BP23" s="167">
        <v>66.903905100595566</v>
      </c>
      <c r="BQ23" s="167">
        <v>59.298290852209647</v>
      </c>
      <c r="BR23" s="167">
        <v>51.021717144892897</v>
      </c>
      <c r="BS23" s="167">
        <v>42.868528467836455</v>
      </c>
      <c r="BT23" s="167">
        <v>36.460109706149524</v>
      </c>
      <c r="BU23" s="167">
        <v>0</v>
      </c>
      <c r="BV23" s="167">
        <v>0</v>
      </c>
      <c r="BW23" s="167">
        <v>0</v>
      </c>
      <c r="BX23" s="167">
        <v>0</v>
      </c>
      <c r="BY23" s="167">
        <v>0</v>
      </c>
      <c r="BZ23" s="167">
        <v>84.870421836255545</v>
      </c>
      <c r="CA23" s="168">
        <f t="shared" si="3"/>
        <v>2061.3354845025892</v>
      </c>
      <c r="CB23" s="169"/>
    </row>
    <row r="24" spans="2:80" ht="12.5" x14ac:dyDescent="0.25">
      <c r="B24" s="166">
        <f t="shared" si="2"/>
        <v>2017</v>
      </c>
      <c r="C24" s="167">
        <v>3.4995179294134565E-6</v>
      </c>
      <c r="D24" s="167">
        <v>6.6737438396205495E-6</v>
      </c>
      <c r="E24" s="167">
        <v>1.2009748109508694E-5</v>
      </c>
      <c r="F24" s="167">
        <v>2.1049097803562539E-5</v>
      </c>
      <c r="G24" s="167">
        <v>3.3709605272366772E-5</v>
      </c>
      <c r="H24" s="167">
        <v>5.3929926803295003E-5</v>
      </c>
      <c r="I24" s="167">
        <v>8.5190545577623622E-5</v>
      </c>
      <c r="J24" s="167">
        <v>1.318982176786998E-4</v>
      </c>
      <c r="K24" s="167">
        <v>2.0924624313749252E-4</v>
      </c>
      <c r="L24" s="167">
        <v>3.4258380316046222E-4</v>
      </c>
      <c r="M24" s="167">
        <v>5.4932892434517155E-4</v>
      </c>
      <c r="N24" s="167">
        <v>9.2409099021154018E-4</v>
      </c>
      <c r="O24" s="167">
        <v>1.5436252922979427E-3</v>
      </c>
      <c r="P24" s="167">
        <v>2.4878054923517801E-3</v>
      </c>
      <c r="Q24" s="167">
        <v>4.0611773112374239E-3</v>
      </c>
      <c r="R24" s="167">
        <v>6.4873934835657232E-3</v>
      </c>
      <c r="S24" s="167">
        <v>1.0306131636887039E-2</v>
      </c>
      <c r="T24" s="167">
        <v>1.600354225688852E-2</v>
      </c>
      <c r="U24" s="167">
        <v>2.3476426393032712E-2</v>
      </c>
      <c r="V24" s="167">
        <v>3.2740573232702269E-2</v>
      </c>
      <c r="W24" s="167">
        <v>4.7661725366173496E-2</v>
      </c>
      <c r="X24" s="167">
        <v>7.0744901004889948E-2</v>
      </c>
      <c r="Y24" s="167">
        <v>0.10389975653496447</v>
      </c>
      <c r="Z24" s="167">
        <v>0.15008422633341961</v>
      </c>
      <c r="AA24" s="167">
        <v>0.22078776685924406</v>
      </c>
      <c r="AB24" s="167">
        <v>0.31693565180115418</v>
      </c>
      <c r="AC24" s="167">
        <v>0.44483202797274451</v>
      </c>
      <c r="AD24" s="167">
        <v>0.58486214432599937</v>
      </c>
      <c r="AE24" s="167">
        <v>0.80053420028790534</v>
      </c>
      <c r="AF24" s="167">
        <v>1.0436858545566383</v>
      </c>
      <c r="AG24" s="167">
        <v>1.3608243468217496</v>
      </c>
      <c r="AH24" s="167">
        <v>1.7213945068911867</v>
      </c>
      <c r="AI24" s="167">
        <v>2.2000927642433226</v>
      </c>
      <c r="AJ24" s="167">
        <v>2.7498679570257591</v>
      </c>
      <c r="AK24" s="167">
        <v>3.4068160718242799</v>
      </c>
      <c r="AL24" s="167">
        <v>4.2295709572682316</v>
      </c>
      <c r="AM24" s="167">
        <v>5.1926004192639716</v>
      </c>
      <c r="AN24" s="167">
        <v>6.3442182036181913</v>
      </c>
      <c r="AO24" s="167">
        <v>7.8691608600330447</v>
      </c>
      <c r="AP24" s="167">
        <v>9.7584245174156514</v>
      </c>
      <c r="AQ24" s="167">
        <v>11.858018111006299</v>
      </c>
      <c r="AR24" s="167">
        <v>14.422350813553285</v>
      </c>
      <c r="AS24" s="167">
        <v>17.311969247170421</v>
      </c>
      <c r="AT24" s="167">
        <v>21.497015302554118</v>
      </c>
      <c r="AU24" s="167">
        <v>26.121100432681249</v>
      </c>
      <c r="AV24" s="167">
        <v>30.793862693943979</v>
      </c>
      <c r="AW24" s="167">
        <v>37.454050705508365</v>
      </c>
      <c r="AX24" s="167">
        <v>45.463301906444769</v>
      </c>
      <c r="AY24" s="167">
        <v>55.374685930932124</v>
      </c>
      <c r="AZ24" s="167">
        <v>68.333052903947959</v>
      </c>
      <c r="BA24" s="167">
        <v>86.043268381969582</v>
      </c>
      <c r="BB24" s="167">
        <v>75.279250764099032</v>
      </c>
      <c r="BC24" s="167">
        <v>82.4429933533509</v>
      </c>
      <c r="BD24" s="167">
        <v>92.011273592384498</v>
      </c>
      <c r="BE24" s="167">
        <v>93.210013067966429</v>
      </c>
      <c r="BF24" s="167">
        <v>89.748797477216456</v>
      </c>
      <c r="BG24" s="167">
        <v>85.227039898865968</v>
      </c>
      <c r="BH24" s="167">
        <v>92.917797156610149</v>
      </c>
      <c r="BI24" s="167">
        <v>95.237932543986915</v>
      </c>
      <c r="BJ24" s="167">
        <v>95.389235312766132</v>
      </c>
      <c r="BK24" s="167">
        <v>92.123408388176202</v>
      </c>
      <c r="BL24" s="167">
        <v>88.619941224057129</v>
      </c>
      <c r="BM24" s="167">
        <v>84.993830590345283</v>
      </c>
      <c r="BN24" s="167">
        <v>78.335781092536536</v>
      </c>
      <c r="BO24" s="167">
        <v>73.496598090385817</v>
      </c>
      <c r="BP24" s="167">
        <v>69.196454861662247</v>
      </c>
      <c r="BQ24" s="167">
        <v>62.060679603404552</v>
      </c>
      <c r="BR24" s="167">
        <v>54.10661490850643</v>
      </c>
      <c r="BS24" s="167">
        <v>45.783083547389715</v>
      </c>
      <c r="BT24" s="167">
        <v>37.791269743389257</v>
      </c>
      <c r="BU24" s="167">
        <v>0</v>
      </c>
      <c r="BV24" s="167">
        <v>0</v>
      </c>
      <c r="BW24" s="167">
        <v>0</v>
      </c>
      <c r="BX24" s="167">
        <v>0</v>
      </c>
      <c r="BY24" s="167">
        <v>0</v>
      </c>
      <c r="BZ24" s="167">
        <v>90.123105339376423</v>
      </c>
      <c r="CA24" s="168">
        <f t="shared" si="3"/>
        <v>2041.4842557310997</v>
      </c>
      <c r="CB24" s="169"/>
    </row>
    <row r="25" spans="2:80" ht="12.5" x14ac:dyDescent="0.25">
      <c r="B25" s="166">
        <f t="shared" si="2"/>
        <v>2018</v>
      </c>
      <c r="C25" s="167">
        <v>2.8947124629339488E-6</v>
      </c>
      <c r="D25" s="167">
        <v>5.7013499302378812E-6</v>
      </c>
      <c r="E25" s="167">
        <v>1.0121537435136413E-5</v>
      </c>
      <c r="F25" s="167">
        <v>1.737897185326992E-5</v>
      </c>
      <c r="G25" s="167">
        <v>2.8675143455732244E-5</v>
      </c>
      <c r="H25" s="167">
        <v>4.4744802705734554E-5</v>
      </c>
      <c r="I25" s="167">
        <v>7.1161007521268471E-5</v>
      </c>
      <c r="J25" s="167">
        <v>1.1388762854204482E-4</v>
      </c>
      <c r="K25" s="167">
        <v>1.799975419622124E-4</v>
      </c>
      <c r="L25" s="167">
        <v>2.8969941113915487E-4</v>
      </c>
      <c r="M25" s="167">
        <v>4.7909624412967311E-4</v>
      </c>
      <c r="N25" s="167">
        <v>7.7711817035364117E-4</v>
      </c>
      <c r="O25" s="167">
        <v>1.308139259678473E-3</v>
      </c>
      <c r="P25" s="167">
        <v>2.176496127494168E-3</v>
      </c>
      <c r="Q25" s="167">
        <v>3.4688327857884116E-3</v>
      </c>
      <c r="R25" s="167">
        <v>5.5783718221581735E-3</v>
      </c>
      <c r="S25" s="167">
        <v>8.7607690879579481E-3</v>
      </c>
      <c r="T25" s="167">
        <v>1.3659912406260494E-2</v>
      </c>
      <c r="U25" s="167">
        <v>2.0846963394954343E-2</v>
      </c>
      <c r="V25" s="167">
        <v>3.0063562817464112E-2</v>
      </c>
      <c r="W25" s="167">
        <v>4.1221975325324789E-2</v>
      </c>
      <c r="X25" s="167">
        <v>5.9166523210813005E-2</v>
      </c>
      <c r="Y25" s="167">
        <v>8.6795976818691389E-2</v>
      </c>
      <c r="Z25" s="167">
        <v>0.12605672519897909</v>
      </c>
      <c r="AA25" s="167">
        <v>0.18006221385141397</v>
      </c>
      <c r="AB25" s="167">
        <v>0.26217351542717166</v>
      </c>
      <c r="AC25" s="167">
        <v>0.37287548679843618</v>
      </c>
      <c r="AD25" s="167">
        <v>0.52005912980956093</v>
      </c>
      <c r="AE25" s="167">
        <v>0.6788990648378268</v>
      </c>
      <c r="AF25" s="167">
        <v>0.92337048744108385</v>
      </c>
      <c r="AG25" s="167">
        <v>1.1964659547432257</v>
      </c>
      <c r="AH25" s="167">
        <v>1.5503563373119196</v>
      </c>
      <c r="AI25" s="167">
        <v>1.9497761748941804</v>
      </c>
      <c r="AJ25" s="167">
        <v>2.479423219593957</v>
      </c>
      <c r="AK25" s="167">
        <v>3.0842795159332956</v>
      </c>
      <c r="AL25" s="167">
        <v>3.801861758107981</v>
      </c>
      <c r="AM25" s="167">
        <v>4.6963453591693467</v>
      </c>
      <c r="AN25" s="167">
        <v>5.7397810353228689</v>
      </c>
      <c r="AO25" s="167">
        <v>6.9839944196328316</v>
      </c>
      <c r="AP25" s="167">
        <v>8.6238870479724188</v>
      </c>
      <c r="AQ25" s="167">
        <v>10.648183202188823</v>
      </c>
      <c r="AR25" s="167">
        <v>12.880588100113599</v>
      </c>
      <c r="AS25" s="167">
        <v>15.609570006084276</v>
      </c>
      <c r="AT25" s="167">
        <v>18.672159478498656</v>
      </c>
      <c r="AU25" s="167">
        <v>23.105089454589745</v>
      </c>
      <c r="AV25" s="167">
        <v>27.97043763760988</v>
      </c>
      <c r="AW25" s="167">
        <v>32.876916410325364</v>
      </c>
      <c r="AX25" s="167">
        <v>39.867623132172206</v>
      </c>
      <c r="AY25" s="167">
        <v>48.228709759764421</v>
      </c>
      <c r="AZ25" s="167">
        <v>58.417694438011587</v>
      </c>
      <c r="BA25" s="167">
        <v>71.77433806596791</v>
      </c>
      <c r="BB25" s="167">
        <v>90.03978306549881</v>
      </c>
      <c r="BC25" s="167">
        <v>78.399472294483999</v>
      </c>
      <c r="BD25" s="167">
        <v>85.1635566568863</v>
      </c>
      <c r="BE25" s="167">
        <v>94.289574772696113</v>
      </c>
      <c r="BF25" s="167">
        <v>94.788971847776693</v>
      </c>
      <c r="BG25" s="167">
        <v>90.71540595232797</v>
      </c>
      <c r="BH25" s="167">
        <v>85.666801161839587</v>
      </c>
      <c r="BI25" s="167">
        <v>92.884661516532859</v>
      </c>
      <c r="BJ25" s="167">
        <v>94.746992325167795</v>
      </c>
      <c r="BK25" s="167">
        <v>94.182240238521302</v>
      </c>
      <c r="BL25" s="167">
        <v>90.301642288356021</v>
      </c>
      <c r="BM25" s="167">
        <v>86.18326893108717</v>
      </c>
      <c r="BN25" s="167">
        <v>81.853904085552827</v>
      </c>
      <c r="BO25" s="167">
        <v>74.403401364769351</v>
      </c>
      <c r="BP25" s="167">
        <v>69.077336796832213</v>
      </c>
      <c r="BQ25" s="167">
        <v>63.995488472765025</v>
      </c>
      <c r="BR25" s="167">
        <v>56.217322416026917</v>
      </c>
      <c r="BS25" s="167">
        <v>48.205530071105379</v>
      </c>
      <c r="BT25" s="167">
        <v>39.872652173209701</v>
      </c>
      <c r="BU25" s="167">
        <v>28.440004901142544</v>
      </c>
      <c r="BV25" s="167">
        <v>23.333679690868884</v>
      </c>
      <c r="BW25" s="167">
        <v>18.425097581892679</v>
      </c>
      <c r="BX25" s="167">
        <v>14.033964102328898</v>
      </c>
      <c r="BY25" s="167">
        <v>10.39822055457069</v>
      </c>
      <c r="BZ25" s="167">
        <v>0</v>
      </c>
      <c r="CA25" s="168">
        <f t="shared" si="3"/>
        <v>2009.1150183931907</v>
      </c>
      <c r="CB25" s="169"/>
    </row>
    <row r="26" spans="2:80" ht="12.5" x14ac:dyDescent="0.25">
      <c r="B26" s="166">
        <f t="shared" si="2"/>
        <v>2019</v>
      </c>
      <c r="C26" s="167">
        <v>2.4583312281650088E-6</v>
      </c>
      <c r="D26" s="167">
        <v>4.7255382735929274E-6</v>
      </c>
      <c r="E26" s="167">
        <v>8.6718182734230043E-6</v>
      </c>
      <c r="F26" s="167">
        <v>1.4630241503041375E-5</v>
      </c>
      <c r="G26" s="167">
        <v>2.3651924450050765E-5</v>
      </c>
      <c r="H26" s="167">
        <v>3.8131010792863407E-5</v>
      </c>
      <c r="I26" s="167">
        <v>5.9096370441165391E-5</v>
      </c>
      <c r="J26" s="167">
        <v>9.5444925058064956E-5</v>
      </c>
      <c r="K26" s="167">
        <v>1.556502552213096E-4</v>
      </c>
      <c r="L26" s="167">
        <v>2.4953682494895102E-4</v>
      </c>
      <c r="M26" s="167">
        <v>4.0637039652365037E-4</v>
      </c>
      <c r="N26" s="167">
        <v>6.8025475693785087E-4</v>
      </c>
      <c r="O26" s="167">
        <v>1.1056318587471525E-3</v>
      </c>
      <c r="P26" s="167">
        <v>1.8471872137887646E-3</v>
      </c>
      <c r="Q26" s="167">
        <v>3.0371849552925101E-3</v>
      </c>
      <c r="R26" s="167">
        <v>4.7571577472270421E-3</v>
      </c>
      <c r="S26" s="167">
        <v>7.5134513984541629E-3</v>
      </c>
      <c r="T26" s="167">
        <v>1.1587687477870534E-2</v>
      </c>
      <c r="U26" s="167">
        <v>1.7760453295132012E-2</v>
      </c>
      <c r="V26" s="167">
        <v>2.6669190977934298E-2</v>
      </c>
      <c r="W26" s="167">
        <v>3.7842391240892836E-2</v>
      </c>
      <c r="X26" s="167">
        <v>5.1163629367270647E-2</v>
      </c>
      <c r="Y26" s="167">
        <v>7.2451602033283824E-2</v>
      </c>
      <c r="Z26" s="167">
        <v>0.10525091268902581</v>
      </c>
      <c r="AA26" s="167">
        <v>0.15114775585287088</v>
      </c>
      <c r="AB26" s="167">
        <v>0.21386179853405241</v>
      </c>
      <c r="AC26" s="167">
        <v>0.30833039494971065</v>
      </c>
      <c r="AD26" s="167">
        <v>0.4351787023090215</v>
      </c>
      <c r="AE26" s="167">
        <v>0.60276751209400792</v>
      </c>
      <c r="AF26" s="167">
        <v>0.78199293190942354</v>
      </c>
      <c r="AG26" s="167">
        <v>1.0571762885757441</v>
      </c>
      <c r="AH26" s="167">
        <v>1.3620506503526486</v>
      </c>
      <c r="AI26" s="167">
        <v>1.7537815758617801</v>
      </c>
      <c r="AJ26" s="167">
        <v>2.1947750357240792</v>
      </c>
      <c r="AK26" s="167">
        <v>2.7771412866653948</v>
      </c>
      <c r="AL26" s="167">
        <v>3.4370101045185937</v>
      </c>
      <c r="AM26" s="167">
        <v>4.2178999709636757</v>
      </c>
      <c r="AN26" s="167">
        <v>5.1877382861787948</v>
      </c>
      <c r="AO26" s="167">
        <v>6.3124240899282906</v>
      </c>
      <c r="AP26" s="167">
        <v>7.6501538470034065</v>
      </c>
      <c r="AQ26" s="167">
        <v>9.4088835762104654</v>
      </c>
      <c r="AR26" s="167">
        <v>11.572617922791412</v>
      </c>
      <c r="AS26" s="167">
        <v>13.940276773790778</v>
      </c>
      <c r="AT26" s="167">
        <v>16.832106682421934</v>
      </c>
      <c r="AU26" s="167">
        <v>20.063748318080687</v>
      </c>
      <c r="AV26" s="167">
        <v>24.74663027435977</v>
      </c>
      <c r="AW26" s="167">
        <v>29.857700141461894</v>
      </c>
      <c r="AX26" s="167">
        <v>34.980717077636569</v>
      </c>
      <c r="AY26" s="167">
        <v>42.312971810400228</v>
      </c>
      <c r="AZ26" s="167">
        <v>50.852432230058099</v>
      </c>
      <c r="BA26" s="167">
        <v>61.343176479335334</v>
      </c>
      <c r="BB26" s="167">
        <v>75.087153602433787</v>
      </c>
      <c r="BC26" s="167">
        <v>93.837747197146655</v>
      </c>
      <c r="BD26" s="167">
        <v>80.941063892772462</v>
      </c>
      <c r="BE26" s="167">
        <v>87.248750851996462</v>
      </c>
      <c r="BF26" s="167">
        <v>95.914586311501623</v>
      </c>
      <c r="BG26" s="167">
        <v>95.789584826370103</v>
      </c>
      <c r="BH26" s="167">
        <v>91.228902248784237</v>
      </c>
      <c r="BI26" s="167">
        <v>85.585882270555629</v>
      </c>
      <c r="BJ26" s="167">
        <v>92.282003228554814</v>
      </c>
      <c r="BK26" s="167">
        <v>93.58965367797262</v>
      </c>
      <c r="BL26" s="167">
        <v>92.504870439034391</v>
      </c>
      <c r="BM26" s="167">
        <v>88.098765689713105</v>
      </c>
      <c r="BN26" s="167">
        <v>83.109709242957535</v>
      </c>
      <c r="BO26" s="167">
        <v>78.130692646438789</v>
      </c>
      <c r="BP26" s="167">
        <v>70.07116282070352</v>
      </c>
      <c r="BQ26" s="167">
        <v>64.299152698476504</v>
      </c>
      <c r="BR26" s="167">
        <v>58.636501752844914</v>
      </c>
      <c r="BS26" s="167">
        <v>50.504692946907156</v>
      </c>
      <c r="BT26" s="167">
        <v>42.432610319142363</v>
      </c>
      <c r="BU26" s="167">
        <v>30.034331090411495</v>
      </c>
      <c r="BV26" s="167">
        <v>23.838055861400981</v>
      </c>
      <c r="BW26" s="167">
        <v>19.123224391653505</v>
      </c>
      <c r="BX26" s="167">
        <v>14.752252408476368</v>
      </c>
      <c r="BY26" s="167">
        <v>10.961220348042623</v>
      </c>
      <c r="BZ26" s="167">
        <v>0</v>
      </c>
      <c r="CA26" s="168">
        <f t="shared" si="3"/>
        <v>1972.6999873849093</v>
      </c>
      <c r="CB26" s="169"/>
    </row>
    <row r="27" spans="2:80" ht="12.5" x14ac:dyDescent="0.25">
      <c r="B27" s="166">
        <f t="shared" si="2"/>
        <v>2020</v>
      </c>
      <c r="C27" s="167">
        <v>2.0391201158865419E-6</v>
      </c>
      <c r="D27" s="167">
        <v>3.978053776866608E-6</v>
      </c>
      <c r="E27" s="167">
        <v>7.0945021681083353E-6</v>
      </c>
      <c r="F27" s="167">
        <v>1.2417616514690671E-5</v>
      </c>
      <c r="G27" s="167">
        <v>1.9819688706061711E-5</v>
      </c>
      <c r="H27" s="167">
        <v>3.1481292310862885E-5</v>
      </c>
      <c r="I27" s="167">
        <v>5.0264969409463678E-5</v>
      </c>
      <c r="J27" s="167">
        <v>7.9013873788807976E-5</v>
      </c>
      <c r="K27" s="167">
        <v>1.3013147532613123E-4</v>
      </c>
      <c r="L27" s="167">
        <v>2.148338305696107E-4</v>
      </c>
      <c r="M27" s="167">
        <v>3.4813305676310857E-4</v>
      </c>
      <c r="N27" s="167">
        <v>5.7320442101360669E-4</v>
      </c>
      <c r="O27" s="167">
        <v>9.6450368796602293E-4</v>
      </c>
      <c r="P27" s="167">
        <v>1.5598430138652197E-3</v>
      </c>
      <c r="Q27" s="167">
        <v>2.569167464134936E-3</v>
      </c>
      <c r="R27" s="167">
        <v>4.1497133788698515E-3</v>
      </c>
      <c r="S27" s="167">
        <v>6.3770438180913158E-3</v>
      </c>
      <c r="T27" s="167">
        <v>9.8914047507179526E-3</v>
      </c>
      <c r="U27" s="167">
        <v>1.4992782294343254E-2</v>
      </c>
      <c r="V27" s="167">
        <v>2.2625145607751307E-2</v>
      </c>
      <c r="W27" s="167">
        <v>3.3440552838766235E-2</v>
      </c>
      <c r="X27" s="167">
        <v>4.6814618327451762E-2</v>
      </c>
      <c r="Y27" s="167">
        <v>6.2491453117483053E-2</v>
      </c>
      <c r="Z27" s="167">
        <v>8.7481316446416713E-2</v>
      </c>
      <c r="AA27" s="167">
        <v>0.12585258588163273</v>
      </c>
      <c r="AB27" s="167">
        <v>0.17909243947613113</v>
      </c>
      <c r="AC27" s="167">
        <v>0.2511053513137313</v>
      </c>
      <c r="AD27" s="167">
        <v>0.35896552692232986</v>
      </c>
      <c r="AE27" s="167">
        <v>0.50293238943374419</v>
      </c>
      <c r="AF27" s="167">
        <v>0.69235166871739429</v>
      </c>
      <c r="AG27" s="167">
        <v>0.89304093277399788</v>
      </c>
      <c r="AH27" s="167">
        <v>1.2003332551233257</v>
      </c>
      <c r="AI27" s="167">
        <v>1.5384949881625061</v>
      </c>
      <c r="AJ27" s="167">
        <v>1.970225761823106</v>
      </c>
      <c r="AK27" s="167">
        <v>2.4538189989846866</v>
      </c>
      <c r="AL27" s="167">
        <v>3.0901920115509607</v>
      </c>
      <c r="AM27" s="167">
        <v>3.8084386373599797</v>
      </c>
      <c r="AN27" s="167">
        <v>4.6521800393932757</v>
      </c>
      <c r="AO27" s="167">
        <v>5.6957816153974203</v>
      </c>
      <c r="AP27" s="167">
        <v>6.9046438958770375</v>
      </c>
      <c r="AQ27" s="167">
        <v>8.3374534462307963</v>
      </c>
      <c r="AR27" s="167">
        <v>10.21473571865204</v>
      </c>
      <c r="AS27" s="167">
        <v>12.51458874788327</v>
      </c>
      <c r="AT27" s="167">
        <v>15.018858795792354</v>
      </c>
      <c r="AU27" s="167">
        <v>18.069829584571291</v>
      </c>
      <c r="AV27" s="167">
        <v>21.464649193004043</v>
      </c>
      <c r="AW27" s="167">
        <v>26.38077418080363</v>
      </c>
      <c r="AX27" s="167">
        <v>31.725500087260787</v>
      </c>
      <c r="AY27" s="167">
        <v>37.060029024272616</v>
      </c>
      <c r="AZ27" s="167">
        <v>44.553880823889344</v>
      </c>
      <c r="BA27" s="167">
        <v>53.272069292264327</v>
      </c>
      <c r="BB27" s="167">
        <v>64.018160469825759</v>
      </c>
      <c r="BC27" s="167">
        <v>78.043150200161577</v>
      </c>
      <c r="BD27" s="167">
        <v>96.581073434169554</v>
      </c>
      <c r="BE27" s="167">
        <v>82.539318446224215</v>
      </c>
      <c r="BF27" s="167">
        <v>88.269366664801794</v>
      </c>
      <c r="BG27" s="167">
        <v>96.398326973659906</v>
      </c>
      <c r="BH27" s="167">
        <v>95.656425893629716</v>
      </c>
      <c r="BI27" s="167">
        <v>90.508546115589795</v>
      </c>
      <c r="BJ27" s="167">
        <v>84.140282440846732</v>
      </c>
      <c r="BK27" s="167">
        <v>90.176563225916823</v>
      </c>
      <c r="BL27" s="167">
        <v>90.886318860372</v>
      </c>
      <c r="BM27" s="167">
        <v>89.07535145464584</v>
      </c>
      <c r="BN27" s="167">
        <v>84.023792327647371</v>
      </c>
      <c r="BO27" s="167">
        <v>78.171662662310752</v>
      </c>
      <c r="BP27" s="167">
        <v>72.48036069603161</v>
      </c>
      <c r="BQ27" s="167">
        <v>64.087149674246191</v>
      </c>
      <c r="BR27" s="167">
        <v>57.855456528672548</v>
      </c>
      <c r="BS27" s="167">
        <v>51.641806107685824</v>
      </c>
      <c r="BT27" s="167">
        <v>43.379942838529765</v>
      </c>
      <c r="BU27" s="167">
        <v>30.971957302018922</v>
      </c>
      <c r="BV27" s="167">
        <v>24.73904540292002</v>
      </c>
      <c r="BW27" s="167">
        <v>19.200567165756105</v>
      </c>
      <c r="BX27" s="167">
        <v>15.046322410639434</v>
      </c>
      <c r="BY27" s="167">
        <v>11.317373155581695</v>
      </c>
      <c r="BZ27" s="167">
        <v>0</v>
      </c>
      <c r="CA27" s="168">
        <f t="shared" si="3"/>
        <v>1912.4329694013463</v>
      </c>
      <c r="CB27" s="169"/>
    </row>
    <row r="28" spans="2:80" ht="12.5" x14ac:dyDescent="0.25">
      <c r="B28" s="166">
        <f t="shared" si="2"/>
        <v>2021</v>
      </c>
      <c r="C28" s="167">
        <v>1.7164830203395681E-6</v>
      </c>
      <c r="D28" s="167">
        <v>3.320430403349478E-6</v>
      </c>
      <c r="E28" s="167">
        <v>6.0453197802609604E-6</v>
      </c>
      <c r="F28" s="167">
        <v>1.0279223767679924E-5</v>
      </c>
      <c r="G28" s="167">
        <v>1.7102730325325999E-5</v>
      </c>
      <c r="H28" s="167">
        <v>2.6603987945884866E-5</v>
      </c>
      <c r="I28" s="167">
        <v>4.1883059105130016E-5</v>
      </c>
      <c r="J28" s="167">
        <v>6.750260085346127E-5</v>
      </c>
      <c r="K28" s="167">
        <v>1.0804404735628714E-4</v>
      </c>
      <c r="L28" s="167">
        <v>1.8024345198021374E-4</v>
      </c>
      <c r="M28" s="167">
        <v>2.9951409638984128E-4</v>
      </c>
      <c r="N28" s="167">
        <v>4.9231784490540165E-4</v>
      </c>
      <c r="O28" s="167">
        <v>8.1366961119193337E-4</v>
      </c>
      <c r="P28" s="167">
        <v>1.363366226149812E-3</v>
      </c>
      <c r="Q28" s="167">
        <v>2.1806854036345025E-3</v>
      </c>
      <c r="R28" s="167">
        <v>3.5166168620147931E-3</v>
      </c>
      <c r="S28" s="167">
        <v>5.5643641590736315E-3</v>
      </c>
      <c r="T28" s="167">
        <v>8.3882360579257131E-3</v>
      </c>
      <c r="U28" s="167">
        <v>1.2765515878502859E-2</v>
      </c>
      <c r="V28" s="167">
        <v>1.9054470527981759E-2</v>
      </c>
      <c r="W28" s="167">
        <v>2.8329509740335351E-2</v>
      </c>
      <c r="X28" s="167">
        <v>4.1319034030653456E-2</v>
      </c>
      <c r="Y28" s="167">
        <v>5.7127295871868378E-2</v>
      </c>
      <c r="Z28" s="167">
        <v>7.5401796175415259E-2</v>
      </c>
      <c r="AA28" s="167">
        <v>0.10447720281862016</v>
      </c>
      <c r="AB28" s="167">
        <v>0.14912151866549933</v>
      </c>
      <c r="AC28" s="167">
        <v>0.21050820541894716</v>
      </c>
      <c r="AD28" s="167">
        <v>0.29273989712118603</v>
      </c>
      <c r="AE28" s="167">
        <v>0.41516876950697024</v>
      </c>
      <c r="AF28" s="167">
        <v>0.57764847206726122</v>
      </c>
      <c r="AG28" s="167">
        <v>0.79110028512272534</v>
      </c>
      <c r="AH28" s="167">
        <v>1.0151670095547098</v>
      </c>
      <c r="AI28" s="167">
        <v>1.3576880059453282</v>
      </c>
      <c r="AJ28" s="167">
        <v>1.7315266057937593</v>
      </c>
      <c r="AK28" s="167">
        <v>2.2059984626330751</v>
      </c>
      <c r="AL28" s="167">
        <v>2.735471504638523</v>
      </c>
      <c r="AM28" s="167">
        <v>3.4308705946159685</v>
      </c>
      <c r="AN28" s="167">
        <v>4.2082654339192231</v>
      </c>
      <c r="AO28" s="167">
        <v>5.1211843143726901</v>
      </c>
      <c r="AP28" s="167">
        <v>6.2397751900875287</v>
      </c>
      <c r="AQ28" s="167">
        <v>7.5361896770000056</v>
      </c>
      <c r="AR28" s="167">
        <v>9.0662446115091839</v>
      </c>
      <c r="AS28" s="167">
        <v>11.066458018590144</v>
      </c>
      <c r="AT28" s="167">
        <v>13.500002055470421</v>
      </c>
      <c r="AU28" s="167">
        <v>16.143784277879384</v>
      </c>
      <c r="AV28" s="167">
        <v>19.361344606570501</v>
      </c>
      <c r="AW28" s="167">
        <v>22.917001869532154</v>
      </c>
      <c r="AX28" s="167">
        <v>28.059333093062619</v>
      </c>
      <c r="AY28" s="167">
        <v>33.633010437921826</v>
      </c>
      <c r="AZ28" s="167">
        <v>39.024511257714167</v>
      </c>
      <c r="BA28" s="167">
        <v>46.717265601504266</v>
      </c>
      <c r="BB28" s="167">
        <v>55.568858762523618</v>
      </c>
      <c r="BC28" s="167">
        <v>66.511525296650774</v>
      </c>
      <c r="BD28" s="167">
        <v>80.299957288468235</v>
      </c>
      <c r="BE28" s="167">
        <v>98.538094703754822</v>
      </c>
      <c r="BF28" s="167">
        <v>83.531264995497835</v>
      </c>
      <c r="BG28" s="167">
        <v>88.641856593690918</v>
      </c>
      <c r="BH28" s="167">
        <v>96.169909437888464</v>
      </c>
      <c r="BI28" s="167">
        <v>94.773078445298495</v>
      </c>
      <c r="BJ28" s="167">
        <v>89.134352899114944</v>
      </c>
      <c r="BK28" s="167">
        <v>82.234887184302664</v>
      </c>
      <c r="BL28" s="167">
        <v>87.518622009195923</v>
      </c>
      <c r="BM28" s="167">
        <v>87.574611789281008</v>
      </c>
      <c r="BN28" s="167">
        <v>84.963650501218893</v>
      </c>
      <c r="BO28" s="167">
        <v>79.266344305233915</v>
      </c>
      <c r="BP28" s="167">
        <v>72.773146027705309</v>
      </c>
      <c r="BQ28" s="167">
        <v>66.544464623163989</v>
      </c>
      <c r="BR28" s="167">
        <v>58.090578440736202</v>
      </c>
      <c r="BS28" s="167">
        <v>51.391212928919863</v>
      </c>
      <c r="BT28" s="167">
        <v>45.225012737629712</v>
      </c>
      <c r="BU28" s="167">
        <v>31.396703093177667</v>
      </c>
      <c r="BV28" s="167">
        <v>25.458330731864312</v>
      </c>
      <c r="BW28" s="167">
        <v>19.884193020423755</v>
      </c>
      <c r="BX28" s="167">
        <v>15.07632752457174</v>
      </c>
      <c r="BY28" s="167">
        <v>11.517382389523995</v>
      </c>
      <c r="BZ28" s="167">
        <v>0</v>
      </c>
      <c r="CA28" s="168">
        <f t="shared" si="3"/>
        <v>1849.9533018426941</v>
      </c>
      <c r="CB28" s="169"/>
    </row>
    <row r="29" spans="2:80" ht="12.5" x14ac:dyDescent="0.25">
      <c r="B29" s="166">
        <f t="shared" si="2"/>
        <v>2022</v>
      </c>
      <c r="C29" s="167">
        <v>1.4897842495146391E-6</v>
      </c>
      <c r="D29" s="167">
        <v>2.8400072161448298E-6</v>
      </c>
      <c r="E29" s="167">
        <v>5.1720184706983974E-6</v>
      </c>
      <c r="F29" s="167">
        <v>9.0453982949205425E-6</v>
      </c>
      <c r="G29" s="167">
        <v>1.4770225963349481E-5</v>
      </c>
      <c r="H29" s="167">
        <v>2.3738484498991852E-5</v>
      </c>
      <c r="I29" s="167">
        <v>3.6283305362046214E-5</v>
      </c>
      <c r="J29" s="167">
        <v>5.7348753165077648E-5</v>
      </c>
      <c r="K29" s="167">
        <v>9.3629132363770573E-5</v>
      </c>
      <c r="L29" s="167">
        <v>1.5126085602433503E-4</v>
      </c>
      <c r="M29" s="167">
        <v>2.5408642201141252E-4</v>
      </c>
      <c r="N29" s="167">
        <v>4.2653264686523529E-4</v>
      </c>
      <c r="O29" s="167">
        <v>7.036874565762713E-4</v>
      </c>
      <c r="P29" s="167">
        <v>1.1579658311942354E-3</v>
      </c>
      <c r="Q29" s="167">
        <v>1.916868941480937E-3</v>
      </c>
      <c r="R29" s="167">
        <v>3.0166461571572156E-3</v>
      </c>
      <c r="S29" s="167">
        <v>4.7726279561034757E-3</v>
      </c>
      <c r="T29" s="167">
        <v>7.3986497447562083E-3</v>
      </c>
      <c r="U29" s="167">
        <v>1.0953256821471941E-2</v>
      </c>
      <c r="V29" s="167">
        <v>1.6386113749681852E-2</v>
      </c>
      <c r="W29" s="167">
        <v>2.4055350550409776E-2</v>
      </c>
      <c r="X29" s="167">
        <v>3.5233368073464388E-2</v>
      </c>
      <c r="Y29" s="167">
        <v>5.0747163237785553E-2</v>
      </c>
      <c r="Z29" s="167">
        <v>6.9307673732612929E-2</v>
      </c>
      <c r="AA29" s="167">
        <v>9.0468937434281416E-2</v>
      </c>
      <c r="AB29" s="167">
        <v>0.12411489667061121</v>
      </c>
      <c r="AC29" s="167">
        <v>0.17556598931287465</v>
      </c>
      <c r="AD29" s="167">
        <v>0.24563913615051192</v>
      </c>
      <c r="AE29" s="167">
        <v>0.33897691614572306</v>
      </c>
      <c r="AF29" s="167">
        <v>0.47716260504666713</v>
      </c>
      <c r="AG29" s="167">
        <v>0.65933611328021136</v>
      </c>
      <c r="AH29" s="167">
        <v>0.89785519412031189</v>
      </c>
      <c r="AI29" s="167">
        <v>1.145711622831866</v>
      </c>
      <c r="AJ29" s="167">
        <v>1.5244366620105243</v>
      </c>
      <c r="AK29" s="167">
        <v>1.9352519606852212</v>
      </c>
      <c r="AL29" s="167">
        <v>2.4555416234054066</v>
      </c>
      <c r="AM29" s="167">
        <v>3.0329890329341422</v>
      </c>
      <c r="AN29" s="167">
        <v>3.7881518507966447</v>
      </c>
      <c r="AO29" s="167">
        <v>4.6273506695683881</v>
      </c>
      <c r="AP29" s="167">
        <v>5.6095612980489875</v>
      </c>
      <c r="AQ29" s="167">
        <v>6.8085870245478288</v>
      </c>
      <c r="AR29" s="167">
        <v>8.1882206289992716</v>
      </c>
      <c r="AS29" s="167">
        <v>9.8189008057147156</v>
      </c>
      <c r="AT29" s="167">
        <v>11.941142698402974</v>
      </c>
      <c r="AU29" s="167">
        <v>14.51788871507156</v>
      </c>
      <c r="AV29" s="167">
        <v>17.295606380640425</v>
      </c>
      <c r="AW29" s="167">
        <v>20.667480212559411</v>
      </c>
      <c r="AX29" s="167">
        <v>24.387897356483617</v>
      </c>
      <c r="AY29" s="167">
        <v>29.765333406303377</v>
      </c>
      <c r="AZ29" s="167">
        <v>35.459528622561365</v>
      </c>
      <c r="BA29" s="167">
        <v>40.923269006620259</v>
      </c>
      <c r="BB29" s="167">
        <v>48.769891395077082</v>
      </c>
      <c r="BC29" s="167">
        <v>57.727886082558271</v>
      </c>
      <c r="BD29" s="167">
        <v>68.444114147006403</v>
      </c>
      <c r="BE29" s="167">
        <v>81.923863340041038</v>
      </c>
      <c r="BF29" s="167">
        <v>99.753560817157421</v>
      </c>
      <c r="BG29" s="167">
        <v>83.908784540532764</v>
      </c>
      <c r="BH29" s="167">
        <v>88.391497383839393</v>
      </c>
      <c r="BI29" s="167">
        <v>95.344927857939609</v>
      </c>
      <c r="BJ29" s="167">
        <v>93.319946860754399</v>
      </c>
      <c r="BK29" s="167">
        <v>87.164992304775339</v>
      </c>
      <c r="BL29" s="167">
        <v>79.783040867917308</v>
      </c>
      <c r="BM29" s="167">
        <v>84.260982602308019</v>
      </c>
      <c r="BN29" s="167">
        <v>83.587773004407211</v>
      </c>
      <c r="BO29" s="167">
        <v>80.141288882571772</v>
      </c>
      <c r="BP29" s="167">
        <v>74.009243292720342</v>
      </c>
      <c r="BQ29" s="167">
        <v>67.059282323703613</v>
      </c>
      <c r="BR29" s="167">
        <v>60.374206142776444</v>
      </c>
      <c r="BS29" s="167">
        <v>51.655573840707788</v>
      </c>
      <c r="BT29" s="167">
        <v>44.955800750961885</v>
      </c>
      <c r="BU29" s="167">
        <v>31.176462582155686</v>
      </c>
      <c r="BV29" s="167">
        <v>25.840310953223277</v>
      </c>
      <c r="BW29" s="167">
        <v>20.491308968820739</v>
      </c>
      <c r="BX29" s="167">
        <v>15.633435768960195</v>
      </c>
      <c r="BY29" s="167">
        <v>11.557149644813981</v>
      </c>
      <c r="BZ29" s="167">
        <v>0</v>
      </c>
      <c r="CA29" s="168">
        <f t="shared" si="3"/>
        <v>1782.4040192913646</v>
      </c>
      <c r="CB29" s="169"/>
    </row>
    <row r="30" spans="2:80" ht="12.5" x14ac:dyDescent="0.25">
      <c r="B30" s="166">
        <f t="shared" si="2"/>
        <v>2023</v>
      </c>
      <c r="C30" s="167">
        <v>1.3413260318007048E-6</v>
      </c>
      <c r="D30" s="167">
        <v>2.5199156685820623E-6</v>
      </c>
      <c r="E30" s="167">
        <v>4.4946310533630629E-6</v>
      </c>
      <c r="F30" s="167">
        <v>7.8431030217512854E-6</v>
      </c>
      <c r="G30" s="167">
        <v>1.3146741284476848E-5</v>
      </c>
      <c r="H30" s="167">
        <v>2.0620681390498552E-5</v>
      </c>
      <c r="I30" s="167">
        <v>3.2586576532184219E-5</v>
      </c>
      <c r="J30" s="167">
        <v>5.0285137716335471E-5</v>
      </c>
      <c r="K30" s="167">
        <v>8.0802064392232475E-5</v>
      </c>
      <c r="L30" s="167">
        <v>1.3336992980224338E-4</v>
      </c>
      <c r="M30" s="167">
        <v>2.171931234752067E-4</v>
      </c>
      <c r="N30" s="167">
        <v>3.684390689578515E-4</v>
      </c>
      <c r="O30" s="167">
        <v>6.2047549349550368E-4</v>
      </c>
      <c r="P30" s="167">
        <v>1.0173615435361549E-3</v>
      </c>
      <c r="Q30" s="167">
        <v>1.653302384334393E-3</v>
      </c>
      <c r="R30" s="167">
        <v>2.6875634214101884E-3</v>
      </c>
      <c r="S30" s="167">
        <v>4.1444095703132844E-3</v>
      </c>
      <c r="T30" s="167">
        <v>6.4204081389334089E-3</v>
      </c>
      <c r="U30" s="167">
        <v>9.7530118229972318E-3</v>
      </c>
      <c r="V30" s="167">
        <v>1.4175920271954828E-2</v>
      </c>
      <c r="W30" s="167">
        <v>2.0848566660133738E-2</v>
      </c>
      <c r="X30" s="167">
        <v>3.0133257935646474E-2</v>
      </c>
      <c r="Y30" s="167">
        <v>4.3533554636562E-2</v>
      </c>
      <c r="Z30" s="167">
        <v>6.1937837262100504E-2</v>
      </c>
      <c r="AA30" s="167">
        <v>8.3654953537159848E-2</v>
      </c>
      <c r="AB30" s="167">
        <v>0.1081131150821818</v>
      </c>
      <c r="AC30" s="167">
        <v>0.14691715638466191</v>
      </c>
      <c r="AD30" s="167">
        <v>0.20593678491102974</v>
      </c>
      <c r="AE30" s="167">
        <v>0.28571692864527792</v>
      </c>
      <c r="AF30" s="167">
        <v>0.39123077768276038</v>
      </c>
      <c r="AG30" s="167">
        <v>0.54674656062351223</v>
      </c>
      <c r="AH30" s="167">
        <v>0.75064349522974483</v>
      </c>
      <c r="AI30" s="167">
        <v>1.0161747245902051</v>
      </c>
      <c r="AJ30" s="167">
        <v>1.2898566839320385</v>
      </c>
      <c r="AK30" s="167">
        <v>1.7073510159143557</v>
      </c>
      <c r="AL30" s="167">
        <v>2.1574754023717202</v>
      </c>
      <c r="AM30" s="167">
        <v>2.7257077199509903</v>
      </c>
      <c r="AN30" s="167">
        <v>3.3528077141883883</v>
      </c>
      <c r="AO30" s="167">
        <v>4.1693443200331251</v>
      </c>
      <c r="AP30" s="167">
        <v>5.0727831369250262</v>
      </c>
      <c r="AQ30" s="167">
        <v>6.1253919128037575</v>
      </c>
      <c r="AR30" s="167">
        <v>7.4056315836397744</v>
      </c>
      <c r="AS30" s="167">
        <v>8.8735574000759794</v>
      </c>
      <c r="AT30" s="167">
        <v>10.60215604620716</v>
      </c>
      <c r="AU30" s="167">
        <v>12.846992545557713</v>
      </c>
      <c r="AV30" s="167">
        <v>15.560891242250847</v>
      </c>
      <c r="AW30" s="167">
        <v>18.469483059670388</v>
      </c>
      <c r="AX30" s="167">
        <v>21.993043681700168</v>
      </c>
      <c r="AY30" s="167">
        <v>25.862208615090484</v>
      </c>
      <c r="AZ30" s="167">
        <v>31.35364405216707</v>
      </c>
      <c r="BA30" s="167">
        <v>37.137841112168239</v>
      </c>
      <c r="BB30" s="167">
        <v>42.655115228566949</v>
      </c>
      <c r="BC30" s="167">
        <v>50.617589720350935</v>
      </c>
      <c r="BD30" s="167">
        <v>59.292608397394076</v>
      </c>
      <c r="BE30" s="167">
        <v>69.685590142876194</v>
      </c>
      <c r="BF30" s="167">
        <v>82.776973048110321</v>
      </c>
      <c r="BG30" s="167">
        <v>100.08650877256154</v>
      </c>
      <c r="BH30" s="167">
        <v>83.637147745410118</v>
      </c>
      <c r="BI30" s="167">
        <v>87.497480524896446</v>
      </c>
      <c r="BJ30" s="167">
        <v>93.698332446364788</v>
      </c>
      <c r="BK30" s="167">
        <v>91.032977010744688</v>
      </c>
      <c r="BL30" s="167">
        <v>84.37541181887228</v>
      </c>
      <c r="BM30" s="167">
        <v>76.622644706834095</v>
      </c>
      <c r="BN30" s="167">
        <v>80.092243882057431</v>
      </c>
      <c r="BO30" s="167">
        <v>78.585422833667792</v>
      </c>
      <c r="BP30" s="167">
        <v>74.436351455502319</v>
      </c>
      <c r="BQ30" s="167">
        <v>67.828649688337023</v>
      </c>
      <c r="BR30" s="167">
        <v>60.55033334305103</v>
      </c>
      <c r="BS30" s="167">
        <v>53.596504716680968</v>
      </c>
      <c r="BT30" s="167">
        <v>45.001139837624251</v>
      </c>
      <c r="BU30" s="167">
        <v>30.234165108510137</v>
      </c>
      <c r="BV30" s="167">
        <v>25.800733219942412</v>
      </c>
      <c r="BW30" s="167">
        <v>20.916362795241536</v>
      </c>
      <c r="BX30" s="167">
        <v>16.202627234381808</v>
      </c>
      <c r="BY30" s="167">
        <v>12.050934906036115</v>
      </c>
      <c r="BZ30" s="167">
        <v>0</v>
      </c>
      <c r="CA30" s="168">
        <f t="shared" si="3"/>
        <v>1707.7130086367899</v>
      </c>
      <c r="CB30" s="169"/>
    </row>
    <row r="31" spans="2:80" ht="12.5" x14ac:dyDescent="0.25">
      <c r="B31" s="166">
        <f t="shared" si="2"/>
        <v>2024</v>
      </c>
      <c r="C31" s="167">
        <v>1.1827702902176412E-6</v>
      </c>
      <c r="D31" s="167">
        <v>2.2492307019568447E-6</v>
      </c>
      <c r="E31" s="167">
        <v>3.9504262620698727E-6</v>
      </c>
      <c r="F31" s="167">
        <v>6.7409393133543993E-6</v>
      </c>
      <c r="G31" s="167">
        <v>1.1260887621919458E-5</v>
      </c>
      <c r="H31" s="167">
        <v>1.8131680493894964E-5</v>
      </c>
      <c r="I31" s="167">
        <v>2.8027320235816944E-5</v>
      </c>
      <c r="J31" s="167">
        <v>4.4710194925148827E-5</v>
      </c>
      <c r="K31" s="167">
        <v>7.023954531698573E-5</v>
      </c>
      <c r="L31" s="167">
        <v>1.1422113031468728E-4</v>
      </c>
      <c r="M31" s="167">
        <v>1.9000289154273708E-4</v>
      </c>
      <c r="N31" s="167">
        <v>3.1291268131995731E-4</v>
      </c>
      <c r="O31" s="167">
        <v>5.3263392923177943E-4</v>
      </c>
      <c r="P31" s="167">
        <v>8.9147967864630639E-4</v>
      </c>
      <c r="Q31" s="167">
        <v>1.4440873623298156E-3</v>
      </c>
      <c r="R31" s="167">
        <v>2.3062811914152104E-3</v>
      </c>
      <c r="S31" s="167">
        <v>3.6728599299869491E-3</v>
      </c>
      <c r="T31" s="167">
        <v>5.5505074665764542E-3</v>
      </c>
      <c r="U31" s="167">
        <v>8.4292258688291599E-3</v>
      </c>
      <c r="V31" s="167">
        <v>1.257102670043217E-2</v>
      </c>
      <c r="W31" s="167">
        <v>1.7967311636298944E-2</v>
      </c>
      <c r="X31" s="167">
        <v>2.6022501686869148E-2</v>
      </c>
      <c r="Y31" s="167">
        <v>3.7114345314114783E-2</v>
      </c>
      <c r="Z31" s="167">
        <v>5.2980312086039538E-2</v>
      </c>
      <c r="AA31" s="167">
        <v>7.4544639821699843E-2</v>
      </c>
      <c r="AB31" s="167">
        <v>9.968185060937329E-2</v>
      </c>
      <c r="AC31" s="167">
        <v>0.12769150474435348</v>
      </c>
      <c r="AD31" s="167">
        <v>0.1720434654014229</v>
      </c>
      <c r="AE31" s="167">
        <v>0.23918835478125355</v>
      </c>
      <c r="AF31" s="167">
        <v>0.32934150249018956</v>
      </c>
      <c r="AG31" s="167">
        <v>0.44785035674183948</v>
      </c>
      <c r="AH31" s="167">
        <v>0.62175030100073347</v>
      </c>
      <c r="AI31" s="167">
        <v>0.84857633257530529</v>
      </c>
      <c r="AJ31" s="167">
        <v>1.1425189151106292</v>
      </c>
      <c r="AK31" s="167">
        <v>1.4430673177164197</v>
      </c>
      <c r="AL31" s="167">
        <v>1.9010668281227103</v>
      </c>
      <c r="AM31" s="167">
        <v>2.3920804137869416</v>
      </c>
      <c r="AN31" s="167">
        <v>3.0098618594454623</v>
      </c>
      <c r="AO31" s="167">
        <v>3.6867870061234216</v>
      </c>
      <c r="AP31" s="167">
        <v>4.5669524866484865</v>
      </c>
      <c r="AQ31" s="167">
        <v>5.5357756771556978</v>
      </c>
      <c r="AR31" s="167">
        <v>6.6595323135435551</v>
      </c>
      <c r="AS31" s="167">
        <v>8.0227115882097024</v>
      </c>
      <c r="AT31" s="167">
        <v>9.5792152103029125</v>
      </c>
      <c r="AU31" s="167">
        <v>11.405214937530744</v>
      </c>
      <c r="AV31" s="167">
        <v>13.770872526999717</v>
      </c>
      <c r="AW31" s="167">
        <v>16.619883999094217</v>
      </c>
      <c r="AX31" s="167">
        <v>19.658685362627565</v>
      </c>
      <c r="AY31" s="167">
        <v>23.328984797013391</v>
      </c>
      <c r="AZ31" s="167">
        <v>27.248104635699569</v>
      </c>
      <c r="BA31" s="167">
        <v>32.841072457708407</v>
      </c>
      <c r="BB31" s="167">
        <v>38.707309128691492</v>
      </c>
      <c r="BC31" s="167">
        <v>44.26672583711121</v>
      </c>
      <c r="BD31" s="167">
        <v>51.972776196455001</v>
      </c>
      <c r="BE31" s="167">
        <v>60.342823227079997</v>
      </c>
      <c r="BF31" s="167">
        <v>70.383106090627138</v>
      </c>
      <c r="BG31" s="167">
        <v>83.036210204675299</v>
      </c>
      <c r="BH31" s="167">
        <v>99.751734700452872</v>
      </c>
      <c r="BI31" s="167">
        <v>82.822192754056942</v>
      </c>
      <c r="BJ31" s="167">
        <v>86.050588758657696</v>
      </c>
      <c r="BK31" s="167">
        <v>91.479371789620998</v>
      </c>
      <c r="BL31" s="167">
        <v>88.196318993209445</v>
      </c>
      <c r="BM31" s="167">
        <v>81.093502830713504</v>
      </c>
      <c r="BN31" s="167">
        <v>72.892959261939723</v>
      </c>
      <c r="BO31" s="167">
        <v>75.373747456778489</v>
      </c>
      <c r="BP31" s="167">
        <v>73.099262879057562</v>
      </c>
      <c r="BQ31" s="167">
        <v>68.370327865965123</v>
      </c>
      <c r="BR31" s="167">
        <v>61.441430475563472</v>
      </c>
      <c r="BS31" s="167">
        <v>53.97872713959125</v>
      </c>
      <c r="BT31" s="167">
        <v>46.930761970359541</v>
      </c>
      <c r="BU31" s="167">
        <v>29.991782004283948</v>
      </c>
      <c r="BV31" s="167">
        <v>25.088367854988007</v>
      </c>
      <c r="BW31" s="167">
        <v>20.944941694326154</v>
      </c>
      <c r="BX31" s="167">
        <v>16.589191853361243</v>
      </c>
      <c r="BY31" s="167">
        <v>12.527638197064382</v>
      </c>
      <c r="BZ31" s="167">
        <v>0</v>
      </c>
      <c r="CA31" s="168">
        <f t="shared" si="3"/>
        <v>1631.2751420081854</v>
      </c>
      <c r="CB31" s="169"/>
    </row>
    <row r="32" spans="2:80" ht="12.5" x14ac:dyDescent="0.25">
      <c r="B32" s="166">
        <f t="shared" si="2"/>
        <v>2025</v>
      </c>
      <c r="C32" s="167">
        <v>1.0155984779738197E-6</v>
      </c>
      <c r="D32" s="167">
        <v>1.9736159815944565E-6</v>
      </c>
      <c r="E32" s="167">
        <v>3.5062065043868496E-6</v>
      </c>
      <c r="F32" s="167">
        <v>5.8863946599957417E-6</v>
      </c>
      <c r="G32" s="167">
        <v>9.6190944925481081E-6</v>
      </c>
      <c r="H32" s="167">
        <v>1.5447086780355501E-5</v>
      </c>
      <c r="I32" s="167">
        <v>2.4508595662928179E-5</v>
      </c>
      <c r="J32" s="167">
        <v>3.8279217480514938E-5</v>
      </c>
      <c r="K32" s="167">
        <v>6.2124811046240791E-5</v>
      </c>
      <c r="L32" s="167">
        <v>9.8847762991169374E-5</v>
      </c>
      <c r="M32" s="167">
        <v>1.6210336235658596E-4</v>
      </c>
      <c r="N32" s="167">
        <v>2.7261510241857745E-4</v>
      </c>
      <c r="O32" s="167">
        <v>4.5094447138301075E-4</v>
      </c>
      <c r="P32" s="167">
        <v>7.6295849254939818E-4</v>
      </c>
      <c r="Q32" s="167">
        <v>1.2613574736479727E-3</v>
      </c>
      <c r="R32" s="167">
        <v>2.008514189975108E-3</v>
      </c>
      <c r="S32" s="167">
        <v>3.1441851759662909E-3</v>
      </c>
      <c r="T32" s="167">
        <v>4.9059912830813623E-3</v>
      </c>
      <c r="U32" s="167">
        <v>7.2717488825289334E-3</v>
      </c>
      <c r="V32" s="167">
        <v>1.0843916923929775E-2</v>
      </c>
      <c r="W32" s="167">
        <v>1.5901596443604921E-2</v>
      </c>
      <c r="X32" s="167">
        <v>2.2383064962705201E-2</v>
      </c>
      <c r="Y32" s="167">
        <v>3.198977466156383E-2</v>
      </c>
      <c r="Z32" s="167">
        <v>4.5091347826846706E-2</v>
      </c>
      <c r="AA32" s="167">
        <v>6.36662456777215E-2</v>
      </c>
      <c r="AB32" s="167">
        <v>8.868694252732745E-2</v>
      </c>
      <c r="AC32" s="167">
        <v>0.11754206351330448</v>
      </c>
      <c r="AD32" s="167">
        <v>0.14935469415451408</v>
      </c>
      <c r="AE32" s="167">
        <v>0.19965886669272193</v>
      </c>
      <c r="AF32" s="167">
        <v>0.27552024483727222</v>
      </c>
      <c r="AG32" s="167">
        <v>0.37677327349778733</v>
      </c>
      <c r="AH32" s="167">
        <v>0.50906064261633266</v>
      </c>
      <c r="AI32" s="167">
        <v>0.70239433484463465</v>
      </c>
      <c r="AJ32" s="167">
        <v>0.95336189019734729</v>
      </c>
      <c r="AK32" s="167">
        <v>1.2771069833014987</v>
      </c>
      <c r="AL32" s="167">
        <v>1.6056359770868887</v>
      </c>
      <c r="AM32" s="167">
        <v>2.1059389192996614</v>
      </c>
      <c r="AN32" s="167">
        <v>2.6392015145050087</v>
      </c>
      <c r="AO32" s="167">
        <v>3.3069322122255822</v>
      </c>
      <c r="AP32" s="167">
        <v>4.0354761947266962</v>
      </c>
      <c r="AQ32" s="167">
        <v>4.980643572860604</v>
      </c>
      <c r="AR32" s="167">
        <v>6.0154576847544465</v>
      </c>
      <c r="AS32" s="167">
        <v>7.2117344625162918</v>
      </c>
      <c r="AT32" s="167">
        <v>8.6581765808143203</v>
      </c>
      <c r="AU32" s="167">
        <v>10.302597130991114</v>
      </c>
      <c r="AV32" s="167">
        <v>12.224105729119739</v>
      </c>
      <c r="AW32" s="167">
        <v>14.708004495325312</v>
      </c>
      <c r="AX32" s="167">
        <v>17.690484537720941</v>
      </c>
      <c r="AY32" s="167">
        <v>20.853962505480254</v>
      </c>
      <c r="AZ32" s="167">
        <v>24.576973798386135</v>
      </c>
      <c r="BA32" s="167">
        <v>28.535671944694815</v>
      </c>
      <c r="BB32" s="167">
        <v>34.218201709405655</v>
      </c>
      <c r="BC32" s="167">
        <v>40.15001045440836</v>
      </c>
      <c r="BD32" s="167">
        <v>45.417741353348362</v>
      </c>
      <c r="BE32" s="167">
        <v>52.841827333734834</v>
      </c>
      <c r="BF32" s="167">
        <v>60.879749784859456</v>
      </c>
      <c r="BG32" s="167">
        <v>70.523725889353699</v>
      </c>
      <c r="BH32" s="167">
        <v>82.676155224846738</v>
      </c>
      <c r="BI32" s="167">
        <v>98.689040547544735</v>
      </c>
      <c r="BJ32" s="167">
        <v>81.405676588047513</v>
      </c>
      <c r="BK32" s="167">
        <v>83.985467169541181</v>
      </c>
      <c r="BL32" s="167">
        <v>88.596001621207037</v>
      </c>
      <c r="BM32" s="167">
        <v>84.721625208027717</v>
      </c>
      <c r="BN32" s="167">
        <v>77.087393364682001</v>
      </c>
      <c r="BO32" s="167">
        <v>68.535084217754246</v>
      </c>
      <c r="BP32" s="167">
        <v>70.0362961292888</v>
      </c>
      <c r="BQ32" s="167">
        <v>67.083931951922253</v>
      </c>
      <c r="BR32" s="167">
        <v>61.902861309108729</v>
      </c>
      <c r="BS32" s="167">
        <v>54.779324256166682</v>
      </c>
      <c r="BT32" s="167">
        <v>47.295044798490814</v>
      </c>
      <c r="BU32" s="167">
        <v>30.171236542118031</v>
      </c>
      <c r="BV32" s="167">
        <v>24.673280255388299</v>
      </c>
      <c r="BW32" s="167">
        <v>20.201307547746328</v>
      </c>
      <c r="BX32" s="167">
        <v>16.479147366985028</v>
      </c>
      <c r="BY32" s="167">
        <v>12.725049518718977</v>
      </c>
      <c r="BZ32" s="167">
        <v>0</v>
      </c>
      <c r="CA32" s="168">
        <f t="shared" si="3"/>
        <v>1549.3860149127008</v>
      </c>
      <c r="CB32" s="169"/>
    </row>
    <row r="33" spans="2:80" ht="12.5" x14ac:dyDescent="0.25">
      <c r="B33" s="166">
        <f t="shared" si="2"/>
        <v>2026</v>
      </c>
      <c r="C33" s="167">
        <v>8.6558287582319537E-7</v>
      </c>
      <c r="D33" s="167">
        <v>1.6880661343685044E-6</v>
      </c>
      <c r="E33" s="167">
        <v>3.0618405945752325E-6</v>
      </c>
      <c r="F33" s="167">
        <v>5.1911654767207438E-6</v>
      </c>
      <c r="G33" s="167">
        <v>8.346057664393447E-6</v>
      </c>
      <c r="H33" s="167">
        <v>1.3125230390778619E-5</v>
      </c>
      <c r="I33" s="167">
        <v>2.0783084332745561E-5</v>
      </c>
      <c r="J33" s="167">
        <v>3.3311887366965776E-5</v>
      </c>
      <c r="K33" s="167">
        <v>5.2971246073174605E-5</v>
      </c>
      <c r="L33" s="167">
        <v>8.7021924839322806E-5</v>
      </c>
      <c r="M33" s="167">
        <v>1.3972787030352984E-4</v>
      </c>
      <c r="N33" s="167">
        <v>2.3178341138392622E-4</v>
      </c>
      <c r="O33" s="167">
        <v>3.9146306570417289E-4</v>
      </c>
      <c r="P33" s="167">
        <v>6.4415198027842346E-4</v>
      </c>
      <c r="Q33" s="167">
        <v>1.0765833439145001E-3</v>
      </c>
      <c r="R33" s="167">
        <v>1.7494363381001521E-3</v>
      </c>
      <c r="S33" s="167">
        <v>2.7312920060378887E-3</v>
      </c>
      <c r="T33" s="167">
        <v>4.1909009520988416E-3</v>
      </c>
      <c r="U33" s="167">
        <v>6.4129333921457699E-3</v>
      </c>
      <c r="V33" s="167">
        <v>9.3375458492130914E-3</v>
      </c>
      <c r="W33" s="167">
        <v>1.3694144566474997E-2</v>
      </c>
      <c r="X33" s="167">
        <v>1.9777050274836672E-2</v>
      </c>
      <c r="Y33" s="167">
        <v>2.7469601250276754E-2</v>
      </c>
      <c r="Z33" s="167">
        <v>3.8799740617222689E-2</v>
      </c>
      <c r="AA33" s="167">
        <v>5.4105628470030642E-2</v>
      </c>
      <c r="AB33" s="167">
        <v>7.56436578477927E-2</v>
      </c>
      <c r="AC33" s="167">
        <v>0.10443571897988024</v>
      </c>
      <c r="AD33" s="167">
        <v>0.13729200240090889</v>
      </c>
      <c r="AE33" s="167">
        <v>0.17314941224970271</v>
      </c>
      <c r="AF33" s="167">
        <v>0.22981398689877097</v>
      </c>
      <c r="AG33" s="167">
        <v>0.31499969278970019</v>
      </c>
      <c r="AH33" s="167">
        <v>0.42802749687272446</v>
      </c>
      <c r="AI33" s="167">
        <v>0.57484201505352117</v>
      </c>
      <c r="AJ33" s="167">
        <v>0.78861973818709674</v>
      </c>
      <c r="AK33" s="167">
        <v>1.0649037389036449</v>
      </c>
      <c r="AL33" s="167">
        <v>1.4198330022905061</v>
      </c>
      <c r="AM33" s="167">
        <v>1.777461846702046</v>
      </c>
      <c r="AN33" s="167">
        <v>2.3216198712920488</v>
      </c>
      <c r="AO33" s="167">
        <v>2.8973447184831369</v>
      </c>
      <c r="AP33" s="167">
        <v>3.6168568766895119</v>
      </c>
      <c r="AQ33" s="167">
        <v>4.3980984445595546</v>
      </c>
      <c r="AR33" s="167">
        <v>5.4091080380708796</v>
      </c>
      <c r="AS33" s="167">
        <v>6.5111837669267523</v>
      </c>
      <c r="AT33" s="167">
        <v>7.7802879905880822</v>
      </c>
      <c r="AU33" s="167">
        <v>9.3096320908917765</v>
      </c>
      <c r="AV33" s="167">
        <v>11.040665199693914</v>
      </c>
      <c r="AW33" s="167">
        <v>13.055381447562452</v>
      </c>
      <c r="AX33" s="167">
        <v>15.655848066018184</v>
      </c>
      <c r="AY33" s="167">
        <v>18.767140469997347</v>
      </c>
      <c r="AZ33" s="167">
        <v>21.969019998678441</v>
      </c>
      <c r="BA33" s="167">
        <v>25.735535899200663</v>
      </c>
      <c r="BB33" s="167">
        <v>29.726691612778126</v>
      </c>
      <c r="BC33" s="167">
        <v>35.483127678911522</v>
      </c>
      <c r="BD33" s="167">
        <v>41.170259960145714</v>
      </c>
      <c r="BE33" s="167">
        <v>46.141502786804203</v>
      </c>
      <c r="BF33" s="167">
        <v>53.261806997184131</v>
      </c>
      <c r="BG33" s="167">
        <v>60.937665576902909</v>
      </c>
      <c r="BH33" s="167">
        <v>70.143382579735331</v>
      </c>
      <c r="BI33" s="167">
        <v>81.721382777757981</v>
      </c>
      <c r="BJ33" s="167">
        <v>96.92878772335051</v>
      </c>
      <c r="BK33" s="167">
        <v>79.417847229790297</v>
      </c>
      <c r="BL33" s="167">
        <v>81.326343848848595</v>
      </c>
      <c r="BM33" s="167">
        <v>85.091724570666742</v>
      </c>
      <c r="BN33" s="167">
        <v>80.518451315605148</v>
      </c>
      <c r="BO33" s="167">
        <v>72.444953913100562</v>
      </c>
      <c r="BP33" s="167">
        <v>63.640970093214598</v>
      </c>
      <c r="BQ33" s="167">
        <v>64.222321779337122</v>
      </c>
      <c r="BR33" s="167">
        <v>60.702231274035412</v>
      </c>
      <c r="BS33" s="167">
        <v>55.180313773951468</v>
      </c>
      <c r="BT33" s="167">
        <v>48.016762559518341</v>
      </c>
      <c r="BU33" s="167">
        <v>29.440793466494195</v>
      </c>
      <c r="BV33" s="167">
        <v>24.806964959491395</v>
      </c>
      <c r="BW33" s="167">
        <v>19.86419327065277</v>
      </c>
      <c r="BX33" s="167">
        <v>15.898895204406974</v>
      </c>
      <c r="BY33" s="167">
        <v>12.646498758705413</v>
      </c>
      <c r="BZ33" s="167">
        <v>0</v>
      </c>
      <c r="CA33" s="168">
        <f t="shared" si="3"/>
        <v>1464.4715972486922</v>
      </c>
      <c r="CB33" s="169"/>
    </row>
    <row r="34" spans="2:80" ht="12.5" x14ac:dyDescent="0.25">
      <c r="B34" s="166">
        <f t="shared" si="2"/>
        <v>2027</v>
      </c>
      <c r="C34" s="167">
        <v>7.468944877488809E-7</v>
      </c>
      <c r="D34" s="167">
        <v>1.4334400418175575E-6</v>
      </c>
      <c r="E34" s="167">
        <v>2.6081846403180897E-6</v>
      </c>
      <c r="F34" s="167">
        <v>4.5079035499717701E-6</v>
      </c>
      <c r="G34" s="167">
        <v>7.3142900979122905E-6</v>
      </c>
      <c r="H34" s="167">
        <v>1.1326362011419844E-5</v>
      </c>
      <c r="I34" s="167">
        <v>1.7577995056652918E-5</v>
      </c>
      <c r="J34" s="167">
        <v>2.813219997156724E-5</v>
      </c>
      <c r="K34" s="167">
        <v>4.5897968291616631E-5</v>
      </c>
      <c r="L34" s="167">
        <v>7.3922042343674277E-5</v>
      </c>
      <c r="M34" s="167">
        <v>1.225031831236234E-4</v>
      </c>
      <c r="N34" s="167">
        <v>1.990707460893526E-4</v>
      </c>
      <c r="O34" s="167">
        <v>3.3179515289730177E-4</v>
      </c>
      <c r="P34" s="167">
        <v>5.5744931125900621E-4</v>
      </c>
      <c r="Q34" s="167">
        <v>9.0663212400127202E-4</v>
      </c>
      <c r="R34" s="167">
        <v>1.4895152597959871E-3</v>
      </c>
      <c r="S34" s="167">
        <v>2.3732207967752383E-3</v>
      </c>
      <c r="T34" s="167">
        <v>3.63254115779299E-3</v>
      </c>
      <c r="U34" s="167">
        <v>5.4679442937321521E-3</v>
      </c>
      <c r="V34" s="167">
        <v>8.2188599509468996E-3</v>
      </c>
      <c r="W34" s="167">
        <v>1.1772895311397136E-2</v>
      </c>
      <c r="X34" s="167">
        <v>1.7007534387822931E-2</v>
      </c>
      <c r="Y34" s="167">
        <v>2.4236867509849935E-2</v>
      </c>
      <c r="Z34" s="167">
        <v>3.3267734454644815E-2</v>
      </c>
      <c r="AA34" s="167">
        <v>4.6487875158034875E-2</v>
      </c>
      <c r="AB34" s="167">
        <v>6.4200569245178862E-2</v>
      </c>
      <c r="AC34" s="167">
        <v>8.8970593934509123E-2</v>
      </c>
      <c r="AD34" s="167">
        <v>0.12183942827293481</v>
      </c>
      <c r="AE34" s="167">
        <v>0.15897528945097367</v>
      </c>
      <c r="AF34" s="167">
        <v>0.19911949494718895</v>
      </c>
      <c r="AG34" s="167">
        <v>0.26256584888740087</v>
      </c>
      <c r="AH34" s="167">
        <v>0.35764150797180361</v>
      </c>
      <c r="AI34" s="167">
        <v>0.48308885242304633</v>
      </c>
      <c r="AJ34" s="167">
        <v>0.64514673636350084</v>
      </c>
      <c r="AK34" s="167">
        <v>0.88034563883698169</v>
      </c>
      <c r="AL34" s="167">
        <v>1.183110623970254</v>
      </c>
      <c r="AM34" s="167">
        <v>1.5706156813480496</v>
      </c>
      <c r="AN34" s="167">
        <v>1.9582452060609268</v>
      </c>
      <c r="AO34" s="167">
        <v>2.546779828536478</v>
      </c>
      <c r="AP34" s="167">
        <v>3.1664934739362094</v>
      </c>
      <c r="AQ34" s="167">
        <v>3.9390061676043162</v>
      </c>
      <c r="AR34" s="167">
        <v>4.7735022922907273</v>
      </c>
      <c r="AS34" s="167">
        <v>5.8517058621619604</v>
      </c>
      <c r="AT34" s="167">
        <v>7.0214861101117805</v>
      </c>
      <c r="AU34" s="167">
        <v>8.363120165163723</v>
      </c>
      <c r="AV34" s="167">
        <v>9.9745701649568801</v>
      </c>
      <c r="AW34" s="167">
        <v>11.790311667196809</v>
      </c>
      <c r="AX34" s="167">
        <v>13.896368134931501</v>
      </c>
      <c r="AY34" s="167">
        <v>16.609601509923216</v>
      </c>
      <c r="AZ34" s="167">
        <v>19.770894472326326</v>
      </c>
      <c r="BA34" s="167">
        <v>23.004020168694979</v>
      </c>
      <c r="BB34" s="167">
        <v>26.807166930662216</v>
      </c>
      <c r="BC34" s="167">
        <v>30.820660015680943</v>
      </c>
      <c r="BD34" s="167">
        <v>36.372607956012189</v>
      </c>
      <c r="BE34" s="167">
        <v>41.803866574580056</v>
      </c>
      <c r="BF34" s="167">
        <v>46.475224117276312</v>
      </c>
      <c r="BG34" s="167">
        <v>53.266745586879125</v>
      </c>
      <c r="BH34" s="167">
        <v>60.552271489995135</v>
      </c>
      <c r="BI34" s="167">
        <v>69.267701971906149</v>
      </c>
      <c r="BJ34" s="167">
        <v>80.199683651202051</v>
      </c>
      <c r="BK34" s="167">
        <v>94.508487093147252</v>
      </c>
      <c r="BL34" s="167">
        <v>76.884876345258292</v>
      </c>
      <c r="BM34" s="167">
        <v>78.11239515930562</v>
      </c>
      <c r="BN34" s="167">
        <v>80.881162310925475</v>
      </c>
      <c r="BO34" s="167">
        <v>75.677899125543505</v>
      </c>
      <c r="BP34" s="167">
        <v>67.263404484236432</v>
      </c>
      <c r="BQ34" s="167">
        <v>58.335963044175983</v>
      </c>
      <c r="BR34" s="167">
        <v>58.083576869893676</v>
      </c>
      <c r="BS34" s="167">
        <v>54.093397097159084</v>
      </c>
      <c r="BT34" s="167">
        <v>48.373191123590288</v>
      </c>
      <c r="BU34" s="167">
        <v>28.601448567364297</v>
      </c>
      <c r="BV34" s="167">
        <v>24.114562421311405</v>
      </c>
      <c r="BW34" s="167">
        <v>19.903731038533621</v>
      </c>
      <c r="BX34" s="167">
        <v>15.586512188271552</v>
      </c>
      <c r="BY34" s="167">
        <v>12.17042093799804</v>
      </c>
      <c r="BZ34" s="167">
        <v>0</v>
      </c>
      <c r="CA34" s="168">
        <f t="shared" si="3"/>
        <v>1376.9949474965347</v>
      </c>
      <c r="CB34" s="169"/>
    </row>
    <row r="35" spans="2:80" ht="12.5" x14ac:dyDescent="0.25">
      <c r="B35" s="166">
        <f t="shared" si="2"/>
        <v>2028</v>
      </c>
      <c r="C35" s="167">
        <v>6.5437054786940396E-7</v>
      </c>
      <c r="D35" s="167">
        <v>1.2320783513569689E-6</v>
      </c>
      <c r="E35" s="167">
        <v>2.2061193837713544E-6</v>
      </c>
      <c r="F35" s="167">
        <v>3.8210067261588987E-6</v>
      </c>
      <c r="G35" s="167">
        <v>6.3155745282095221E-6</v>
      </c>
      <c r="H35" s="167">
        <v>9.8740439613553832E-6</v>
      </c>
      <c r="I35" s="167">
        <v>1.5097041275509426E-5</v>
      </c>
      <c r="J35" s="167">
        <v>2.3696516556370728E-5</v>
      </c>
      <c r="K35" s="167">
        <v>3.8615659194038421E-5</v>
      </c>
      <c r="L35" s="167">
        <v>6.3799688016938361E-5</v>
      </c>
      <c r="M35" s="167">
        <v>1.0370414186014476E-4</v>
      </c>
      <c r="N35" s="167">
        <v>1.7388502678417073E-4</v>
      </c>
      <c r="O35" s="167">
        <v>2.8405246435037057E-4</v>
      </c>
      <c r="P35" s="167">
        <v>4.7117197476076456E-4</v>
      </c>
      <c r="Q35" s="167">
        <v>7.8241476346802008E-4</v>
      </c>
      <c r="R35" s="167">
        <v>1.2514676949697268E-3</v>
      </c>
      <c r="S35" s="167">
        <v>2.0162447840958719E-3</v>
      </c>
      <c r="T35" s="167">
        <v>3.1496705396104885E-3</v>
      </c>
      <c r="U35" s="167">
        <v>4.7303897941763373E-3</v>
      </c>
      <c r="V35" s="167">
        <v>6.9961094515293143E-3</v>
      </c>
      <c r="W35" s="167">
        <v>1.0345412241432816E-2</v>
      </c>
      <c r="X35" s="167">
        <v>1.4601385384874377E-2</v>
      </c>
      <c r="Y35" s="167">
        <v>2.0816686385124294E-2</v>
      </c>
      <c r="Z35" s="167">
        <v>2.9316008694357409E-2</v>
      </c>
      <c r="AA35" s="167">
        <v>3.9807971184769086E-2</v>
      </c>
      <c r="AB35" s="167">
        <v>5.5091074104547444E-2</v>
      </c>
      <c r="AC35" s="167">
        <v>7.5424041584733148E-2</v>
      </c>
      <c r="AD35" s="167">
        <v>0.10368704138450341</v>
      </c>
      <c r="AE35" s="167">
        <v>0.14093691029889915</v>
      </c>
      <c r="AF35" s="167">
        <v>0.18263257439913538</v>
      </c>
      <c r="AG35" s="167">
        <v>0.22731148657965727</v>
      </c>
      <c r="AH35" s="167">
        <v>0.29792281114583608</v>
      </c>
      <c r="AI35" s="167">
        <v>0.40343006006829085</v>
      </c>
      <c r="AJ35" s="167">
        <v>0.54190890023077698</v>
      </c>
      <c r="AK35" s="167">
        <v>0.71988820866677605</v>
      </c>
      <c r="AL35" s="167">
        <v>0.97748540489185964</v>
      </c>
      <c r="AM35" s="167">
        <v>1.3079091564990137</v>
      </c>
      <c r="AN35" s="167">
        <v>1.7292095998549164</v>
      </c>
      <c r="AO35" s="167">
        <v>2.1468645961040824</v>
      </c>
      <c r="AP35" s="167">
        <v>2.7813758275250149</v>
      </c>
      <c r="AQ35" s="167">
        <v>3.4460947372293727</v>
      </c>
      <c r="AR35" s="167">
        <v>4.2723555936035522</v>
      </c>
      <c r="AS35" s="167">
        <v>5.1610540275352088</v>
      </c>
      <c r="AT35" s="167">
        <v>6.3071035329974672</v>
      </c>
      <c r="AU35" s="167">
        <v>7.5444608117647212</v>
      </c>
      <c r="AV35" s="167">
        <v>8.9580871232712855</v>
      </c>
      <c r="AW35" s="167">
        <v>10.650252808101559</v>
      </c>
      <c r="AX35" s="167">
        <v>12.548826604449902</v>
      </c>
      <c r="AY35" s="167">
        <v>14.742832323201515</v>
      </c>
      <c r="AZ35" s="167">
        <v>17.498547802154203</v>
      </c>
      <c r="BA35" s="167">
        <v>20.702830252860455</v>
      </c>
      <c r="BB35" s="167">
        <v>23.96143991153934</v>
      </c>
      <c r="BC35" s="167">
        <v>27.791407459315991</v>
      </c>
      <c r="BD35" s="167">
        <v>31.588384320320024</v>
      </c>
      <c r="BE35" s="167">
        <v>36.921478147349234</v>
      </c>
      <c r="BF35" s="167">
        <v>42.086117911433767</v>
      </c>
      <c r="BG35" s="167">
        <v>46.450604920297046</v>
      </c>
      <c r="BH35" s="167">
        <v>52.889184051442406</v>
      </c>
      <c r="BI35" s="167">
        <v>59.745142402196564</v>
      </c>
      <c r="BJ35" s="167">
        <v>67.919106241009089</v>
      </c>
      <c r="BK35" s="167">
        <v>78.142185727470036</v>
      </c>
      <c r="BL35" s="167">
        <v>91.456333470031765</v>
      </c>
      <c r="BM35" s="167">
        <v>73.839021931456003</v>
      </c>
      <c r="BN35" s="167">
        <v>74.267420720413398</v>
      </c>
      <c r="BO35" s="167">
        <v>76.046384038851471</v>
      </c>
      <c r="BP35" s="167">
        <v>70.289380922405414</v>
      </c>
      <c r="BQ35" s="167">
        <v>61.66237271741425</v>
      </c>
      <c r="BR35" s="167">
        <v>52.75049675773122</v>
      </c>
      <c r="BS35" s="167">
        <v>51.741379862118968</v>
      </c>
      <c r="BT35" s="167">
        <v>47.409695261858808</v>
      </c>
      <c r="BU35" s="167">
        <v>27.584526431990724</v>
      </c>
      <c r="BV35" s="167">
        <v>23.273105440622704</v>
      </c>
      <c r="BW35" s="167">
        <v>19.227846697599706</v>
      </c>
      <c r="BX35" s="167">
        <v>15.525237466252101</v>
      </c>
      <c r="BY35" s="167">
        <v>11.866492114989532</v>
      </c>
      <c r="BZ35" s="167">
        <v>0</v>
      </c>
      <c r="CA35" s="168">
        <f t="shared" si="3"/>
        <v>1288.0932801232416</v>
      </c>
      <c r="CB35" s="169"/>
    </row>
    <row r="36" spans="2:80" ht="12.5" x14ac:dyDescent="0.25">
      <c r="B36" s="166">
        <f t="shared" si="2"/>
        <v>2029</v>
      </c>
      <c r="C36" s="167">
        <v>5.5231579685829923E-7</v>
      </c>
      <c r="D36" s="167">
        <v>1.07881556423578E-6</v>
      </c>
      <c r="E36" s="167">
        <v>1.8959148307996776E-6</v>
      </c>
      <c r="F36" s="167">
        <v>3.232237776387703E-6</v>
      </c>
      <c r="G36" s="167">
        <v>5.3534457606571606E-6</v>
      </c>
      <c r="H36" s="167">
        <v>8.5252053297346642E-6</v>
      </c>
      <c r="I36" s="167">
        <v>1.3158246060393508E-5</v>
      </c>
      <c r="J36" s="167">
        <v>2.0349428725065233E-5</v>
      </c>
      <c r="K36" s="167">
        <v>3.2531107757707844E-5</v>
      </c>
      <c r="L36" s="167">
        <v>5.3684035690670928E-5</v>
      </c>
      <c r="M36" s="167">
        <v>8.9487181471489818E-5</v>
      </c>
      <c r="N36" s="167">
        <v>1.4720829917728995E-4</v>
      </c>
      <c r="O36" s="167">
        <v>2.4804626397949281E-4</v>
      </c>
      <c r="P36" s="167">
        <v>4.0335242589889519E-4</v>
      </c>
      <c r="Q36" s="167">
        <v>6.6135660201763202E-4</v>
      </c>
      <c r="R36" s="167">
        <v>1.0798955577108194E-3</v>
      </c>
      <c r="S36" s="167">
        <v>1.6941771502283764E-3</v>
      </c>
      <c r="T36" s="167">
        <v>2.6759740400716103E-3</v>
      </c>
      <c r="U36" s="167">
        <v>4.1013082187361938E-3</v>
      </c>
      <c r="V36" s="167">
        <v>6.0521470733035931E-3</v>
      </c>
      <c r="W36" s="167">
        <v>8.8064664289063121E-3</v>
      </c>
      <c r="X36" s="167">
        <v>1.2830047949852819E-2</v>
      </c>
      <c r="Y36" s="167">
        <v>1.7871710494186899E-2</v>
      </c>
      <c r="Z36" s="167">
        <v>2.517920497733156E-2</v>
      </c>
      <c r="AA36" s="167">
        <v>3.5077888974099303E-2</v>
      </c>
      <c r="AB36" s="167">
        <v>4.7166295871160724E-2</v>
      </c>
      <c r="AC36" s="167">
        <v>6.4705515533444113E-2</v>
      </c>
      <c r="AD36" s="167">
        <v>8.7879230649695161E-2</v>
      </c>
      <c r="AE36" s="167">
        <v>0.11991303679113263</v>
      </c>
      <c r="AF36" s="167">
        <v>0.16187183664620997</v>
      </c>
      <c r="AG36" s="167">
        <v>0.20843987854292534</v>
      </c>
      <c r="AH36" s="167">
        <v>0.25789786234876688</v>
      </c>
      <c r="AI36" s="167">
        <v>0.33607320359614123</v>
      </c>
      <c r="AJ36" s="167">
        <v>0.45257121382400267</v>
      </c>
      <c r="AK36" s="167">
        <v>0.60472708853029189</v>
      </c>
      <c r="AL36" s="167">
        <v>0.79938460836322556</v>
      </c>
      <c r="AM36" s="167">
        <v>1.0804543075726145</v>
      </c>
      <c r="AN36" s="167">
        <v>1.4396562608256018</v>
      </c>
      <c r="AO36" s="167">
        <v>1.8952714463040832</v>
      </c>
      <c r="AP36" s="167">
        <v>2.3440797240266957</v>
      </c>
      <c r="AQ36" s="167">
        <v>3.0259022869451977</v>
      </c>
      <c r="AR36" s="167">
        <v>3.7363432785237944</v>
      </c>
      <c r="AS36" s="167">
        <v>4.6175189411896351</v>
      </c>
      <c r="AT36" s="167">
        <v>5.5610085757739522</v>
      </c>
      <c r="AU36" s="167">
        <v>6.775233027163365</v>
      </c>
      <c r="AV36" s="167">
        <v>8.0800249332235552</v>
      </c>
      <c r="AW36" s="167">
        <v>9.5644506752849789</v>
      </c>
      <c r="AX36" s="167">
        <v>11.335759625315116</v>
      </c>
      <c r="AY36" s="167">
        <v>13.314621178622827</v>
      </c>
      <c r="AZ36" s="167">
        <v>15.534839226244742</v>
      </c>
      <c r="BA36" s="167">
        <v>18.32717357616875</v>
      </c>
      <c r="BB36" s="167">
        <v>21.568399456861695</v>
      </c>
      <c r="BC36" s="167">
        <v>24.844611721348855</v>
      </c>
      <c r="BD36" s="167">
        <v>28.487141392297961</v>
      </c>
      <c r="BE36" s="167">
        <v>32.066782003531323</v>
      </c>
      <c r="BF36" s="167">
        <v>37.16823982466493</v>
      </c>
      <c r="BG36" s="167">
        <v>42.053128033992948</v>
      </c>
      <c r="BH36" s="167">
        <v>46.10205706375411</v>
      </c>
      <c r="BI36" s="167">
        <v>52.154328148601806</v>
      </c>
      <c r="BJ36" s="167">
        <v>58.542894929750922</v>
      </c>
      <c r="BK36" s="167">
        <v>66.13052270133899</v>
      </c>
      <c r="BL36" s="167">
        <v>75.57813197787938</v>
      </c>
      <c r="BM36" s="167">
        <v>87.812993148181206</v>
      </c>
      <c r="BN36" s="167">
        <v>70.217082840938843</v>
      </c>
      <c r="BO36" s="167">
        <v>69.866291192732774</v>
      </c>
      <c r="BP36" s="167">
        <v>70.678634903169524</v>
      </c>
      <c r="BQ36" s="167">
        <v>64.476784671110181</v>
      </c>
      <c r="BR36" s="167">
        <v>55.77816513432311</v>
      </c>
      <c r="BS36" s="167">
        <v>46.991571738159308</v>
      </c>
      <c r="BT36" s="167">
        <v>45.342637208266304</v>
      </c>
      <c r="BU36" s="167">
        <v>25.890601589147131</v>
      </c>
      <c r="BV36" s="167">
        <v>22.568349507876409</v>
      </c>
      <c r="BW36" s="167">
        <v>18.667237346739345</v>
      </c>
      <c r="BX36" s="167">
        <v>15.092965119406513</v>
      </c>
      <c r="BY36" s="167">
        <v>11.89730442584567</v>
      </c>
      <c r="BZ36" s="167">
        <v>0</v>
      </c>
      <c r="CA36" s="168">
        <f t="shared" si="3"/>
        <v>1199.8668815461913</v>
      </c>
      <c r="CB36" s="169"/>
    </row>
    <row r="37" spans="2:80" ht="12.5" x14ac:dyDescent="0.25">
      <c r="B37" s="166">
        <f t="shared" si="2"/>
        <v>2030</v>
      </c>
      <c r="C37" s="167">
        <v>4.7264237277092058E-7</v>
      </c>
      <c r="D37" s="167">
        <v>9.1071157405989145E-7</v>
      </c>
      <c r="E37" s="167">
        <v>1.6593792296522303E-6</v>
      </c>
      <c r="F37" s="167">
        <v>2.777310325826482E-6</v>
      </c>
      <c r="G37" s="167">
        <v>4.528788845534204E-6</v>
      </c>
      <c r="H37" s="167">
        <v>7.2266388494029998E-6</v>
      </c>
      <c r="I37" s="167">
        <v>1.1359277612622842E-5</v>
      </c>
      <c r="J37" s="167">
        <v>1.7730885259997775E-5</v>
      </c>
      <c r="K37" s="167">
        <v>2.7932413741174611E-5</v>
      </c>
      <c r="L37" s="167">
        <v>4.52307317552747E-5</v>
      </c>
      <c r="M37" s="167">
        <v>7.5308061492584955E-5</v>
      </c>
      <c r="N37" s="167">
        <v>1.2700518833698438E-4</v>
      </c>
      <c r="O37" s="167">
        <v>2.1000232428967924E-4</v>
      </c>
      <c r="P37" s="167">
        <v>3.5214405171188345E-4</v>
      </c>
      <c r="Q37" s="167">
        <v>5.6613579639799849E-4</v>
      </c>
      <c r="R37" s="167">
        <v>9.1286275799215555E-4</v>
      </c>
      <c r="S37" s="167">
        <v>1.4617975975010633E-3</v>
      </c>
      <c r="T37" s="167">
        <v>2.248711340881171E-3</v>
      </c>
      <c r="U37" s="167">
        <v>3.4845737417754374E-3</v>
      </c>
      <c r="V37" s="167">
        <v>5.2469885504189406E-3</v>
      </c>
      <c r="W37" s="167">
        <v>7.6179838299810232E-3</v>
      </c>
      <c r="X37" s="167">
        <v>1.0921707564698901E-2</v>
      </c>
      <c r="Y37" s="167">
        <v>1.5702709453616737E-2</v>
      </c>
      <c r="Z37" s="167">
        <v>2.161720728919686E-2</v>
      </c>
      <c r="AA37" s="167">
        <v>3.0128340846533486E-2</v>
      </c>
      <c r="AB37" s="167">
        <v>4.1560737055629404E-2</v>
      </c>
      <c r="AC37" s="167">
        <v>5.5389654319462245E-2</v>
      </c>
      <c r="AD37" s="167">
        <v>7.5374820916189689E-2</v>
      </c>
      <c r="AE37" s="167">
        <v>0.10161124799665738</v>
      </c>
      <c r="AF37" s="167">
        <v>0.13769983543323616</v>
      </c>
      <c r="AG37" s="167">
        <v>0.18470820762414275</v>
      </c>
      <c r="AH37" s="167">
        <v>0.23643732389751104</v>
      </c>
      <c r="AI37" s="167">
        <v>0.29090213390089337</v>
      </c>
      <c r="AJ37" s="167">
        <v>0.37702098097014081</v>
      </c>
      <c r="AK37" s="167">
        <v>0.50505959917152665</v>
      </c>
      <c r="AL37" s="167">
        <v>0.67155306686495975</v>
      </c>
      <c r="AM37" s="167">
        <v>0.88366291320729917</v>
      </c>
      <c r="AN37" s="167">
        <v>1.1891528071889024</v>
      </c>
      <c r="AO37" s="167">
        <v>1.5776079309319564</v>
      </c>
      <c r="AP37" s="167">
        <v>2.068891363950252</v>
      </c>
      <c r="AQ37" s="167">
        <v>2.5496566354755057</v>
      </c>
      <c r="AR37" s="167">
        <v>3.2797225153953677</v>
      </c>
      <c r="AS37" s="167">
        <v>4.0368492819884478</v>
      </c>
      <c r="AT37" s="167">
        <v>4.973702600258731</v>
      </c>
      <c r="AU37" s="167">
        <v>5.9721321326568635</v>
      </c>
      <c r="AV37" s="167">
        <v>7.2546214316525166</v>
      </c>
      <c r="AW37" s="167">
        <v>8.6258753848028427</v>
      </c>
      <c r="AX37" s="167">
        <v>10.179769493070044</v>
      </c>
      <c r="AY37" s="167">
        <v>12.028083457405726</v>
      </c>
      <c r="AZ37" s="167">
        <v>14.032805332479212</v>
      </c>
      <c r="BA37" s="167">
        <v>16.274680993137775</v>
      </c>
      <c r="BB37" s="167">
        <v>19.098397667932744</v>
      </c>
      <c r="BC37" s="167">
        <v>22.368665219716938</v>
      </c>
      <c r="BD37" s="167">
        <v>25.474273679702414</v>
      </c>
      <c r="BE37" s="167">
        <v>28.926783056231116</v>
      </c>
      <c r="BF37" s="167">
        <v>32.288049501185206</v>
      </c>
      <c r="BG37" s="167">
        <v>37.142330001557639</v>
      </c>
      <c r="BH37" s="167">
        <v>41.734147367402933</v>
      </c>
      <c r="BI37" s="167">
        <v>45.450270193962261</v>
      </c>
      <c r="BJ37" s="167">
        <v>51.083708254093253</v>
      </c>
      <c r="BK37" s="167">
        <v>56.972922997586288</v>
      </c>
      <c r="BL37" s="167">
        <v>63.926585834978496</v>
      </c>
      <c r="BM37" s="167">
        <v>72.541793173591529</v>
      </c>
      <c r="BN37" s="167">
        <v>83.508190478547704</v>
      </c>
      <c r="BO37" s="167">
        <v>66.086245976713741</v>
      </c>
      <c r="BP37" s="167">
        <v>64.987747446890737</v>
      </c>
      <c r="BQ37" s="167">
        <v>64.895242862992802</v>
      </c>
      <c r="BR37" s="167">
        <v>58.375326786050216</v>
      </c>
      <c r="BS37" s="167">
        <v>49.720415661801589</v>
      </c>
      <c r="BT37" s="167">
        <v>41.19171643713878</v>
      </c>
      <c r="BU37" s="167">
        <v>24.082296720146015</v>
      </c>
      <c r="BV37" s="167">
        <v>21.448653214120736</v>
      </c>
      <c r="BW37" s="167">
        <v>18.333824910010804</v>
      </c>
      <c r="BX37" s="167">
        <v>14.845998341739707</v>
      </c>
      <c r="BY37" s="167">
        <v>11.723436516409395</v>
      </c>
      <c r="BZ37" s="167">
        <v>0</v>
      </c>
      <c r="CA37" s="168">
        <f t="shared" si="3"/>
        <v>1113.9123474894293</v>
      </c>
      <c r="CB37" s="169"/>
    </row>
    <row r="38" spans="2:80" ht="12.5" x14ac:dyDescent="0.25">
      <c r="B38" s="166">
        <f t="shared" si="2"/>
        <v>2031</v>
      </c>
      <c r="C38" s="167">
        <v>4.0771169318443157E-7</v>
      </c>
      <c r="D38" s="167">
        <v>7.7923423071751818E-7</v>
      </c>
      <c r="E38" s="167">
        <v>1.4009698864024533E-6</v>
      </c>
      <c r="F38" s="167">
        <v>2.4297708120166184E-6</v>
      </c>
      <c r="G38" s="167">
        <v>3.8909837569919836E-6</v>
      </c>
      <c r="H38" s="167">
        <v>6.1135761423442014E-6</v>
      </c>
      <c r="I38" s="167">
        <v>9.6293616069012544E-6</v>
      </c>
      <c r="J38" s="167">
        <v>1.5304026098429679E-5</v>
      </c>
      <c r="K38" s="167">
        <v>2.4330431864741375E-5</v>
      </c>
      <c r="L38" s="167">
        <v>3.8831814989023772E-5</v>
      </c>
      <c r="M38" s="167">
        <v>6.3457043787989997E-5</v>
      </c>
      <c r="N38" s="167">
        <v>1.0689398430295538E-4</v>
      </c>
      <c r="O38" s="167">
        <v>1.811535763037303E-4</v>
      </c>
      <c r="P38" s="167">
        <v>2.9814593128293931E-4</v>
      </c>
      <c r="Q38" s="167">
        <v>4.9415791346765769E-4</v>
      </c>
      <c r="R38" s="167">
        <v>7.8139721937961482E-4</v>
      </c>
      <c r="S38" s="167">
        <v>1.2357565417501493E-3</v>
      </c>
      <c r="T38" s="167">
        <v>1.940138582270462E-3</v>
      </c>
      <c r="U38" s="167">
        <v>2.9284215692285953E-3</v>
      </c>
      <c r="V38" s="167">
        <v>4.458096212045487E-3</v>
      </c>
      <c r="W38" s="167">
        <v>6.6042388256055684E-3</v>
      </c>
      <c r="X38" s="167">
        <v>9.4475861555959884E-3</v>
      </c>
      <c r="Y38" s="167">
        <v>1.3367412233019349E-2</v>
      </c>
      <c r="Z38" s="167">
        <v>1.8992726122159076E-2</v>
      </c>
      <c r="AA38" s="167">
        <v>2.5866536343805036E-2</v>
      </c>
      <c r="AB38" s="167">
        <v>3.5696869327137282E-2</v>
      </c>
      <c r="AC38" s="167">
        <v>4.8805370265195769E-2</v>
      </c>
      <c r="AD38" s="167">
        <v>6.4514709537135284E-2</v>
      </c>
      <c r="AE38" s="167">
        <v>8.7137264390582558E-2</v>
      </c>
      <c r="AF38" s="167">
        <v>0.11666429498784214</v>
      </c>
      <c r="AG38" s="167">
        <v>0.15710177356779287</v>
      </c>
      <c r="AH38" s="167">
        <v>0.20948097827101575</v>
      </c>
      <c r="AI38" s="167">
        <v>0.26664721819472825</v>
      </c>
      <c r="AJ38" s="167">
        <v>0.32632968645393878</v>
      </c>
      <c r="AK38" s="167">
        <v>0.42076198190912528</v>
      </c>
      <c r="AL38" s="167">
        <v>0.56090200582607341</v>
      </c>
      <c r="AM38" s="167">
        <v>0.74240864770115733</v>
      </c>
      <c r="AN38" s="167">
        <v>0.9726493913554588</v>
      </c>
      <c r="AO38" s="167">
        <v>1.3029823833777117</v>
      </c>
      <c r="AP38" s="167">
        <v>1.721859118098277</v>
      </c>
      <c r="AQ38" s="167">
        <v>2.2498849307038888</v>
      </c>
      <c r="AR38" s="167">
        <v>2.7630530773987214</v>
      </c>
      <c r="AS38" s="167">
        <v>3.5425010847724208</v>
      </c>
      <c r="AT38" s="167">
        <v>4.3469132868171725</v>
      </c>
      <c r="AU38" s="167">
        <v>5.3397893490765291</v>
      </c>
      <c r="AV38" s="167">
        <v>6.3931357266931705</v>
      </c>
      <c r="AW38" s="167">
        <v>7.7432508316532784</v>
      </c>
      <c r="AX38" s="167">
        <v>9.1798850870556734</v>
      </c>
      <c r="AY38" s="167">
        <v>10.801384495091753</v>
      </c>
      <c r="AZ38" s="167">
        <v>12.679547362129473</v>
      </c>
      <c r="BA38" s="167">
        <v>14.705776447925523</v>
      </c>
      <c r="BB38" s="167">
        <v>16.965380995253405</v>
      </c>
      <c r="BC38" s="167">
        <v>19.813610163057678</v>
      </c>
      <c r="BD38" s="167">
        <v>22.946929952368855</v>
      </c>
      <c r="BE38" s="167">
        <v>25.881159555393978</v>
      </c>
      <c r="BF38" s="167">
        <v>29.140932102654673</v>
      </c>
      <c r="BG38" s="167">
        <v>32.279353006695814</v>
      </c>
      <c r="BH38" s="167">
        <v>36.871192925244856</v>
      </c>
      <c r="BI38" s="167">
        <v>41.14833729231399</v>
      </c>
      <c r="BJ38" s="167">
        <v>44.514924649119905</v>
      </c>
      <c r="BK38" s="167">
        <v>49.702318023555272</v>
      </c>
      <c r="BL38" s="167">
        <v>55.056040425221255</v>
      </c>
      <c r="BM38" s="167">
        <v>61.336582946797563</v>
      </c>
      <c r="BN38" s="167">
        <v>68.97941192682589</v>
      </c>
      <c r="BO38" s="167">
        <v>78.619403678245533</v>
      </c>
      <c r="BP38" s="167">
        <v>61.517262758273219</v>
      </c>
      <c r="BQ38" s="167">
        <v>59.735511417117756</v>
      </c>
      <c r="BR38" s="167">
        <v>58.824844679570198</v>
      </c>
      <c r="BS38" s="167">
        <v>52.096203691853972</v>
      </c>
      <c r="BT38" s="167">
        <v>43.623778067515367</v>
      </c>
      <c r="BU38" s="167">
        <v>21.673684109197175</v>
      </c>
      <c r="BV38" s="167">
        <v>20.410831153251443</v>
      </c>
      <c r="BW38" s="167">
        <v>17.831423266430832</v>
      </c>
      <c r="BX38" s="167">
        <v>14.925323423455801</v>
      </c>
      <c r="BY38" s="167">
        <v>11.808632503104008</v>
      </c>
      <c r="BZ38" s="167">
        <v>0</v>
      </c>
      <c r="CA38" s="168">
        <f t="shared" si="3"/>
        <v>1032.5690053212343</v>
      </c>
      <c r="CB38" s="169"/>
    </row>
    <row r="39" spans="2:80" ht="12.5" x14ac:dyDescent="0.25">
      <c r="B39" s="166">
        <f t="shared" si="2"/>
        <v>2032</v>
      </c>
      <c r="C39" s="167">
        <v>3.4622895224087347E-7</v>
      </c>
      <c r="D39" s="167">
        <v>6.7199304335657795E-7</v>
      </c>
      <c r="E39" s="167">
        <v>1.1986060211958971E-6</v>
      </c>
      <c r="F39" s="167">
        <v>2.0516273287404796E-6</v>
      </c>
      <c r="G39" s="167">
        <v>3.4031575333742792E-6</v>
      </c>
      <c r="H39" s="167">
        <v>5.2523588954314637E-6</v>
      </c>
      <c r="I39" s="167">
        <v>8.1465454048607056E-6</v>
      </c>
      <c r="J39" s="167">
        <v>1.2973854900032167E-5</v>
      </c>
      <c r="K39" s="167">
        <v>2.0996344923238097E-5</v>
      </c>
      <c r="L39" s="167">
        <v>3.3813955693379194E-5</v>
      </c>
      <c r="M39" s="167">
        <v>5.447295272287267E-5</v>
      </c>
      <c r="N39" s="167">
        <v>9.0082192955823204E-5</v>
      </c>
      <c r="O39" s="167">
        <v>1.5248392874632477E-4</v>
      </c>
      <c r="P39" s="167">
        <v>2.571568844228489E-4</v>
      </c>
      <c r="Q39" s="167">
        <v>4.1839859176073801E-4</v>
      </c>
      <c r="R39" s="167">
        <v>6.8192339441264238E-4</v>
      </c>
      <c r="S39" s="167">
        <v>1.0577537409754423E-3</v>
      </c>
      <c r="T39" s="167">
        <v>1.6402102329174384E-3</v>
      </c>
      <c r="U39" s="167">
        <v>2.5264490566793141E-3</v>
      </c>
      <c r="V39" s="167">
        <v>3.7468123908799278E-3</v>
      </c>
      <c r="W39" s="167">
        <v>5.6114355786228698E-3</v>
      </c>
      <c r="X39" s="167">
        <v>8.1901488235479047E-3</v>
      </c>
      <c r="Y39" s="167">
        <v>1.1563014794759519E-2</v>
      </c>
      <c r="Z39" s="167">
        <v>1.6168501782789835E-2</v>
      </c>
      <c r="AA39" s="167">
        <v>2.2725129953342971E-2</v>
      </c>
      <c r="AB39" s="167">
        <v>3.0647789262694847E-2</v>
      </c>
      <c r="AC39" s="167">
        <v>4.1920213043305454E-2</v>
      </c>
      <c r="AD39" s="167">
        <v>5.6844616439446716E-2</v>
      </c>
      <c r="AE39" s="167">
        <v>7.4574954942219773E-2</v>
      </c>
      <c r="AF39" s="167">
        <v>0.10003072065153773</v>
      </c>
      <c r="AG39" s="167">
        <v>0.13308382611445013</v>
      </c>
      <c r="AH39" s="167">
        <v>0.17814913049593295</v>
      </c>
      <c r="AI39" s="167">
        <v>0.23621235532187479</v>
      </c>
      <c r="AJ39" s="167">
        <v>0.29907758155910136</v>
      </c>
      <c r="AK39" s="167">
        <v>0.3641793511123923</v>
      </c>
      <c r="AL39" s="167">
        <v>0.46730522064445756</v>
      </c>
      <c r="AM39" s="167">
        <v>0.62012286260027139</v>
      </c>
      <c r="AN39" s="167">
        <v>0.81723088909121466</v>
      </c>
      <c r="AO39" s="167">
        <v>1.065856340429101</v>
      </c>
      <c r="AP39" s="167">
        <v>1.4220266708287328</v>
      </c>
      <c r="AQ39" s="167">
        <v>1.8722469492509091</v>
      </c>
      <c r="AR39" s="167">
        <v>2.4377740233287062</v>
      </c>
      <c r="AS39" s="167">
        <v>2.9840126558032183</v>
      </c>
      <c r="AT39" s="167">
        <v>3.8136365239388077</v>
      </c>
      <c r="AU39" s="167">
        <v>4.6655774796656742</v>
      </c>
      <c r="AV39" s="167">
        <v>5.7146559837521265</v>
      </c>
      <c r="AW39" s="167">
        <v>6.8222596961821287</v>
      </c>
      <c r="AX39" s="167">
        <v>8.2392048997650562</v>
      </c>
      <c r="AY39" s="167">
        <v>9.7396961402299222</v>
      </c>
      <c r="AZ39" s="167">
        <v>11.388820118630303</v>
      </c>
      <c r="BA39" s="167">
        <v>13.292591436362425</v>
      </c>
      <c r="BB39" s="167">
        <v>15.336531435513928</v>
      </c>
      <c r="BC39" s="167">
        <v>17.608380876187024</v>
      </c>
      <c r="BD39" s="167">
        <v>20.339962195615019</v>
      </c>
      <c r="BE39" s="167">
        <v>23.331918184159026</v>
      </c>
      <c r="BF39" s="167">
        <v>26.093266473303604</v>
      </c>
      <c r="BG39" s="167">
        <v>29.154332695820056</v>
      </c>
      <c r="BH39" s="167">
        <v>32.064483369770166</v>
      </c>
      <c r="BI39" s="167">
        <v>36.37223616981624</v>
      </c>
      <c r="BJ39" s="167">
        <v>40.314634195615653</v>
      </c>
      <c r="BK39" s="167">
        <v>43.317299427657289</v>
      </c>
      <c r="BL39" s="167">
        <v>48.028899686628392</v>
      </c>
      <c r="BM39" s="167">
        <v>52.818187619702897</v>
      </c>
      <c r="BN39" s="167">
        <v>58.320213544182053</v>
      </c>
      <c r="BO39" s="167">
        <v>64.952604082580592</v>
      </c>
      <c r="BP39" s="167">
        <v>73.228108600567978</v>
      </c>
      <c r="BQ39" s="167">
        <v>56.601216179382554</v>
      </c>
      <c r="BR39" s="167">
        <v>54.220426774311939</v>
      </c>
      <c r="BS39" s="167">
        <v>52.574363849611039</v>
      </c>
      <c r="BT39" s="167">
        <v>45.773881734034873</v>
      </c>
      <c r="BU39" s="167">
        <v>21.871671096802544</v>
      </c>
      <c r="BV39" s="167">
        <v>17.969372727209407</v>
      </c>
      <c r="BW39" s="167">
        <v>16.602627207375225</v>
      </c>
      <c r="BX39" s="167">
        <v>14.207184216032896</v>
      </c>
      <c r="BY39" s="167">
        <v>11.620770606016716</v>
      </c>
      <c r="BZ39" s="167">
        <v>0</v>
      </c>
      <c r="CA39" s="168">
        <f t="shared" si="3"/>
        <v>949.67528420631527</v>
      </c>
      <c r="CB39" s="169"/>
    </row>
    <row r="40" spans="2:80" ht="12.5" x14ac:dyDescent="0.25">
      <c r="B40" s="166">
        <f t="shared" si="2"/>
        <v>2033</v>
      </c>
      <c r="C40" s="167">
        <v>2.885536334457095E-7</v>
      </c>
      <c r="D40" s="167">
        <v>5.7067333084082073E-7</v>
      </c>
      <c r="E40" s="167">
        <v>1.0334381914563207E-6</v>
      </c>
      <c r="F40" s="167">
        <v>1.7551161137011051E-6</v>
      </c>
      <c r="G40" s="167">
        <v>2.8737303364514966E-6</v>
      </c>
      <c r="H40" s="167">
        <v>4.5932607693893734E-6</v>
      </c>
      <c r="I40" s="167">
        <v>6.998343533057283E-6</v>
      </c>
      <c r="J40" s="167">
        <v>1.0976641018553557E-5</v>
      </c>
      <c r="K40" s="167">
        <v>1.7800068170814587E-5</v>
      </c>
      <c r="L40" s="167">
        <v>2.9174987618785231E-5</v>
      </c>
      <c r="M40" s="167">
        <v>4.7420403173542569E-5</v>
      </c>
      <c r="N40" s="167">
        <v>7.7319973094125416E-5</v>
      </c>
      <c r="O40" s="167">
        <v>1.2851420643425482E-4</v>
      </c>
      <c r="P40" s="167">
        <v>2.1647706216876283E-4</v>
      </c>
      <c r="Q40" s="167">
        <v>3.6083481976451059E-4</v>
      </c>
      <c r="R40" s="167">
        <v>5.7739928608810387E-4</v>
      </c>
      <c r="S40" s="167">
        <v>9.2295637968117794E-4</v>
      </c>
      <c r="T40" s="167">
        <v>1.403908457420916E-3</v>
      </c>
      <c r="U40" s="167">
        <v>2.1359786422410765E-3</v>
      </c>
      <c r="V40" s="167">
        <v>3.2323718735911278E-3</v>
      </c>
      <c r="W40" s="167">
        <v>4.7164199810949547E-3</v>
      </c>
      <c r="X40" s="167">
        <v>6.9591408389343412E-3</v>
      </c>
      <c r="Y40" s="167">
        <v>1.0023834195928782E-2</v>
      </c>
      <c r="Z40" s="167">
        <v>1.3985884131895665E-2</v>
      </c>
      <c r="AA40" s="167">
        <v>1.9346461563444439E-2</v>
      </c>
      <c r="AB40" s="167">
        <v>2.692495736474404E-2</v>
      </c>
      <c r="AC40" s="167">
        <v>3.5991373124909132E-2</v>
      </c>
      <c r="AD40" s="167">
        <v>4.8826475710614992E-2</v>
      </c>
      <c r="AE40" s="167">
        <v>6.5708251970545306E-2</v>
      </c>
      <c r="AF40" s="167">
        <v>8.5602830674746055E-2</v>
      </c>
      <c r="AG40" s="167">
        <v>0.11409518644452932</v>
      </c>
      <c r="AH40" s="167">
        <v>0.15089721448839499</v>
      </c>
      <c r="AI40" s="167">
        <v>0.20086065493607719</v>
      </c>
      <c r="AJ40" s="167">
        <v>0.2649105087149527</v>
      </c>
      <c r="AK40" s="167">
        <v>0.33372911304201291</v>
      </c>
      <c r="AL40" s="167">
        <v>0.40445734214194295</v>
      </c>
      <c r="AM40" s="167">
        <v>0.51666918466238643</v>
      </c>
      <c r="AN40" s="167">
        <v>0.68266777759543584</v>
      </c>
      <c r="AO40" s="167">
        <v>0.89562801898629807</v>
      </c>
      <c r="AP40" s="167">
        <v>1.1633661006397382</v>
      </c>
      <c r="AQ40" s="167">
        <v>1.5461592622378717</v>
      </c>
      <c r="AR40" s="167">
        <v>2.0283842624407873</v>
      </c>
      <c r="AS40" s="167">
        <v>2.632322114277033</v>
      </c>
      <c r="AT40" s="167">
        <v>3.2120291182526706</v>
      </c>
      <c r="AU40" s="167">
        <v>4.0923202144854036</v>
      </c>
      <c r="AV40" s="167">
        <v>4.9918983111812913</v>
      </c>
      <c r="AW40" s="167">
        <v>6.0967553704624402</v>
      </c>
      <c r="AX40" s="167">
        <v>7.2578822270221597</v>
      </c>
      <c r="AY40" s="167">
        <v>8.7404058191145531</v>
      </c>
      <c r="AZ40" s="167">
        <v>10.270423513237331</v>
      </c>
      <c r="BA40" s="167">
        <v>11.943443259384946</v>
      </c>
      <c r="BB40" s="167">
        <v>13.869126008577465</v>
      </c>
      <c r="BC40" s="167">
        <v>15.925853786091627</v>
      </c>
      <c r="BD40" s="167">
        <v>18.088756350947303</v>
      </c>
      <c r="BE40" s="167">
        <v>20.699450441598714</v>
      </c>
      <c r="BF40" s="167">
        <v>23.545489089538673</v>
      </c>
      <c r="BG40" s="167">
        <v>26.129775009536658</v>
      </c>
      <c r="BH40" s="167">
        <v>28.985568394827578</v>
      </c>
      <c r="BI40" s="167">
        <v>31.655531753639181</v>
      </c>
      <c r="BJ40" s="167">
        <v>35.658146807515081</v>
      </c>
      <c r="BK40" s="167">
        <v>39.248135429605966</v>
      </c>
      <c r="BL40" s="167">
        <v>41.870331277213452</v>
      </c>
      <c r="BM40" s="167">
        <v>46.082084755458894</v>
      </c>
      <c r="BN40" s="167">
        <v>50.224240924915215</v>
      </c>
      <c r="BO40" s="167">
        <v>54.922878050590221</v>
      </c>
      <c r="BP40" s="167">
        <v>60.521159886331489</v>
      </c>
      <c r="BQ40" s="167">
        <v>67.432221552654596</v>
      </c>
      <c r="BR40" s="167">
        <v>51.436810361338516</v>
      </c>
      <c r="BS40" s="167">
        <v>48.534629834382685</v>
      </c>
      <c r="BT40" s="167">
        <v>46.271060191990074</v>
      </c>
      <c r="BU40" s="167">
        <v>21.54557734609709</v>
      </c>
      <c r="BV40" s="167">
        <v>17.745453294239265</v>
      </c>
      <c r="BW40" s="167">
        <v>14.311593464387428</v>
      </c>
      <c r="BX40" s="167">
        <v>12.953585914111873</v>
      </c>
      <c r="BY40" s="167">
        <v>10.835512823612317</v>
      </c>
      <c r="BZ40" s="167">
        <v>0</v>
      </c>
      <c r="CA40" s="168">
        <f t="shared" si="3"/>
        <v>866.35954219842279</v>
      </c>
      <c r="CB40" s="169"/>
    </row>
    <row r="41" spans="2:80" ht="12.5" x14ac:dyDescent="0.25">
      <c r="B41" s="166">
        <f t="shared" si="2"/>
        <v>2034</v>
      </c>
      <c r="C41" s="167">
        <v>2.4048138736951219E-7</v>
      </c>
      <c r="D41" s="167">
        <v>4.7579850417922565E-7</v>
      </c>
      <c r="E41" s="167">
        <v>8.7764216133434658E-7</v>
      </c>
      <c r="F41" s="167">
        <v>1.5129472952651879E-6</v>
      </c>
      <c r="G41" s="167">
        <v>2.4582611297535584E-6</v>
      </c>
      <c r="H41" s="167">
        <v>3.8788420696073134E-6</v>
      </c>
      <c r="I41" s="167">
        <v>6.1187179538069181E-6</v>
      </c>
      <c r="J41" s="167">
        <v>9.4284526837712379E-6</v>
      </c>
      <c r="K41" s="167">
        <v>1.5060891500398577E-5</v>
      </c>
      <c r="L41" s="167">
        <v>2.4734536144085939E-5</v>
      </c>
      <c r="M41" s="167">
        <v>4.0907673785686716E-5</v>
      </c>
      <c r="N41" s="167">
        <v>6.7290859001228887E-5</v>
      </c>
      <c r="O41" s="167">
        <v>1.1029683712635019E-4</v>
      </c>
      <c r="P41" s="167">
        <v>1.8246238602362408E-4</v>
      </c>
      <c r="Q41" s="167">
        <v>3.0378078790610497E-4</v>
      </c>
      <c r="R41" s="167">
        <v>4.9791064714119204E-4</v>
      </c>
      <c r="S41" s="167">
        <v>7.8151244912508244E-4</v>
      </c>
      <c r="T41" s="167">
        <v>1.224845199286867E-3</v>
      </c>
      <c r="U41" s="167">
        <v>1.8282202684012094E-3</v>
      </c>
      <c r="V41" s="167">
        <v>2.7329003629503745E-3</v>
      </c>
      <c r="W41" s="167">
        <v>4.0687204374010855E-3</v>
      </c>
      <c r="X41" s="167">
        <v>5.8494827865370747E-3</v>
      </c>
      <c r="Y41" s="167">
        <v>8.5174799811091884E-3</v>
      </c>
      <c r="Z41" s="167">
        <v>1.2124026002770738E-2</v>
      </c>
      <c r="AA41" s="167">
        <v>1.6734767572505027E-2</v>
      </c>
      <c r="AB41" s="167">
        <v>2.2922510468905921E-2</v>
      </c>
      <c r="AC41" s="167">
        <v>3.1618704452370194E-2</v>
      </c>
      <c r="AD41" s="167">
        <v>4.1921643665370545E-2</v>
      </c>
      <c r="AE41" s="167">
        <v>5.6440985100821794E-2</v>
      </c>
      <c r="AF41" s="167">
        <v>7.5424608092506396E-2</v>
      </c>
      <c r="AG41" s="167">
        <v>9.7632729324739542E-2</v>
      </c>
      <c r="AH41" s="167">
        <v>0.12935278501787661</v>
      </c>
      <c r="AI41" s="167">
        <v>0.17011814978942519</v>
      </c>
      <c r="AJ41" s="167">
        <v>0.22524351610959581</v>
      </c>
      <c r="AK41" s="167">
        <v>0.295575576874477</v>
      </c>
      <c r="AL41" s="167">
        <v>0.3706070981856826</v>
      </c>
      <c r="AM41" s="167">
        <v>0.44718486157659232</v>
      </c>
      <c r="AN41" s="167">
        <v>0.56881621283314998</v>
      </c>
      <c r="AO41" s="167">
        <v>0.74821168488085865</v>
      </c>
      <c r="AP41" s="167">
        <v>0.9776555571230916</v>
      </c>
      <c r="AQ41" s="167">
        <v>1.26506486022901</v>
      </c>
      <c r="AR41" s="167">
        <v>1.675054046870122</v>
      </c>
      <c r="AS41" s="167">
        <v>2.1900675392373756</v>
      </c>
      <c r="AT41" s="167">
        <v>2.833110147150939</v>
      </c>
      <c r="AU41" s="167">
        <v>3.4464141001190329</v>
      </c>
      <c r="AV41" s="167">
        <v>4.3776952143346932</v>
      </c>
      <c r="AW41" s="167">
        <v>5.3245091253081309</v>
      </c>
      <c r="AX41" s="167">
        <v>6.4846882833771717</v>
      </c>
      <c r="AY41" s="167">
        <v>7.6981453924124734</v>
      </c>
      <c r="AZ41" s="167">
        <v>9.2167331862148405</v>
      </c>
      <c r="BA41" s="167">
        <v>10.772773723319661</v>
      </c>
      <c r="BB41" s="167">
        <v>12.46635136489134</v>
      </c>
      <c r="BC41" s="167">
        <v>14.409085526496018</v>
      </c>
      <c r="BD41" s="167">
        <v>16.37124103389618</v>
      </c>
      <c r="BE41" s="167">
        <v>18.423308684697503</v>
      </c>
      <c r="BF41" s="167">
        <v>20.909160166108887</v>
      </c>
      <c r="BG41" s="167">
        <v>23.6024025261273</v>
      </c>
      <c r="BH41" s="167">
        <v>26.004801774425239</v>
      </c>
      <c r="BI41" s="167">
        <v>28.643312629272778</v>
      </c>
      <c r="BJ41" s="167">
        <v>31.06100348326574</v>
      </c>
      <c r="BK41" s="167">
        <v>34.741076187847447</v>
      </c>
      <c r="BL41" s="167">
        <v>37.959096416977275</v>
      </c>
      <c r="BM41" s="167">
        <v>40.189116482304392</v>
      </c>
      <c r="BN41" s="167">
        <v>43.831338845049764</v>
      </c>
      <c r="BO41" s="167">
        <v>47.310005929105671</v>
      </c>
      <c r="BP41" s="167">
        <v>51.190606426070076</v>
      </c>
      <c r="BQ41" s="167">
        <v>55.761493804072927</v>
      </c>
      <c r="BR41" s="167">
        <v>61.339930049264801</v>
      </c>
      <c r="BS41" s="167">
        <v>46.106758086294334</v>
      </c>
      <c r="BT41" s="167">
        <v>42.789470921992823</v>
      </c>
      <c r="BU41" s="167">
        <v>20.079770323834307</v>
      </c>
      <c r="BV41" s="167">
        <v>17.302613051251022</v>
      </c>
      <c r="BW41" s="167">
        <v>13.991295294070092</v>
      </c>
      <c r="BX41" s="167">
        <v>11.061772316050581</v>
      </c>
      <c r="BY41" s="167">
        <v>9.7879187102033871</v>
      </c>
      <c r="BZ41" s="167">
        <v>0</v>
      </c>
      <c r="CA41" s="168">
        <f t="shared" si="3"/>
        <v>784.9310416664606</v>
      </c>
      <c r="CB41" s="169"/>
    </row>
    <row r="42" spans="2:80" ht="12.5" x14ac:dyDescent="0.25">
      <c r="B42" s="166">
        <f t="shared" si="2"/>
        <v>2035</v>
      </c>
      <c r="C42" s="167">
        <v>2.0408259102794313E-7</v>
      </c>
      <c r="D42" s="167">
        <v>3.9668980862661574E-7</v>
      </c>
      <c r="E42" s="167">
        <v>7.3194231443515778E-7</v>
      </c>
      <c r="F42" s="167">
        <v>1.2848951266228315E-6</v>
      </c>
      <c r="G42" s="167">
        <v>2.1188042162029186E-6</v>
      </c>
      <c r="H42" s="167">
        <v>3.317972993993612E-6</v>
      </c>
      <c r="I42" s="167">
        <v>5.1673582694353182E-6</v>
      </c>
      <c r="J42" s="167">
        <v>8.2408016917751015E-6</v>
      </c>
      <c r="K42" s="167">
        <v>1.2934977613066057E-5</v>
      </c>
      <c r="L42" s="167">
        <v>2.0929541882458436E-5</v>
      </c>
      <c r="M42" s="167">
        <v>3.4682637703523089E-5</v>
      </c>
      <c r="N42" s="167">
        <v>5.8039612359145343E-5</v>
      </c>
      <c r="O42" s="167">
        <v>9.5967494573009904E-5</v>
      </c>
      <c r="P42" s="167">
        <v>1.5658607912150124E-4</v>
      </c>
      <c r="Q42" s="167">
        <v>2.560680831963924E-4</v>
      </c>
      <c r="R42" s="167">
        <v>4.1921344009804296E-4</v>
      </c>
      <c r="S42" s="167">
        <v>6.7386530570026637E-4</v>
      </c>
      <c r="T42" s="167">
        <v>1.0371637944973089E-3</v>
      </c>
      <c r="U42" s="167">
        <v>1.5948658396989501E-3</v>
      </c>
      <c r="V42" s="167">
        <v>2.3391104477898106E-3</v>
      </c>
      <c r="W42" s="167">
        <v>3.4401506721345454E-3</v>
      </c>
      <c r="X42" s="167">
        <v>5.0461023531120364E-3</v>
      </c>
      <c r="Y42" s="167">
        <v>7.1596900539200869E-3</v>
      </c>
      <c r="Z42" s="167">
        <v>1.0302314631823961E-2</v>
      </c>
      <c r="AA42" s="167">
        <v>1.4506804263893058E-2</v>
      </c>
      <c r="AB42" s="167">
        <v>1.9828080348809785E-2</v>
      </c>
      <c r="AC42" s="167">
        <v>2.6919217903700443E-2</v>
      </c>
      <c r="AD42" s="167">
        <v>3.6827696250137099E-2</v>
      </c>
      <c r="AE42" s="167">
        <v>4.8460272846306662E-2</v>
      </c>
      <c r="AF42" s="167">
        <v>6.4788615147869488E-2</v>
      </c>
      <c r="AG42" s="167">
        <v>8.6023536098997266E-2</v>
      </c>
      <c r="AH42" s="167">
        <v>0.1106838434631201</v>
      </c>
      <c r="AI42" s="167">
        <v>0.1458178912406215</v>
      </c>
      <c r="AJ42" s="167">
        <v>0.19075507682244008</v>
      </c>
      <c r="AK42" s="167">
        <v>0.25129869632499313</v>
      </c>
      <c r="AL42" s="167">
        <v>0.3282143902165976</v>
      </c>
      <c r="AM42" s="167">
        <v>0.40972832056379815</v>
      </c>
      <c r="AN42" s="167">
        <v>0.49232275943042081</v>
      </c>
      <c r="AO42" s="167">
        <v>0.62346567377263484</v>
      </c>
      <c r="AP42" s="167">
        <v>0.81680108553797492</v>
      </c>
      <c r="AQ42" s="167">
        <v>1.0632208518150539</v>
      </c>
      <c r="AR42" s="167">
        <v>1.3706792418675771</v>
      </c>
      <c r="AS42" s="167">
        <v>1.8085506683999313</v>
      </c>
      <c r="AT42" s="167">
        <v>2.3569599542461477</v>
      </c>
      <c r="AU42" s="167">
        <v>3.0395274650569868</v>
      </c>
      <c r="AV42" s="167">
        <v>3.6864671994031921</v>
      </c>
      <c r="AW42" s="167">
        <v>4.6686047678268476</v>
      </c>
      <c r="AX42" s="167">
        <v>5.6622146709111094</v>
      </c>
      <c r="AY42" s="167">
        <v>6.8767907242995161</v>
      </c>
      <c r="AZ42" s="167">
        <v>8.1172321753023358</v>
      </c>
      <c r="BA42" s="167">
        <v>9.6683494791891373</v>
      </c>
      <c r="BB42" s="167">
        <v>11.247270293593614</v>
      </c>
      <c r="BC42" s="167">
        <v>12.957176683752984</v>
      </c>
      <c r="BD42" s="167">
        <v>14.820809823171109</v>
      </c>
      <c r="BE42" s="167">
        <v>16.686208648771427</v>
      </c>
      <c r="BF42" s="167">
        <v>18.625389105591292</v>
      </c>
      <c r="BG42" s="167">
        <v>20.980275685591263</v>
      </c>
      <c r="BH42" s="167">
        <v>23.513745168570747</v>
      </c>
      <c r="BI42" s="167">
        <v>25.724444961667473</v>
      </c>
      <c r="BJ42" s="167">
        <v>28.133692592879331</v>
      </c>
      <c r="BK42" s="167">
        <v>30.290114061069801</v>
      </c>
      <c r="BL42" s="167">
        <v>33.627252772101848</v>
      </c>
      <c r="BM42" s="167">
        <v>36.458619506096845</v>
      </c>
      <c r="BN42" s="167">
        <v>38.245714714778877</v>
      </c>
      <c r="BO42" s="167">
        <v>41.304733462337708</v>
      </c>
      <c r="BP42" s="167">
        <v>44.111102087998646</v>
      </c>
      <c r="BQ42" s="167">
        <v>47.184464212520012</v>
      </c>
      <c r="BR42" s="167">
        <v>50.759545805248422</v>
      </c>
      <c r="BS42" s="167">
        <v>55.047162902611838</v>
      </c>
      <c r="BT42" s="167">
        <v>40.711647875038665</v>
      </c>
      <c r="BU42" s="167">
        <v>17.458176254757905</v>
      </c>
      <c r="BV42" s="167">
        <v>16.381371885180208</v>
      </c>
      <c r="BW42" s="167">
        <v>13.859910413730905</v>
      </c>
      <c r="BX42" s="167">
        <v>10.988208153214707</v>
      </c>
      <c r="BY42" s="167">
        <v>8.4999777026610435</v>
      </c>
      <c r="BZ42" s="167">
        <v>0</v>
      </c>
      <c r="CA42" s="168">
        <f t="shared" si="3"/>
        <v>709.63472307899895</v>
      </c>
      <c r="CB42" s="169"/>
    </row>
    <row r="43" spans="2:80" ht="12.5" x14ac:dyDescent="0.25">
      <c r="B43" s="166">
        <f t="shared" si="2"/>
        <v>2036</v>
      </c>
      <c r="C43" s="167">
        <v>1.7544163289501258E-7</v>
      </c>
      <c r="D43" s="167">
        <v>3.3666077661753668E-7</v>
      </c>
      <c r="E43" s="167">
        <v>6.1042087480880913E-7</v>
      </c>
      <c r="F43" s="167">
        <v>1.0718900501707762E-6</v>
      </c>
      <c r="G43" s="167">
        <v>1.7994655014605399E-6</v>
      </c>
      <c r="H43" s="167">
        <v>2.8596266861968811E-6</v>
      </c>
      <c r="I43" s="167">
        <v>4.4199586287929638E-6</v>
      </c>
      <c r="J43" s="167">
        <v>6.9600177970557953E-6</v>
      </c>
      <c r="K43" s="167">
        <v>1.1301767933624696E-5</v>
      </c>
      <c r="L43" s="167">
        <v>1.7972987689629516E-5</v>
      </c>
      <c r="M43" s="167">
        <v>2.9349010275098175E-5</v>
      </c>
      <c r="N43" s="167">
        <v>4.9209290134369366E-5</v>
      </c>
      <c r="O43" s="167">
        <v>8.2762004996447813E-5</v>
      </c>
      <c r="P43" s="167">
        <v>1.3621647213568622E-4</v>
      </c>
      <c r="Q43" s="167">
        <v>2.1973745127326638E-4</v>
      </c>
      <c r="R43" s="167">
        <v>3.5339536206524524E-4</v>
      </c>
      <c r="S43" s="167">
        <v>5.6739489232451867E-4</v>
      </c>
      <c r="T43" s="167">
        <v>8.9424142600047496E-4</v>
      </c>
      <c r="U43" s="167">
        <v>1.3505252642995735E-3</v>
      </c>
      <c r="V43" s="167">
        <v>2.0403667567837624E-3</v>
      </c>
      <c r="W43" s="167">
        <v>2.9444215875348845E-3</v>
      </c>
      <c r="X43" s="167">
        <v>4.2666644854530977E-3</v>
      </c>
      <c r="Y43" s="167">
        <v>6.1762798004999508E-3</v>
      </c>
      <c r="Z43" s="167">
        <v>8.6604689290263881E-3</v>
      </c>
      <c r="AA43" s="167">
        <v>1.2327468229101912E-2</v>
      </c>
      <c r="AB43" s="167">
        <v>1.7188167769644713E-2</v>
      </c>
      <c r="AC43" s="167">
        <v>2.3285401275533468E-2</v>
      </c>
      <c r="AD43" s="167">
        <v>3.1354952944740944E-2</v>
      </c>
      <c r="AE43" s="167">
        <v>4.2571297458244561E-2</v>
      </c>
      <c r="AF43" s="167">
        <v>5.5629154677996784E-2</v>
      </c>
      <c r="AG43" s="167">
        <v>7.3895163034670919E-2</v>
      </c>
      <c r="AH43" s="167">
        <v>9.752276745456212E-2</v>
      </c>
      <c r="AI43" s="167">
        <v>0.12476820894612528</v>
      </c>
      <c r="AJ43" s="167">
        <v>0.16349557136926451</v>
      </c>
      <c r="AK43" s="167">
        <v>0.21280740115099184</v>
      </c>
      <c r="AL43" s="167">
        <v>0.27903057259167208</v>
      </c>
      <c r="AM43" s="167">
        <v>0.36284143319714601</v>
      </c>
      <c r="AN43" s="167">
        <v>0.45106232084639342</v>
      </c>
      <c r="AO43" s="167">
        <v>0.53962924149814395</v>
      </c>
      <c r="AP43" s="167">
        <v>0.68066326938241561</v>
      </c>
      <c r="AQ43" s="167">
        <v>0.88836495022784046</v>
      </c>
      <c r="AR43" s="167">
        <v>1.1520987265161029</v>
      </c>
      <c r="AS43" s="167">
        <v>1.4800870386379432</v>
      </c>
      <c r="AT43" s="167">
        <v>1.9463641063851482</v>
      </c>
      <c r="AU43" s="167">
        <v>2.5285416703025052</v>
      </c>
      <c r="AV43" s="167">
        <v>3.2509493757625081</v>
      </c>
      <c r="AW43" s="167">
        <v>3.9311990450076126</v>
      </c>
      <c r="AX43" s="167">
        <v>4.963969111340317</v>
      </c>
      <c r="AY43" s="167">
        <v>6.0035795456190506</v>
      </c>
      <c r="AZ43" s="167">
        <v>7.2502498537538367</v>
      </c>
      <c r="BA43" s="167">
        <v>8.514897226582903</v>
      </c>
      <c r="BB43" s="167">
        <v>10.095369131759712</v>
      </c>
      <c r="BC43" s="167">
        <v>11.693208653966364</v>
      </c>
      <c r="BD43" s="167">
        <v>13.333511852868686</v>
      </c>
      <c r="BE43" s="167">
        <v>15.11489547726374</v>
      </c>
      <c r="BF43" s="167">
        <v>16.881054656796611</v>
      </c>
      <c r="BG43" s="167">
        <v>18.703473104460109</v>
      </c>
      <c r="BH43" s="167">
        <v>20.921114642734612</v>
      </c>
      <c r="BI43" s="167">
        <v>23.283655313631385</v>
      </c>
      <c r="BJ43" s="167">
        <v>25.292834785025523</v>
      </c>
      <c r="BK43" s="167">
        <v>27.463195597387312</v>
      </c>
      <c r="BL43" s="167">
        <v>29.346987742708709</v>
      </c>
      <c r="BM43" s="167">
        <v>32.325948640196309</v>
      </c>
      <c r="BN43" s="167">
        <v>34.720491127998642</v>
      </c>
      <c r="BO43" s="167">
        <v>36.0627259747137</v>
      </c>
      <c r="BP43" s="167">
        <v>38.531795042697247</v>
      </c>
      <c r="BQ43" s="167">
        <v>40.678962753311467</v>
      </c>
      <c r="BR43" s="167">
        <v>42.975537618320743</v>
      </c>
      <c r="BS43" s="167">
        <v>45.5898196578325</v>
      </c>
      <c r="BT43" s="167">
        <v>48.669254327559379</v>
      </c>
      <c r="BU43" s="167">
        <v>15.558923477351918</v>
      </c>
      <c r="BV43" s="167">
        <v>14.223740706481976</v>
      </c>
      <c r="BW43" s="167">
        <v>13.104458707151604</v>
      </c>
      <c r="BX43" s="167">
        <v>10.871258225087399</v>
      </c>
      <c r="BY43" s="167">
        <v>8.4340325742944859</v>
      </c>
      <c r="BZ43" s="167">
        <v>0</v>
      </c>
      <c r="CA43" s="168">
        <f t="shared" si="3"/>
        <v>638.98244137453298</v>
      </c>
      <c r="CB43" s="169"/>
    </row>
    <row r="44" spans="2:80" ht="12.5" x14ac:dyDescent="0.25">
      <c r="B44" s="166">
        <f t="shared" si="2"/>
        <v>2037</v>
      </c>
      <c r="C44" s="167">
        <v>1.4565197675037167E-7</v>
      </c>
      <c r="D44" s="167">
        <v>2.8935084455533611E-7</v>
      </c>
      <c r="E44" s="167">
        <v>5.1806434683138169E-7</v>
      </c>
      <c r="F44" s="167">
        <v>8.9418719040335048E-7</v>
      </c>
      <c r="G44" s="167">
        <v>1.5014331499960121E-6</v>
      </c>
      <c r="H44" s="167">
        <v>2.4286575311185943E-6</v>
      </c>
      <c r="I44" s="167">
        <v>3.8089577950456421E-6</v>
      </c>
      <c r="J44" s="167">
        <v>5.9529534918306704E-6</v>
      </c>
      <c r="K44" s="167">
        <v>9.5460497469418426E-6</v>
      </c>
      <c r="L44" s="167">
        <v>1.5698443370931736E-5</v>
      </c>
      <c r="M44" s="167">
        <v>2.5200137766939745E-5</v>
      </c>
      <c r="N44" s="167">
        <v>4.1643927992718321E-5</v>
      </c>
      <c r="O44" s="167">
        <v>7.0172535383328238E-5</v>
      </c>
      <c r="P44" s="167">
        <v>1.1745943528315705E-4</v>
      </c>
      <c r="Q44" s="167">
        <v>1.9111803585550313E-4</v>
      </c>
      <c r="R44" s="167">
        <v>3.0323675077403855E-4</v>
      </c>
      <c r="S44" s="167">
        <v>4.7834040169886238E-4</v>
      </c>
      <c r="T44" s="167">
        <v>7.5299371743531296E-4</v>
      </c>
      <c r="U44" s="167">
        <v>1.1643572435811045E-3</v>
      </c>
      <c r="V44" s="167">
        <v>1.727818256883229E-3</v>
      </c>
      <c r="W44" s="167">
        <v>2.5681944632119369E-3</v>
      </c>
      <c r="X44" s="167">
        <v>3.6518294921995542E-3</v>
      </c>
      <c r="Y44" s="167">
        <v>5.2224345347831602E-3</v>
      </c>
      <c r="Z44" s="167">
        <v>7.4708495282860832E-3</v>
      </c>
      <c r="AA44" s="167">
        <v>1.0363382898433082E-2</v>
      </c>
      <c r="AB44" s="167">
        <v>1.4606460609790206E-2</v>
      </c>
      <c r="AC44" s="167">
        <v>2.018515352464223E-2</v>
      </c>
      <c r="AD44" s="167">
        <v>2.7122480081469114E-2</v>
      </c>
      <c r="AE44" s="167">
        <v>3.6246231822782971E-2</v>
      </c>
      <c r="AF44" s="167">
        <v>4.8868242008137663E-2</v>
      </c>
      <c r="AG44" s="167">
        <v>6.3450114560072657E-2</v>
      </c>
      <c r="AH44" s="167">
        <v>8.3775939641721142E-2</v>
      </c>
      <c r="AI44" s="167">
        <v>0.10993319099965715</v>
      </c>
      <c r="AJ44" s="167">
        <v>0.13989065403409662</v>
      </c>
      <c r="AK44" s="167">
        <v>0.18238785985385009</v>
      </c>
      <c r="AL44" s="167">
        <v>0.23628225974479788</v>
      </c>
      <c r="AM44" s="167">
        <v>0.3084536588944532</v>
      </c>
      <c r="AN44" s="167">
        <v>0.3994303900948849</v>
      </c>
      <c r="AO44" s="167">
        <v>0.49437638818156027</v>
      </c>
      <c r="AP44" s="167">
        <v>0.58913817593398587</v>
      </c>
      <c r="AQ44" s="167">
        <v>0.74034411341932349</v>
      </c>
      <c r="AR44" s="167">
        <v>0.96270229488608028</v>
      </c>
      <c r="AS44" s="167">
        <v>1.2441824765797858</v>
      </c>
      <c r="AT44" s="167">
        <v>1.593056164613444</v>
      </c>
      <c r="AU44" s="167">
        <v>2.088062929495019</v>
      </c>
      <c r="AV44" s="167">
        <v>2.7043075804052124</v>
      </c>
      <c r="AW44" s="167">
        <v>3.4665229520558007</v>
      </c>
      <c r="AX44" s="167">
        <v>4.1797492425734202</v>
      </c>
      <c r="AY44" s="167">
        <v>5.2626060710791007</v>
      </c>
      <c r="AZ44" s="167">
        <v>6.3285963722174348</v>
      </c>
      <c r="BA44" s="167">
        <v>7.6046395493762367</v>
      </c>
      <c r="BB44" s="167">
        <v>8.8910375227196479</v>
      </c>
      <c r="BC44" s="167">
        <v>10.496951968217513</v>
      </c>
      <c r="BD44" s="167">
        <v>12.035740200257312</v>
      </c>
      <c r="BE44" s="167">
        <v>13.603491974255403</v>
      </c>
      <c r="BF44" s="167">
        <v>15.299438728408173</v>
      </c>
      <c r="BG44" s="167">
        <v>16.962661263225584</v>
      </c>
      <c r="BH44" s="167">
        <v>18.66428439171937</v>
      </c>
      <c r="BI44" s="167">
        <v>20.734832914105919</v>
      </c>
      <c r="BJ44" s="167">
        <v>22.915221506120179</v>
      </c>
      <c r="BK44" s="167">
        <v>24.715072700133884</v>
      </c>
      <c r="BL44" s="167">
        <v>26.63516886521731</v>
      </c>
      <c r="BM44" s="167">
        <v>28.238893932144499</v>
      </c>
      <c r="BN44" s="167">
        <v>30.812175947756323</v>
      </c>
      <c r="BO44" s="167">
        <v>32.764016691982746</v>
      </c>
      <c r="BP44" s="167">
        <v>33.664467199832544</v>
      </c>
      <c r="BQ44" s="167">
        <v>35.555342917893306</v>
      </c>
      <c r="BR44" s="167">
        <v>37.073367634806594</v>
      </c>
      <c r="BS44" s="167">
        <v>38.625177866238175</v>
      </c>
      <c r="BT44" s="167">
        <v>40.346422515888818</v>
      </c>
      <c r="BU44" s="167">
        <v>16.215195421343708</v>
      </c>
      <c r="BV44" s="167">
        <v>11.907040863132879</v>
      </c>
      <c r="BW44" s="167">
        <v>10.691617306882067</v>
      </c>
      <c r="BX44" s="167">
        <v>9.6575440838183919</v>
      </c>
      <c r="BY44" s="167">
        <v>7.8403785610055499</v>
      </c>
      <c r="BZ44" s="167">
        <v>0</v>
      </c>
      <c r="CA44" s="168">
        <f t="shared" si="3"/>
        <v>563.30864973890175</v>
      </c>
      <c r="CB44" s="169"/>
    </row>
    <row r="45" spans="2:80" ht="12.5" x14ac:dyDescent="0.25">
      <c r="B45" s="166">
        <f t="shared" si="2"/>
        <v>2038</v>
      </c>
      <c r="C45" s="167">
        <v>1.2174356287322774E-7</v>
      </c>
      <c r="D45" s="167">
        <v>2.4033701483128223E-7</v>
      </c>
      <c r="E45" s="167">
        <v>4.4519356736522075E-7</v>
      </c>
      <c r="F45" s="167">
        <v>7.5892072993327675E-7</v>
      </c>
      <c r="G45" s="167">
        <v>1.2527538019030393E-6</v>
      </c>
      <c r="H45" s="167">
        <v>2.0266106099606218E-6</v>
      </c>
      <c r="I45" s="167">
        <v>3.2349640552153947E-6</v>
      </c>
      <c r="J45" s="167">
        <v>5.129278046717145E-6</v>
      </c>
      <c r="K45" s="167">
        <v>8.1642512945873102E-6</v>
      </c>
      <c r="L45" s="167">
        <v>1.3260762737846155E-5</v>
      </c>
      <c r="M45" s="167">
        <v>2.2004141011833234E-5</v>
      </c>
      <c r="N45" s="167">
        <v>3.575316644470472E-5</v>
      </c>
      <c r="O45" s="167">
        <v>5.9387334143234938E-5</v>
      </c>
      <c r="P45" s="167">
        <v>9.9594569699240632E-5</v>
      </c>
      <c r="Q45" s="167">
        <v>1.647844405259502E-4</v>
      </c>
      <c r="R45" s="167">
        <v>2.6370084738988608E-4</v>
      </c>
      <c r="S45" s="167">
        <v>4.1042821253128858E-4</v>
      </c>
      <c r="T45" s="167">
        <v>6.3484390990342643E-4</v>
      </c>
      <c r="U45" s="167">
        <v>9.8049195184465865E-4</v>
      </c>
      <c r="V45" s="167">
        <v>1.4895732399604622E-3</v>
      </c>
      <c r="W45" s="167">
        <v>2.1748384438726731E-3</v>
      </c>
      <c r="X45" s="167">
        <v>3.1850395152001609E-3</v>
      </c>
      <c r="Y45" s="167">
        <v>4.4698695281744638E-3</v>
      </c>
      <c r="Z45" s="167">
        <v>6.3172768355734266E-3</v>
      </c>
      <c r="AA45" s="167">
        <v>8.9398043762689561E-3</v>
      </c>
      <c r="AB45" s="167">
        <v>1.2279851467789205E-2</v>
      </c>
      <c r="AC45" s="167">
        <v>1.7153779779166378E-2</v>
      </c>
      <c r="AD45" s="167">
        <v>2.3511345410974049E-2</v>
      </c>
      <c r="AE45" s="167">
        <v>3.1353802878337667E-2</v>
      </c>
      <c r="AF45" s="167">
        <v>4.1609090747894983E-2</v>
      </c>
      <c r="AG45" s="167">
        <v>5.5738128452264446E-2</v>
      </c>
      <c r="AH45" s="167">
        <v>7.1936257521112101E-2</v>
      </c>
      <c r="AI45" s="167">
        <v>9.4440346741343939E-2</v>
      </c>
      <c r="AJ45" s="167">
        <v>0.12326021208658144</v>
      </c>
      <c r="AK45" s="167">
        <v>0.15605320645142806</v>
      </c>
      <c r="AL45" s="167">
        <v>0.20249923077068377</v>
      </c>
      <c r="AM45" s="167">
        <v>0.26119007010893547</v>
      </c>
      <c r="AN45" s="167">
        <v>0.33954782165664765</v>
      </c>
      <c r="AO45" s="167">
        <v>0.43776618346454199</v>
      </c>
      <c r="AP45" s="167">
        <v>0.53969826821452294</v>
      </c>
      <c r="AQ45" s="167">
        <v>0.64079469739427364</v>
      </c>
      <c r="AR45" s="167">
        <v>0.80234036418439258</v>
      </c>
      <c r="AS45" s="167">
        <v>1.0397294244694018</v>
      </c>
      <c r="AT45" s="167">
        <v>1.3392742955689005</v>
      </c>
      <c r="AU45" s="167">
        <v>1.7092366252631028</v>
      </c>
      <c r="AV45" s="167">
        <v>2.2332484445830105</v>
      </c>
      <c r="AW45" s="167">
        <v>2.8835633010937118</v>
      </c>
      <c r="AX45" s="167">
        <v>3.6855184463628961</v>
      </c>
      <c r="AY45" s="167">
        <v>4.4311162156794355</v>
      </c>
      <c r="AZ45" s="167">
        <v>5.5465103721079583</v>
      </c>
      <c r="BA45" s="167">
        <v>6.6367056670753835</v>
      </c>
      <c r="BB45" s="167">
        <v>7.9396522975782542</v>
      </c>
      <c r="BC45" s="167">
        <v>9.2447383085005388</v>
      </c>
      <c r="BD45" s="167">
        <v>10.804772900685384</v>
      </c>
      <c r="BE45" s="167">
        <v>12.281255044896852</v>
      </c>
      <c r="BF45" s="167">
        <v>13.773675379123484</v>
      </c>
      <c r="BG45" s="167">
        <v>15.379869302855814</v>
      </c>
      <c r="BH45" s="167">
        <v>16.936081912339141</v>
      </c>
      <c r="BI45" s="167">
        <v>18.509800928028515</v>
      </c>
      <c r="BJ45" s="167">
        <v>20.423247944499703</v>
      </c>
      <c r="BK45" s="167">
        <v>22.412312828040509</v>
      </c>
      <c r="BL45" s="167">
        <v>23.993436544331797</v>
      </c>
      <c r="BM45" s="167">
        <v>25.655068596052409</v>
      </c>
      <c r="BN45" s="167">
        <v>26.94216177454312</v>
      </c>
      <c r="BO45" s="167">
        <v>29.102184039200182</v>
      </c>
      <c r="BP45" s="167">
        <v>30.610230413767479</v>
      </c>
      <c r="BQ45" s="167">
        <v>31.087518791799354</v>
      </c>
      <c r="BR45" s="167">
        <v>32.426606793872267</v>
      </c>
      <c r="BS45" s="167">
        <v>33.345370318876739</v>
      </c>
      <c r="BT45" s="167">
        <v>34.211741407339879</v>
      </c>
      <c r="BU45" s="167">
        <v>12.704439119604903</v>
      </c>
      <c r="BV45" s="167">
        <v>13.20979861585521</v>
      </c>
      <c r="BW45" s="167">
        <v>9.5336228221202894</v>
      </c>
      <c r="BX45" s="167">
        <v>8.3964709674796403</v>
      </c>
      <c r="BY45" s="167">
        <v>7.4212835416612268</v>
      </c>
      <c r="BZ45" s="167">
        <v>0</v>
      </c>
      <c r="CA45" s="168">
        <f t="shared" si="3"/>
        <v>499.7306980679154</v>
      </c>
      <c r="CB45" s="169"/>
    </row>
    <row r="46" spans="2:80" ht="12.5" x14ac:dyDescent="0.25">
      <c r="B46" s="166">
        <f t="shared" si="2"/>
        <v>2039</v>
      </c>
      <c r="C46" s="167">
        <v>1.0291423968925018E-7</v>
      </c>
      <c r="D46" s="167">
        <v>2.0095539653847139E-7</v>
      </c>
      <c r="E46" s="167">
        <v>3.6991244968878623E-7</v>
      </c>
      <c r="F46" s="167">
        <v>6.5206948018925459E-7</v>
      </c>
      <c r="G46" s="167">
        <v>1.0632680540745287E-6</v>
      </c>
      <c r="H46" s="167">
        <v>1.6911125157795248E-6</v>
      </c>
      <c r="I46" s="167">
        <v>2.6998739095646096E-6</v>
      </c>
      <c r="J46" s="167">
        <v>4.3563988561118316E-6</v>
      </c>
      <c r="K46" s="167">
        <v>7.0335176882152517E-6</v>
      </c>
      <c r="L46" s="167">
        <v>1.1340530223100109E-5</v>
      </c>
      <c r="M46" s="167">
        <v>1.8588732967991795E-5</v>
      </c>
      <c r="N46" s="167">
        <v>3.1209666759318688E-5</v>
      </c>
      <c r="O46" s="167">
        <v>5.0981850303083442E-5</v>
      </c>
      <c r="P46" s="167">
        <v>8.4290950243898211E-5</v>
      </c>
      <c r="Q46" s="167">
        <v>1.3972522480834582E-4</v>
      </c>
      <c r="R46" s="167">
        <v>2.2734468526611207E-4</v>
      </c>
      <c r="S46" s="167">
        <v>3.5686869214143768E-4</v>
      </c>
      <c r="T46" s="167">
        <v>5.4469134256376894E-4</v>
      </c>
      <c r="U46" s="167">
        <v>8.2668688826550984E-4</v>
      </c>
      <c r="V46" s="167">
        <v>1.2544059066241231E-3</v>
      </c>
      <c r="W46" s="167">
        <v>1.8748947540275229E-3</v>
      </c>
      <c r="X46" s="167">
        <v>2.6972660954503458E-3</v>
      </c>
      <c r="Y46" s="167">
        <v>3.898368090767157E-3</v>
      </c>
      <c r="Z46" s="167">
        <v>5.4069502070779873E-3</v>
      </c>
      <c r="AA46" s="167">
        <v>7.5596548532582686E-3</v>
      </c>
      <c r="AB46" s="167">
        <v>1.059298960473759E-2</v>
      </c>
      <c r="AC46" s="167">
        <v>1.4422095994391759E-2</v>
      </c>
      <c r="AD46" s="167">
        <v>1.9981180769355233E-2</v>
      </c>
      <c r="AE46" s="167">
        <v>2.7179379959155203E-2</v>
      </c>
      <c r="AF46" s="167">
        <v>3.599331518399429E-2</v>
      </c>
      <c r="AG46" s="167">
        <v>4.7460308847351862E-2</v>
      </c>
      <c r="AH46" s="167">
        <v>6.3192580842814872E-2</v>
      </c>
      <c r="AI46" s="167">
        <v>8.1095925894079213E-2</v>
      </c>
      <c r="AJ46" s="167">
        <v>0.10589325051713183</v>
      </c>
      <c r="AK46" s="167">
        <v>0.13750548145809705</v>
      </c>
      <c r="AL46" s="167">
        <v>0.17325997616933342</v>
      </c>
      <c r="AM46" s="167">
        <v>0.22383969186047836</v>
      </c>
      <c r="AN46" s="167">
        <v>0.28751335359404051</v>
      </c>
      <c r="AO46" s="167">
        <v>0.37211728402736088</v>
      </c>
      <c r="AP46" s="167">
        <v>0.47786907001600765</v>
      </c>
      <c r="AQ46" s="167">
        <v>0.58697846723464486</v>
      </c>
      <c r="AR46" s="167">
        <v>0.69445696098481802</v>
      </c>
      <c r="AS46" s="167">
        <v>0.86658791870339791</v>
      </c>
      <c r="AT46" s="167">
        <v>1.1192815257742903</v>
      </c>
      <c r="AU46" s="167">
        <v>1.4370913386087167</v>
      </c>
      <c r="AV46" s="167">
        <v>1.8282946277564722</v>
      </c>
      <c r="AW46" s="167">
        <v>2.3813485809437909</v>
      </c>
      <c r="AX46" s="167">
        <v>3.0656883808989339</v>
      </c>
      <c r="AY46" s="167">
        <v>3.9070400632774183</v>
      </c>
      <c r="AZ46" s="167">
        <v>4.6693594846132687</v>
      </c>
      <c r="BA46" s="167">
        <v>5.8150816994979806</v>
      </c>
      <c r="BB46" s="167">
        <v>6.9275627447786823</v>
      </c>
      <c r="BC46" s="167">
        <v>8.2543872226690524</v>
      </c>
      <c r="BD46" s="167">
        <v>9.5140077147217923</v>
      </c>
      <c r="BE46" s="167">
        <v>11.023690064621171</v>
      </c>
      <c r="BF46" s="167">
        <v>12.434836866761616</v>
      </c>
      <c r="BG46" s="167">
        <v>13.848140910889231</v>
      </c>
      <c r="BH46" s="167">
        <v>15.360205007142049</v>
      </c>
      <c r="BI46" s="167">
        <v>16.802757130086324</v>
      </c>
      <c r="BJ46" s="167">
        <v>18.241264414509192</v>
      </c>
      <c r="BK46" s="167">
        <v>19.989320484495877</v>
      </c>
      <c r="BL46" s="167">
        <v>21.776494248977535</v>
      </c>
      <c r="BM46" s="167">
        <v>23.132089463258644</v>
      </c>
      <c r="BN46" s="167">
        <v>24.499925839968302</v>
      </c>
      <c r="BO46" s="167">
        <v>25.470496468122303</v>
      </c>
      <c r="BP46" s="167">
        <v>27.213763074625945</v>
      </c>
      <c r="BQ46" s="167">
        <v>28.290916939053822</v>
      </c>
      <c r="BR46" s="167">
        <v>28.375197606671197</v>
      </c>
      <c r="BS46" s="167">
        <v>29.189185479552048</v>
      </c>
      <c r="BT46" s="167">
        <v>29.560799755815331</v>
      </c>
      <c r="BU46" s="167">
        <v>10.599893478791277</v>
      </c>
      <c r="BV46" s="167">
        <v>10.755929322267196</v>
      </c>
      <c r="BW46" s="167">
        <v>10.984900043783613</v>
      </c>
      <c r="BX46" s="167">
        <v>7.7821728733026818</v>
      </c>
      <c r="BY46" s="167">
        <v>6.7096552966620857</v>
      </c>
      <c r="BZ46" s="167">
        <v>0</v>
      </c>
      <c r="CA46" s="168">
        <f t="shared" si="3"/>
        <v>445.21171882305237</v>
      </c>
      <c r="CB46" s="169"/>
    </row>
    <row r="47" spans="2:80" ht="12.5" x14ac:dyDescent="0.25">
      <c r="B47" s="166">
        <f t="shared" si="2"/>
        <v>2040</v>
      </c>
      <c r="C47" s="167">
        <v>8.6140584876909232E-8</v>
      </c>
      <c r="D47" s="167">
        <v>1.698937090281738E-7</v>
      </c>
      <c r="E47" s="167">
        <v>3.0937267338562724E-7</v>
      </c>
      <c r="F47" s="167">
        <v>5.4199607959354301E-7</v>
      </c>
      <c r="G47" s="167">
        <v>9.134776458655236E-7</v>
      </c>
      <c r="H47" s="167">
        <v>1.4353413889667266E-6</v>
      </c>
      <c r="I47" s="167">
        <v>2.2532852591641839E-6</v>
      </c>
      <c r="J47" s="167">
        <v>3.6365743944916096E-6</v>
      </c>
      <c r="K47" s="167">
        <v>5.9737739722814931E-6</v>
      </c>
      <c r="L47" s="167">
        <v>9.7683514978241792E-6</v>
      </c>
      <c r="M47" s="167">
        <v>1.5895998136825074E-5</v>
      </c>
      <c r="N47" s="167">
        <v>2.6367287512985005E-5</v>
      </c>
      <c r="O47" s="167">
        <v>4.4491737087315464E-5</v>
      </c>
      <c r="P47" s="167">
        <v>7.2355128227619137E-5</v>
      </c>
      <c r="Q47" s="167">
        <v>1.1825966339512606E-4</v>
      </c>
      <c r="R47" s="167">
        <v>1.9277655857222187E-4</v>
      </c>
      <c r="S47" s="167">
        <v>3.0764474298528022E-4</v>
      </c>
      <c r="T47" s="167">
        <v>4.7355728433451372E-4</v>
      </c>
      <c r="U47" s="167">
        <v>7.0926888391570353E-4</v>
      </c>
      <c r="V47" s="167">
        <v>1.057679470403361E-3</v>
      </c>
      <c r="W47" s="167">
        <v>1.5789579817702681E-3</v>
      </c>
      <c r="X47" s="167">
        <v>2.3252193714426994E-3</v>
      </c>
      <c r="Y47" s="167">
        <v>3.3014152558524246E-3</v>
      </c>
      <c r="Z47" s="167">
        <v>4.7154627813049133E-3</v>
      </c>
      <c r="AA47" s="167">
        <v>6.4703365987083816E-3</v>
      </c>
      <c r="AB47" s="167">
        <v>8.9578923688596879E-3</v>
      </c>
      <c r="AC47" s="167">
        <v>1.2440963618721934E-2</v>
      </c>
      <c r="AD47" s="167">
        <v>1.6799919612602687E-2</v>
      </c>
      <c r="AE47" s="167">
        <v>2.3099220901445894E-2</v>
      </c>
      <c r="AF47" s="167">
        <v>3.1201385699756168E-2</v>
      </c>
      <c r="AG47" s="167">
        <v>4.1055413401420271E-2</v>
      </c>
      <c r="AH47" s="167">
        <v>5.380966638287632E-2</v>
      </c>
      <c r="AI47" s="167">
        <v>7.123937447073514E-2</v>
      </c>
      <c r="AJ47" s="167">
        <v>9.0933871053500814E-2</v>
      </c>
      <c r="AK47" s="167">
        <v>0.11813604272607847</v>
      </c>
      <c r="AL47" s="167">
        <v>0.15267298117302697</v>
      </c>
      <c r="AM47" s="167">
        <v>0.19151933368630103</v>
      </c>
      <c r="AN47" s="167">
        <v>0.24639531707322027</v>
      </c>
      <c r="AO47" s="167">
        <v>0.31507625198577016</v>
      </c>
      <c r="AP47" s="167">
        <v>0.40618057589517209</v>
      </c>
      <c r="AQ47" s="167">
        <v>0.51969497037287626</v>
      </c>
      <c r="AR47" s="167">
        <v>0.63608464827082856</v>
      </c>
      <c r="AS47" s="167">
        <v>0.75006389594935785</v>
      </c>
      <c r="AT47" s="167">
        <v>0.93294802148546185</v>
      </c>
      <c r="AU47" s="167">
        <v>1.2011221260409903</v>
      </c>
      <c r="AV47" s="167">
        <v>1.5373519065219856</v>
      </c>
      <c r="AW47" s="167">
        <v>1.9497692167827458</v>
      </c>
      <c r="AX47" s="167">
        <v>2.5318436402901963</v>
      </c>
      <c r="AY47" s="167">
        <v>3.2499754499041562</v>
      </c>
      <c r="AZ47" s="167">
        <v>4.1161166017107647</v>
      </c>
      <c r="BA47" s="167">
        <v>4.8938603426252003</v>
      </c>
      <c r="BB47" s="167">
        <v>6.0678813601584167</v>
      </c>
      <c r="BC47" s="167">
        <v>7.2002367278735555</v>
      </c>
      <c r="BD47" s="167">
        <v>8.4910321434016875</v>
      </c>
      <c r="BE47" s="167">
        <v>9.7026173110627489</v>
      </c>
      <c r="BF47" s="167">
        <v>11.157735424805091</v>
      </c>
      <c r="BG47" s="167">
        <v>12.49960918652601</v>
      </c>
      <c r="BH47" s="167">
        <v>13.82996022532568</v>
      </c>
      <c r="BI47" s="167">
        <v>15.241095153332514</v>
      </c>
      <c r="BJ47" s="167">
        <v>16.563465216259754</v>
      </c>
      <c r="BK47" s="167">
        <v>17.860939532573532</v>
      </c>
      <c r="BL47" s="167">
        <v>19.434321914459318</v>
      </c>
      <c r="BM47" s="167">
        <v>21.011098946257292</v>
      </c>
      <c r="BN47" s="167">
        <v>22.108693529382922</v>
      </c>
      <c r="BO47" s="167">
        <v>23.181670555639041</v>
      </c>
      <c r="BP47" s="167">
        <v>23.83882200053942</v>
      </c>
      <c r="BQ47" s="167">
        <v>25.174765292479929</v>
      </c>
      <c r="BR47" s="167">
        <v>25.845803719202546</v>
      </c>
      <c r="BS47" s="167">
        <v>25.565218507611139</v>
      </c>
      <c r="BT47" s="167">
        <v>25.900379059024665</v>
      </c>
      <c r="BU47" s="167">
        <v>9.1635311921465803</v>
      </c>
      <c r="BV47" s="167">
        <v>9.1347094965914337</v>
      </c>
      <c r="BW47" s="167">
        <v>9.1069184812942154</v>
      </c>
      <c r="BX47" s="167">
        <v>9.1220294915032003</v>
      </c>
      <c r="BY47" s="167">
        <v>6.3327576247177904</v>
      </c>
      <c r="BZ47" s="167">
        <v>0</v>
      </c>
      <c r="CA47" s="168">
        <f t="shared" si="3"/>
        <v>397.65507589912329</v>
      </c>
      <c r="CB47" s="169"/>
    </row>
    <row r="48" spans="2:80" ht="12.5" x14ac:dyDescent="0.25">
      <c r="B48" s="166">
        <f t="shared" si="2"/>
        <v>2041</v>
      </c>
      <c r="C48" s="167">
        <v>7.1613034224871086E-8</v>
      </c>
      <c r="D48" s="167">
        <v>1.4225004393506047E-7</v>
      </c>
      <c r="E48" s="167">
        <v>2.6157503608958965E-7</v>
      </c>
      <c r="F48" s="167">
        <v>4.5340710636693204E-7</v>
      </c>
      <c r="G48" s="167">
        <v>7.5945297873386552E-7</v>
      </c>
      <c r="H48" s="167">
        <v>1.2330774047247806E-6</v>
      </c>
      <c r="I48" s="167">
        <v>1.9125277727072287E-6</v>
      </c>
      <c r="J48" s="167">
        <v>3.0356924791141715E-6</v>
      </c>
      <c r="K48" s="167">
        <v>4.9878396967684147E-6</v>
      </c>
      <c r="L48" s="167">
        <v>8.2967033834258075E-6</v>
      </c>
      <c r="M48" s="167">
        <v>1.3690281512462876E-5</v>
      </c>
      <c r="N48" s="167">
        <v>2.2546535310502547E-5</v>
      </c>
      <c r="O48" s="167">
        <v>3.75909775165717E-5</v>
      </c>
      <c r="P48" s="167">
        <v>6.3130703510383412E-5</v>
      </c>
      <c r="Q48" s="167">
        <v>1.0150680526332945E-4</v>
      </c>
      <c r="R48" s="167">
        <v>1.6316714494477025E-4</v>
      </c>
      <c r="S48" s="167">
        <v>2.6087207615393959E-4</v>
      </c>
      <c r="T48" s="167">
        <v>4.0821282033301487E-4</v>
      </c>
      <c r="U48" s="167">
        <v>6.1658858147733975E-4</v>
      </c>
      <c r="V48" s="167">
        <v>9.0743335498982836E-4</v>
      </c>
      <c r="W48" s="167">
        <v>1.3313834474948383E-3</v>
      </c>
      <c r="X48" s="167">
        <v>1.9582649620563108E-3</v>
      </c>
      <c r="Y48" s="167">
        <v>2.8459821487742953E-3</v>
      </c>
      <c r="Z48" s="167">
        <v>3.9934777639575869E-3</v>
      </c>
      <c r="AA48" s="167">
        <v>5.6426570902662343E-3</v>
      </c>
      <c r="AB48" s="167">
        <v>7.6671681397946778E-3</v>
      </c>
      <c r="AC48" s="167">
        <v>1.0520932295501384E-2</v>
      </c>
      <c r="AD48" s="167">
        <v>1.4492239507754134E-2</v>
      </c>
      <c r="AE48" s="167">
        <v>1.9422451667907681E-2</v>
      </c>
      <c r="AF48" s="167">
        <v>2.6518253061365127E-2</v>
      </c>
      <c r="AG48" s="167">
        <v>3.5589787504855308E-2</v>
      </c>
      <c r="AH48" s="167">
        <v>4.6548928081189156E-2</v>
      </c>
      <c r="AI48" s="167">
        <v>6.0664337535362156E-2</v>
      </c>
      <c r="AJ48" s="167">
        <v>7.9882753428144881E-2</v>
      </c>
      <c r="AK48" s="167">
        <v>0.10145184170767929</v>
      </c>
      <c r="AL48" s="167">
        <v>0.13117343182445851</v>
      </c>
      <c r="AM48" s="167">
        <v>0.16877060297630853</v>
      </c>
      <c r="AN48" s="167">
        <v>0.21082009472611396</v>
      </c>
      <c r="AO48" s="167">
        <v>0.27000189468131064</v>
      </c>
      <c r="AP48" s="167">
        <v>0.34389421520296948</v>
      </c>
      <c r="AQ48" s="167">
        <v>0.44169803715922129</v>
      </c>
      <c r="AR48" s="167">
        <v>0.5631330680491794</v>
      </c>
      <c r="AS48" s="167">
        <v>0.68696726920341755</v>
      </c>
      <c r="AT48" s="167">
        <v>0.80749996981718397</v>
      </c>
      <c r="AU48" s="167">
        <v>1.0012179087173414</v>
      </c>
      <c r="AV48" s="167">
        <v>1.28501636807496</v>
      </c>
      <c r="AW48" s="167">
        <v>1.6396701568262886</v>
      </c>
      <c r="AX48" s="167">
        <v>2.0732488441717387</v>
      </c>
      <c r="AY48" s="167">
        <v>2.6841672436164878</v>
      </c>
      <c r="AZ48" s="167">
        <v>3.422948104192411</v>
      </c>
      <c r="BA48" s="167">
        <v>4.3121392347859908</v>
      </c>
      <c r="BB48" s="167">
        <v>5.104235034401075</v>
      </c>
      <c r="BC48" s="167">
        <v>6.3040744387033207</v>
      </c>
      <c r="BD48" s="167">
        <v>7.4012721937842469</v>
      </c>
      <c r="BE48" s="167">
        <v>8.6524578895501971</v>
      </c>
      <c r="BF48" s="167">
        <v>9.8135953822992779</v>
      </c>
      <c r="BG48" s="167">
        <v>11.209296072352489</v>
      </c>
      <c r="BH48" s="167">
        <v>12.478098546015692</v>
      </c>
      <c r="BI48" s="167">
        <v>13.719679658329502</v>
      </c>
      <c r="BJ48" s="167">
        <v>15.023224197242794</v>
      </c>
      <c r="BK48" s="167">
        <v>16.220065159499079</v>
      </c>
      <c r="BL48" s="167">
        <v>17.36968353052082</v>
      </c>
      <c r="BM48" s="167">
        <v>18.760889242471308</v>
      </c>
      <c r="BN48" s="167">
        <v>20.093872669808604</v>
      </c>
      <c r="BO48" s="167">
        <v>20.933640067628136</v>
      </c>
      <c r="BP48" s="167">
        <v>21.713652404529693</v>
      </c>
      <c r="BQ48" s="167">
        <v>22.071408369290967</v>
      </c>
      <c r="BR48" s="167">
        <v>23.01993108686672</v>
      </c>
      <c r="BS48" s="167">
        <v>23.307988348255844</v>
      </c>
      <c r="BT48" s="167">
        <v>22.706780904201558</v>
      </c>
      <c r="BU48" s="167">
        <v>8.1008898666725262</v>
      </c>
      <c r="BV48" s="167">
        <v>8.0322760739749626</v>
      </c>
      <c r="BW48" s="167">
        <v>7.8686464053084642</v>
      </c>
      <c r="BX48" s="167">
        <v>7.69635836993334</v>
      </c>
      <c r="BY48" s="167">
        <v>7.5459930189042215</v>
      </c>
      <c r="BZ48" s="167">
        <v>0</v>
      </c>
      <c r="CA48" s="168">
        <f t="shared" si="3"/>
        <v>355.61152172633223</v>
      </c>
      <c r="CB48" s="169"/>
    </row>
    <row r="49" spans="2:80" ht="12.5" x14ac:dyDescent="0.25">
      <c r="B49" s="166">
        <f t="shared" si="2"/>
        <v>2042</v>
      </c>
      <c r="C49" s="167">
        <v>6.1472641522258842E-8</v>
      </c>
      <c r="D49" s="167">
        <v>1.1831634297299054E-7</v>
      </c>
      <c r="E49" s="167">
        <v>2.1906616500325105E-7</v>
      </c>
      <c r="F49" s="167">
        <v>3.8338940788057441E-7</v>
      </c>
      <c r="G49" s="167">
        <v>6.3542518322079466E-7</v>
      </c>
      <c r="H49" s="167">
        <v>1.0252846266919913E-6</v>
      </c>
      <c r="I49" s="167">
        <v>1.6428807498233833E-6</v>
      </c>
      <c r="J49" s="167">
        <v>2.5766762132700682E-6</v>
      </c>
      <c r="K49" s="167">
        <v>4.1646336078060564E-6</v>
      </c>
      <c r="L49" s="167">
        <v>6.9289064489608254E-6</v>
      </c>
      <c r="M49" s="167">
        <v>1.162798386683539E-5</v>
      </c>
      <c r="N49" s="167">
        <v>1.9415274449222086E-5</v>
      </c>
      <c r="O49" s="167">
        <v>3.2142252665290361E-5</v>
      </c>
      <c r="P49" s="167">
        <v>5.3341971894549367E-5</v>
      </c>
      <c r="Q49" s="167">
        <v>8.8548478776928619E-5</v>
      </c>
      <c r="R49" s="167">
        <v>1.400438277456284E-4</v>
      </c>
      <c r="S49" s="167">
        <v>2.2081133512336093E-4</v>
      </c>
      <c r="T49" s="167">
        <v>3.4615838494128637E-4</v>
      </c>
      <c r="U49" s="167">
        <v>5.3148157286636577E-4</v>
      </c>
      <c r="V49" s="167">
        <v>7.888010605262008E-4</v>
      </c>
      <c r="W49" s="167">
        <v>1.1422398284928748E-3</v>
      </c>
      <c r="X49" s="167">
        <v>1.6512770498059992E-3</v>
      </c>
      <c r="Y49" s="167">
        <v>2.3969203499571989E-3</v>
      </c>
      <c r="Z49" s="167">
        <v>3.4425152393855463E-3</v>
      </c>
      <c r="AA49" s="167">
        <v>4.7788287127751294E-3</v>
      </c>
      <c r="AB49" s="167">
        <v>6.6862219476346851E-3</v>
      </c>
      <c r="AC49" s="167">
        <v>9.005074620225928E-3</v>
      </c>
      <c r="AD49" s="167">
        <v>1.2256031347834817E-2</v>
      </c>
      <c r="AE49" s="167">
        <v>1.6754635828620801E-2</v>
      </c>
      <c r="AF49" s="167">
        <v>2.2298353866881615E-2</v>
      </c>
      <c r="AG49" s="167">
        <v>3.0249030560228651E-2</v>
      </c>
      <c r="AH49" s="167">
        <v>4.0352307309222679E-2</v>
      </c>
      <c r="AI49" s="167">
        <v>5.247961653221167E-2</v>
      </c>
      <c r="AJ49" s="167">
        <v>6.8027293591280902E-2</v>
      </c>
      <c r="AK49" s="167">
        <v>8.9124023388304385E-2</v>
      </c>
      <c r="AL49" s="167">
        <v>0.11265275926426976</v>
      </c>
      <c r="AM49" s="167">
        <v>0.14501131776504239</v>
      </c>
      <c r="AN49" s="167">
        <v>0.18578797910421629</v>
      </c>
      <c r="AO49" s="167">
        <v>0.23100863411967254</v>
      </c>
      <c r="AP49" s="167">
        <v>0.29467109502143685</v>
      </c>
      <c r="AQ49" s="167">
        <v>0.37393329633468286</v>
      </c>
      <c r="AR49" s="167">
        <v>0.47857609931992129</v>
      </c>
      <c r="AS49" s="167">
        <v>0.60813370433379976</v>
      </c>
      <c r="AT49" s="167">
        <v>0.73951336441937876</v>
      </c>
      <c r="AU49" s="167">
        <v>0.86659161721736133</v>
      </c>
      <c r="AV49" s="167">
        <v>1.0712134170648848</v>
      </c>
      <c r="AW49" s="167">
        <v>1.3706413796792498</v>
      </c>
      <c r="AX49" s="167">
        <v>1.7436881342944477</v>
      </c>
      <c r="AY49" s="167">
        <v>2.1982687923569917</v>
      </c>
      <c r="AZ49" s="167">
        <v>2.8260762034157838</v>
      </c>
      <c r="BA49" s="167">
        <v>3.5840078749083597</v>
      </c>
      <c r="BB49" s="167">
        <v>4.4947132353645918</v>
      </c>
      <c r="BC49" s="167">
        <v>5.2997202233132699</v>
      </c>
      <c r="BD49" s="167">
        <v>6.4728935338580706</v>
      </c>
      <c r="BE49" s="167">
        <v>7.5327146520033263</v>
      </c>
      <c r="BF49" s="167">
        <v>8.7410182799302429</v>
      </c>
      <c r="BG49" s="167">
        <v>9.8486948955396532</v>
      </c>
      <c r="BH49" s="167">
        <v>11.180256239771838</v>
      </c>
      <c r="BI49" s="167">
        <v>12.370463302098752</v>
      </c>
      <c r="BJ49" s="167">
        <v>13.517581191076966</v>
      </c>
      <c r="BK49" s="167">
        <v>14.708163131447314</v>
      </c>
      <c r="BL49" s="167">
        <v>15.773188232279052</v>
      </c>
      <c r="BM49" s="167">
        <v>16.770019716772374</v>
      </c>
      <c r="BN49" s="167">
        <v>17.947187451179168</v>
      </c>
      <c r="BO49" s="167">
        <v>19.034284836804957</v>
      </c>
      <c r="BP49" s="167">
        <v>19.619441790187388</v>
      </c>
      <c r="BQ49" s="167">
        <v>20.118106752194528</v>
      </c>
      <c r="BR49" s="167">
        <v>20.198478680890474</v>
      </c>
      <c r="BS49" s="167">
        <v>20.778725402893336</v>
      </c>
      <c r="BT49" s="167">
        <v>20.722621670307603</v>
      </c>
      <c r="BU49" s="167">
        <v>7.5578149732073188</v>
      </c>
      <c r="BV49" s="167">
        <v>7.4505924455629433</v>
      </c>
      <c r="BW49" s="167">
        <v>7.2612772696742098</v>
      </c>
      <c r="BX49" s="167">
        <v>6.9810180086879612</v>
      </c>
      <c r="BY49" s="167">
        <v>6.68604640278377</v>
      </c>
      <c r="BZ49" s="167">
        <v>0</v>
      </c>
      <c r="CA49" s="168">
        <f t="shared" si="3"/>
        <v>318.25769248481572</v>
      </c>
      <c r="CB49" s="169"/>
    </row>
    <row r="50" spans="2:80" ht="12.5" x14ac:dyDescent="0.25">
      <c r="B50" s="166">
        <f t="shared" si="2"/>
        <v>2043</v>
      </c>
      <c r="C50" s="167">
        <v>5.0140191658332167E-8</v>
      </c>
      <c r="D50" s="167">
        <v>1.0154011676269392E-7</v>
      </c>
      <c r="E50" s="167">
        <v>1.8227107787330277E-7</v>
      </c>
      <c r="F50" s="167">
        <v>3.2115919539055238E-7</v>
      </c>
      <c r="G50" s="167">
        <v>5.3732845275294983E-7</v>
      </c>
      <c r="H50" s="167">
        <v>8.5791187000305857E-7</v>
      </c>
      <c r="I50" s="167">
        <v>1.3663004139255475E-6</v>
      </c>
      <c r="J50" s="167">
        <v>2.2131402403618994E-6</v>
      </c>
      <c r="K50" s="167">
        <v>3.5349953395324984E-6</v>
      </c>
      <c r="L50" s="167">
        <v>5.7866374549714328E-6</v>
      </c>
      <c r="M50" s="167">
        <v>9.7130004777373768E-6</v>
      </c>
      <c r="N50" s="167">
        <v>1.649085061709854E-5</v>
      </c>
      <c r="O50" s="167">
        <v>2.7675028674539748E-5</v>
      </c>
      <c r="P50" s="167">
        <v>4.5608278232855959E-5</v>
      </c>
      <c r="Q50" s="167">
        <v>7.4822618837677712E-5</v>
      </c>
      <c r="R50" s="167">
        <v>1.2214440783545055E-4</v>
      </c>
      <c r="S50" s="167">
        <v>1.8950921426963419E-4</v>
      </c>
      <c r="T50" s="167">
        <v>2.9300915713043052E-4</v>
      </c>
      <c r="U50" s="167">
        <v>4.5069621096086032E-4</v>
      </c>
      <c r="V50" s="167">
        <v>6.7989649504990313E-4</v>
      </c>
      <c r="W50" s="167">
        <v>9.9285030176915479E-4</v>
      </c>
      <c r="X50" s="167">
        <v>1.4166696619725694E-3</v>
      </c>
      <c r="Y50" s="167">
        <v>2.0212338931557827E-3</v>
      </c>
      <c r="Z50" s="167">
        <v>2.899430802808578E-3</v>
      </c>
      <c r="AA50" s="167">
        <v>4.1194621664577546E-3</v>
      </c>
      <c r="AB50" s="167">
        <v>5.6627483522170841E-3</v>
      </c>
      <c r="AC50" s="167">
        <v>7.8527796739085165E-3</v>
      </c>
      <c r="AD50" s="167">
        <v>1.0490335457184086E-2</v>
      </c>
      <c r="AE50" s="167">
        <v>1.416983164647434E-2</v>
      </c>
      <c r="AF50" s="167">
        <v>1.9235667983865667E-2</v>
      </c>
      <c r="AG50" s="167">
        <v>2.5436624897584803E-2</v>
      </c>
      <c r="AH50" s="167">
        <v>3.4298126474981983E-2</v>
      </c>
      <c r="AI50" s="167">
        <v>4.5494128828892588E-2</v>
      </c>
      <c r="AJ50" s="167">
        <v>5.8850815800730927E-2</v>
      </c>
      <c r="AK50" s="167">
        <v>7.5900567936163399E-2</v>
      </c>
      <c r="AL50" s="167">
        <v>9.8966453577323588E-2</v>
      </c>
      <c r="AM50" s="167">
        <v>0.12454325280309431</v>
      </c>
      <c r="AN50" s="167">
        <v>0.15964135645639299</v>
      </c>
      <c r="AO50" s="167">
        <v>0.20358914579022125</v>
      </c>
      <c r="AP50" s="167">
        <v>0.25210807592118167</v>
      </c>
      <c r="AQ50" s="167">
        <v>0.32038924335380392</v>
      </c>
      <c r="AR50" s="167">
        <v>0.40512901965671611</v>
      </c>
      <c r="AS50" s="167">
        <v>0.51678772557212227</v>
      </c>
      <c r="AT50" s="167">
        <v>0.65461576421393453</v>
      </c>
      <c r="AU50" s="167">
        <v>0.79358757056461826</v>
      </c>
      <c r="AV50" s="167">
        <v>0.92718904163939486</v>
      </c>
      <c r="AW50" s="167">
        <v>1.1426661317399862</v>
      </c>
      <c r="AX50" s="167">
        <v>1.4577241876576332</v>
      </c>
      <c r="AY50" s="167">
        <v>1.8490437498834722</v>
      </c>
      <c r="AZ50" s="167">
        <v>2.3148147159773922</v>
      </c>
      <c r="BA50" s="167">
        <v>2.9582814829429278</v>
      </c>
      <c r="BB50" s="167">
        <v>3.7340904995306459</v>
      </c>
      <c r="BC50" s="167">
        <v>4.6644270970974908</v>
      </c>
      <c r="BD50" s="167">
        <v>5.4394290746896754</v>
      </c>
      <c r="BE50" s="167">
        <v>6.5824568157298913</v>
      </c>
      <c r="BF50" s="167">
        <v>7.602749215619804</v>
      </c>
      <c r="BG50" s="167">
        <v>8.7643756323299709</v>
      </c>
      <c r="BH50" s="167">
        <v>9.8155572575672494</v>
      </c>
      <c r="BI50" s="167">
        <v>11.076621024591645</v>
      </c>
      <c r="BJ50" s="167">
        <v>12.182544894749665</v>
      </c>
      <c r="BK50" s="167">
        <v>13.230319578680303</v>
      </c>
      <c r="BL50" s="167">
        <v>14.301410964785163</v>
      </c>
      <c r="BM50" s="167">
        <v>15.229922085848099</v>
      </c>
      <c r="BN50" s="167">
        <v>16.047112736143482</v>
      </c>
      <c r="BO50" s="167">
        <v>17.00816560142411</v>
      </c>
      <c r="BP50" s="167">
        <v>17.849692928320945</v>
      </c>
      <c r="BQ50" s="167">
        <v>18.191041691327396</v>
      </c>
      <c r="BR50" s="167">
        <v>18.426549748506826</v>
      </c>
      <c r="BS50" s="167">
        <v>18.249592962454589</v>
      </c>
      <c r="BT50" s="167">
        <v>18.494341901459091</v>
      </c>
      <c r="BU50" s="167">
        <v>7.1478211487399275</v>
      </c>
      <c r="BV50" s="167">
        <v>6.8087820143301174</v>
      </c>
      <c r="BW50" s="167">
        <v>6.5987983154561629</v>
      </c>
      <c r="BX50" s="167">
        <v>6.3130523461336923</v>
      </c>
      <c r="BY50" s="167">
        <v>5.945375520267028</v>
      </c>
      <c r="BZ50" s="167">
        <v>0</v>
      </c>
      <c r="CA50" s="168">
        <f t="shared" si="3"/>
        <v>284.19407376409782</v>
      </c>
      <c r="CB50" s="169"/>
    </row>
    <row r="51" spans="2:80" ht="12.5" x14ac:dyDescent="0.25">
      <c r="B51" s="166">
        <f t="shared" si="2"/>
        <v>2044</v>
      </c>
      <c r="C51" s="167">
        <v>4.2560293563725926E-8</v>
      </c>
      <c r="D51" s="167">
        <v>8.2896427895662317E-8</v>
      </c>
      <c r="E51" s="167">
        <v>1.5640177562087354E-7</v>
      </c>
      <c r="F51" s="167">
        <v>2.6730916818235029E-7</v>
      </c>
      <c r="G51" s="167">
        <v>4.5018085865350388E-7</v>
      </c>
      <c r="H51" s="167">
        <v>7.2548693074575565E-7</v>
      </c>
      <c r="I51" s="167">
        <v>1.1434216010061671E-6</v>
      </c>
      <c r="J51" s="167">
        <v>1.8410331277529668E-6</v>
      </c>
      <c r="K51" s="167">
        <v>3.0358981686906539E-6</v>
      </c>
      <c r="L51" s="167">
        <v>4.9118931970820734E-6</v>
      </c>
      <c r="M51" s="167">
        <v>8.1134680740696519E-6</v>
      </c>
      <c r="N51" s="167">
        <v>1.3777746655327383E-5</v>
      </c>
      <c r="O51" s="167">
        <v>2.3506811776208281E-5</v>
      </c>
      <c r="P51" s="167">
        <v>3.9265825098000473E-5</v>
      </c>
      <c r="Q51" s="167">
        <v>6.3972275065271589E-5</v>
      </c>
      <c r="R51" s="167">
        <v>1.0321571846483302E-4</v>
      </c>
      <c r="S51" s="167">
        <v>1.6526462139104803E-4</v>
      </c>
      <c r="T51" s="167">
        <v>2.5146229407829734E-4</v>
      </c>
      <c r="U51" s="167">
        <v>3.8150651921683987E-4</v>
      </c>
      <c r="V51" s="167">
        <v>5.7656434822028757E-4</v>
      </c>
      <c r="W51" s="167">
        <v>8.5574900545692945E-4</v>
      </c>
      <c r="X51" s="167">
        <v>1.2313348738368646E-3</v>
      </c>
      <c r="Y51" s="167">
        <v>1.734059223886919E-3</v>
      </c>
      <c r="Z51" s="167">
        <v>2.4450636733309161E-3</v>
      </c>
      <c r="AA51" s="167">
        <v>3.4696906616750733E-3</v>
      </c>
      <c r="AB51" s="167">
        <v>4.8814081235764584E-3</v>
      </c>
      <c r="AC51" s="167">
        <v>6.650932765641937E-3</v>
      </c>
      <c r="AD51" s="167">
        <v>9.1478349849271057E-3</v>
      </c>
      <c r="AE51" s="167">
        <v>1.2128547901687048E-2</v>
      </c>
      <c r="AF51" s="167">
        <v>1.626869126488506E-2</v>
      </c>
      <c r="AG51" s="167">
        <v>2.1943194891028028E-2</v>
      </c>
      <c r="AH51" s="167">
        <v>2.8842965040465129E-2</v>
      </c>
      <c r="AI51" s="167">
        <v>3.8670009504558789E-2</v>
      </c>
      <c r="AJ51" s="167">
        <v>5.1018405751775076E-2</v>
      </c>
      <c r="AK51" s="167">
        <v>6.566413537472704E-2</v>
      </c>
      <c r="AL51" s="167">
        <v>8.4286657615211147E-2</v>
      </c>
      <c r="AM51" s="167">
        <v>0.10941548560632597</v>
      </c>
      <c r="AN51" s="167">
        <v>0.13711542457487547</v>
      </c>
      <c r="AO51" s="167">
        <v>0.1749474118386033</v>
      </c>
      <c r="AP51" s="167">
        <v>0.22219641843019078</v>
      </c>
      <c r="AQ51" s="167">
        <v>0.27410965789613229</v>
      </c>
      <c r="AR51" s="167">
        <v>0.34710278916149373</v>
      </c>
      <c r="AS51" s="167">
        <v>0.43745846095498053</v>
      </c>
      <c r="AT51" s="167">
        <v>0.55626646518165468</v>
      </c>
      <c r="AU51" s="167">
        <v>0.70246265694356524</v>
      </c>
      <c r="AV51" s="167">
        <v>0.84905649282136664</v>
      </c>
      <c r="AW51" s="167">
        <v>0.98907091526390589</v>
      </c>
      <c r="AX51" s="167">
        <v>1.2153594290498473</v>
      </c>
      <c r="AY51" s="167">
        <v>1.5459621182553878</v>
      </c>
      <c r="AZ51" s="167">
        <v>1.9473305035389747</v>
      </c>
      <c r="BA51" s="167">
        <v>2.4234700798736357</v>
      </c>
      <c r="BB51" s="167">
        <v>3.0815362545687686</v>
      </c>
      <c r="BC51" s="167">
        <v>3.8736805217789865</v>
      </c>
      <c r="BD51" s="167">
        <v>4.7857376947922541</v>
      </c>
      <c r="BE51" s="167">
        <v>5.5300741256222965</v>
      </c>
      <c r="BF51" s="167">
        <v>6.6397446878609214</v>
      </c>
      <c r="BG51" s="167">
        <v>7.6178476961410899</v>
      </c>
      <c r="BH51" s="167">
        <v>8.7290077546340914</v>
      </c>
      <c r="BI51" s="167">
        <v>9.719069544237291</v>
      </c>
      <c r="BJ51" s="167">
        <v>10.903410262676035</v>
      </c>
      <c r="BK51" s="167">
        <v>11.9200346500945</v>
      </c>
      <c r="BL51" s="167">
        <v>12.862807952807186</v>
      </c>
      <c r="BM51" s="167">
        <v>13.80911027238519</v>
      </c>
      <c r="BN51" s="167">
        <v>14.576821013073671</v>
      </c>
      <c r="BO51" s="167">
        <v>15.213927275393726</v>
      </c>
      <c r="BP51" s="167">
        <v>15.958715223383996</v>
      </c>
      <c r="BQ51" s="167">
        <v>16.562031737769967</v>
      </c>
      <c r="BR51" s="167">
        <v>16.675912451361004</v>
      </c>
      <c r="BS51" s="167">
        <v>16.665754081969453</v>
      </c>
      <c r="BT51" s="167">
        <v>16.262135670996841</v>
      </c>
      <c r="BU51" s="167">
        <v>6.5380077879079961</v>
      </c>
      <c r="BV51" s="167">
        <v>6.3824476454849366</v>
      </c>
      <c r="BW51" s="167">
        <v>5.9787123656872421</v>
      </c>
      <c r="BX51" s="167">
        <v>5.6894911018076986</v>
      </c>
      <c r="BY51" s="167">
        <v>5.3336012305569387</v>
      </c>
      <c r="BZ51" s="167">
        <v>0</v>
      </c>
      <c r="CA51" s="168">
        <f t="shared" si="3"/>
        <v>253.59182129974926</v>
      </c>
      <c r="CB51" s="169"/>
    </row>
    <row r="52" spans="2:80" ht="12.5" x14ac:dyDescent="0.25">
      <c r="B52" s="166">
        <f t="shared" si="2"/>
        <v>2045</v>
      </c>
      <c r="C52" s="167">
        <v>3.6346345613780251E-8</v>
      </c>
      <c r="D52" s="167">
        <v>7.0365616687551036E-8</v>
      </c>
      <c r="E52" s="167">
        <v>1.2776765735342255E-7</v>
      </c>
      <c r="F52" s="167">
        <v>2.2933445929101959E-7</v>
      </c>
      <c r="G52" s="167">
        <v>3.7478253535339068E-7</v>
      </c>
      <c r="H52" s="167">
        <v>6.0787096394648854E-7</v>
      </c>
      <c r="I52" s="167">
        <v>9.6697256914135554E-7</v>
      </c>
      <c r="J52" s="167">
        <v>1.5409988371600791E-6</v>
      </c>
      <c r="K52" s="167">
        <v>2.5261493052514128E-6</v>
      </c>
      <c r="L52" s="167">
        <v>4.2178903096046216E-6</v>
      </c>
      <c r="M52" s="167">
        <v>6.8871453740154687E-6</v>
      </c>
      <c r="N52" s="167">
        <v>1.1511136525352295E-5</v>
      </c>
      <c r="O52" s="167">
        <v>1.9642834812566567E-5</v>
      </c>
      <c r="P52" s="167">
        <v>3.3352372975553601E-5</v>
      </c>
      <c r="Q52" s="167">
        <v>5.5071314956273154E-5</v>
      </c>
      <c r="R52" s="167">
        <v>8.8245345171683587E-5</v>
      </c>
      <c r="S52" s="167">
        <v>1.3965896816875434E-4</v>
      </c>
      <c r="T52" s="167">
        <v>2.1926617274842242E-4</v>
      </c>
      <c r="U52" s="167">
        <v>3.2740109937093309E-4</v>
      </c>
      <c r="V52" s="167">
        <v>4.8806354029201637E-4</v>
      </c>
      <c r="W52" s="167">
        <v>7.2570479891659323E-4</v>
      </c>
      <c r="X52" s="167">
        <v>1.0612803069565691E-3</v>
      </c>
      <c r="Y52" s="167">
        <v>1.5071469879734956E-3</v>
      </c>
      <c r="Z52" s="167">
        <v>2.0976661772205141E-3</v>
      </c>
      <c r="AA52" s="167">
        <v>2.9260545750848799E-3</v>
      </c>
      <c r="AB52" s="167">
        <v>4.1115769748097941E-3</v>
      </c>
      <c r="AC52" s="167">
        <v>5.7332090193657481E-3</v>
      </c>
      <c r="AD52" s="167">
        <v>7.7479570739132364E-3</v>
      </c>
      <c r="AE52" s="167">
        <v>1.0576254771416105E-2</v>
      </c>
      <c r="AF52" s="167">
        <v>1.3925279985712247E-2</v>
      </c>
      <c r="AG52" s="167">
        <v>1.8559248595616085E-2</v>
      </c>
      <c r="AH52" s="167">
        <v>2.4882058970180476E-2</v>
      </c>
      <c r="AI52" s="167">
        <v>3.2521114780275973E-2</v>
      </c>
      <c r="AJ52" s="167">
        <v>4.3367339782922842E-2</v>
      </c>
      <c r="AK52" s="167">
        <v>5.6926507248251657E-2</v>
      </c>
      <c r="AL52" s="167">
        <v>7.2921849953509699E-2</v>
      </c>
      <c r="AM52" s="167">
        <v>9.3190496912123888E-2</v>
      </c>
      <c r="AN52" s="167">
        <v>0.1204652703747553</v>
      </c>
      <c r="AO52" s="167">
        <v>0.15027069389386027</v>
      </c>
      <c r="AP52" s="167">
        <v>0.19094842817252955</v>
      </c>
      <c r="AQ52" s="167">
        <v>0.24160066615763454</v>
      </c>
      <c r="AR52" s="167">
        <v>0.29696513803517999</v>
      </c>
      <c r="AS52" s="167">
        <v>0.37479385610881366</v>
      </c>
      <c r="AT52" s="167">
        <v>0.47086961537171834</v>
      </c>
      <c r="AU52" s="167">
        <v>0.59691325260414174</v>
      </c>
      <c r="AV52" s="167">
        <v>0.7515496071660096</v>
      </c>
      <c r="AW52" s="167">
        <v>0.90571529771342474</v>
      </c>
      <c r="AX52" s="167">
        <v>1.0520501517808816</v>
      </c>
      <c r="AY52" s="167">
        <v>1.2890434846584089</v>
      </c>
      <c r="AZ52" s="167">
        <v>1.6283222375684976</v>
      </c>
      <c r="BA52" s="167">
        <v>2.039037856970269</v>
      </c>
      <c r="BB52" s="167">
        <v>2.5248818950644374</v>
      </c>
      <c r="BC52" s="167">
        <v>3.1962707696307935</v>
      </c>
      <c r="BD52" s="167">
        <v>3.9735397906255434</v>
      </c>
      <c r="BE52" s="167">
        <v>4.8644575177359695</v>
      </c>
      <c r="BF52" s="167">
        <v>5.577403233897007</v>
      </c>
      <c r="BG52" s="167">
        <v>6.6501416890854674</v>
      </c>
      <c r="BH52" s="167">
        <v>7.5833228092520359</v>
      </c>
      <c r="BI52" s="167">
        <v>8.6390276203583962</v>
      </c>
      <c r="BJ52" s="167">
        <v>9.5633077047882562</v>
      </c>
      <c r="BK52" s="167">
        <v>10.66537806573055</v>
      </c>
      <c r="BL52" s="167">
        <v>11.587028955399235</v>
      </c>
      <c r="BM52" s="167">
        <v>12.419991410221364</v>
      </c>
      <c r="BN52" s="167">
        <v>13.219521078175479</v>
      </c>
      <c r="BO52" s="167">
        <v>13.825315612119983</v>
      </c>
      <c r="BP52" s="167">
        <v>14.28338643236574</v>
      </c>
      <c r="BQ52" s="167">
        <v>14.817957865962013</v>
      </c>
      <c r="BR52" s="167">
        <v>15.195800580103455</v>
      </c>
      <c r="BS52" s="167">
        <v>15.097728954285998</v>
      </c>
      <c r="BT52" s="167">
        <v>14.868131817818409</v>
      </c>
      <c r="BU52" s="167">
        <v>5.8979741475927181</v>
      </c>
      <c r="BV52" s="167">
        <v>5.82878982233089</v>
      </c>
      <c r="BW52" s="167">
        <v>5.5960861713804251</v>
      </c>
      <c r="BX52" s="167">
        <v>5.1491675248778153</v>
      </c>
      <c r="BY52" s="167">
        <v>4.8031578197308988</v>
      </c>
      <c r="BZ52" s="167">
        <v>0</v>
      </c>
      <c r="CA52" s="168">
        <f t="shared" si="3"/>
        <v>226.33049539043225</v>
      </c>
      <c r="CB52" s="169"/>
    </row>
    <row r="53" spans="2:80" ht="12.5" x14ac:dyDescent="0.25">
      <c r="B53" s="166">
        <f t="shared" si="2"/>
        <v>2046</v>
      </c>
      <c r="C53" s="167">
        <v>3.0996905497210347E-8</v>
      </c>
      <c r="D53" s="167">
        <v>6.0085518605729193E-8</v>
      </c>
      <c r="E53" s="167">
        <v>1.0845513096283121E-7</v>
      </c>
      <c r="F53" s="167">
        <v>1.8747042193623109E-7</v>
      </c>
      <c r="G53" s="167">
        <v>3.2150744391085118E-7</v>
      </c>
      <c r="H53" s="167">
        <v>5.0611870321126684E-7</v>
      </c>
      <c r="I53" s="167">
        <v>8.1031572148060338E-7</v>
      </c>
      <c r="J53" s="167">
        <v>1.303277923456192E-6</v>
      </c>
      <c r="K53" s="167">
        <v>2.1148811388260746E-6</v>
      </c>
      <c r="L53" s="167">
        <v>3.5106135357620971E-6</v>
      </c>
      <c r="M53" s="167">
        <v>5.9134063075533261E-6</v>
      </c>
      <c r="N53" s="167">
        <v>9.7714850550018051E-6</v>
      </c>
      <c r="O53" s="167">
        <v>1.6414307873691136E-5</v>
      </c>
      <c r="P53" s="167">
        <v>2.7874023291823979E-5</v>
      </c>
      <c r="Q53" s="167">
        <v>4.6778032599392727E-5</v>
      </c>
      <c r="R53" s="167">
        <v>7.5961150356934626E-5</v>
      </c>
      <c r="S53" s="167">
        <v>1.1940033190754873E-4</v>
      </c>
      <c r="T53" s="167">
        <v>1.8530076774506132E-4</v>
      </c>
      <c r="U53" s="167">
        <v>2.8545574946708951E-4</v>
      </c>
      <c r="V53" s="167">
        <v>4.1883809802223393E-4</v>
      </c>
      <c r="W53" s="167">
        <v>6.1432463166549711E-4</v>
      </c>
      <c r="X53" s="167">
        <v>9.0002061396354804E-4</v>
      </c>
      <c r="Y53" s="167">
        <v>1.2989845907812048E-3</v>
      </c>
      <c r="Z53" s="167">
        <v>1.8231135616615379E-3</v>
      </c>
      <c r="AA53" s="167">
        <v>2.510322767851958E-3</v>
      </c>
      <c r="AB53" s="167">
        <v>3.4674749501313884E-3</v>
      </c>
      <c r="AC53" s="167">
        <v>4.829189722244831E-3</v>
      </c>
      <c r="AD53" s="167">
        <v>6.6788294039643037E-3</v>
      </c>
      <c r="AE53" s="167">
        <v>8.9580516128773269E-3</v>
      </c>
      <c r="AF53" s="167">
        <v>1.2142899280368824E-2</v>
      </c>
      <c r="AG53" s="167">
        <v>1.5886217308558881E-2</v>
      </c>
      <c r="AH53" s="167">
        <v>2.1045735030830404E-2</v>
      </c>
      <c r="AI53" s="167">
        <v>2.8055700874584422E-2</v>
      </c>
      <c r="AJ53" s="167">
        <v>3.6473260662217344E-2</v>
      </c>
      <c r="AK53" s="167">
        <v>4.8391224492311036E-2</v>
      </c>
      <c r="AL53" s="167">
        <v>6.3220645193332148E-2</v>
      </c>
      <c r="AM53" s="167">
        <v>8.06286268099633E-2</v>
      </c>
      <c r="AN53" s="167">
        <v>0.10260751003196489</v>
      </c>
      <c r="AO53" s="167">
        <v>0.13202850340930439</v>
      </c>
      <c r="AP53" s="167">
        <v>0.1640244938393729</v>
      </c>
      <c r="AQ53" s="167">
        <v>0.20763643096140916</v>
      </c>
      <c r="AR53" s="167">
        <v>0.26176252192810234</v>
      </c>
      <c r="AS53" s="167">
        <v>0.32066013235420021</v>
      </c>
      <c r="AT53" s="167">
        <v>0.40341414848053048</v>
      </c>
      <c r="AU53" s="167">
        <v>0.50527508553500478</v>
      </c>
      <c r="AV53" s="167">
        <v>0.63862335058231179</v>
      </c>
      <c r="AW53" s="167">
        <v>0.80170815608806612</v>
      </c>
      <c r="AX53" s="167">
        <v>0.96339478441689685</v>
      </c>
      <c r="AY53" s="167">
        <v>1.1159104276960095</v>
      </c>
      <c r="AZ53" s="167">
        <v>1.3578704140515907</v>
      </c>
      <c r="BA53" s="167">
        <v>1.7052231654521897</v>
      </c>
      <c r="BB53" s="167">
        <v>2.124680319878431</v>
      </c>
      <c r="BC53" s="167">
        <v>2.6193664396469485</v>
      </c>
      <c r="BD53" s="167">
        <v>3.2785057396415445</v>
      </c>
      <c r="BE53" s="167">
        <v>4.0384418100312081</v>
      </c>
      <c r="BF53" s="167">
        <v>4.9055887527882218</v>
      </c>
      <c r="BG53" s="167">
        <v>5.5859288961410281</v>
      </c>
      <c r="BH53" s="167">
        <v>6.6182204538745095</v>
      </c>
      <c r="BI53" s="167">
        <v>7.5026394412772985</v>
      </c>
      <c r="BJ53" s="167">
        <v>8.4978703187630984</v>
      </c>
      <c r="BK53" s="167">
        <v>9.3523523977062357</v>
      </c>
      <c r="BL53" s="167">
        <v>10.365930147981441</v>
      </c>
      <c r="BM53" s="167">
        <v>11.187920199118535</v>
      </c>
      <c r="BN53" s="167">
        <v>11.891722998221928</v>
      </c>
      <c r="BO53" s="167">
        <v>12.542308569427528</v>
      </c>
      <c r="BP53" s="167">
        <v>12.986606237386704</v>
      </c>
      <c r="BQ53" s="167">
        <v>13.27187939394336</v>
      </c>
      <c r="BR53" s="167">
        <v>13.60724730669925</v>
      </c>
      <c r="BS53" s="167">
        <v>13.771693635542979</v>
      </c>
      <c r="BT53" s="167">
        <v>13.485181013591003</v>
      </c>
      <c r="BU53" s="167">
        <v>5.4597121278632015</v>
      </c>
      <c r="BV53" s="167">
        <v>5.1984894377057476</v>
      </c>
      <c r="BW53" s="167">
        <v>5.0533055077087248</v>
      </c>
      <c r="BX53" s="167">
        <v>4.7661635751922873</v>
      </c>
      <c r="BY53" s="167">
        <v>4.3008807166946532</v>
      </c>
      <c r="BZ53" s="167">
        <v>0</v>
      </c>
      <c r="CA53" s="168">
        <f t="shared" si="3"/>
        <v>201.43089984423517</v>
      </c>
      <c r="CB53" s="169"/>
    </row>
    <row r="54" spans="2:80" ht="12.5" x14ac:dyDescent="0.25">
      <c r="B54" s="166">
        <f t="shared" si="2"/>
        <v>2047</v>
      </c>
      <c r="C54" s="167">
        <v>2.6400188684466697E-8</v>
      </c>
      <c r="D54" s="167">
        <v>5.1237985101287853E-8</v>
      </c>
      <c r="E54" s="167">
        <v>9.2603170846750071E-8</v>
      </c>
      <c r="F54" s="167">
        <v>1.591364306718912E-7</v>
      </c>
      <c r="G54" s="167">
        <v>2.6292916397580024E-7</v>
      </c>
      <c r="H54" s="167">
        <v>4.3415476014968535E-7</v>
      </c>
      <c r="I54" s="167">
        <v>6.7480855250184879E-7</v>
      </c>
      <c r="J54" s="167">
        <v>1.0923295040016212E-6</v>
      </c>
      <c r="K54" s="167">
        <v>1.7887596762133917E-6</v>
      </c>
      <c r="L54" s="167">
        <v>2.9396562885308786E-6</v>
      </c>
      <c r="M54" s="167">
        <v>4.9230829628488237E-6</v>
      </c>
      <c r="N54" s="167">
        <v>8.3890521416912778E-6</v>
      </c>
      <c r="O54" s="167">
        <v>1.3933876844285376E-5</v>
      </c>
      <c r="P54" s="167">
        <v>2.3296063970640324E-5</v>
      </c>
      <c r="Q54" s="167">
        <v>3.9099792970426206E-5</v>
      </c>
      <c r="R54" s="167">
        <v>6.4522901009944622E-5</v>
      </c>
      <c r="S54" s="167">
        <v>1.0277226022703534E-4</v>
      </c>
      <c r="T54" s="167">
        <v>1.5841803532243293E-4</v>
      </c>
      <c r="U54" s="167">
        <v>2.4124479818027345E-4</v>
      </c>
      <c r="V54" s="167">
        <v>3.6514691960215506E-4</v>
      </c>
      <c r="W54" s="167">
        <v>5.2718075408964005E-4</v>
      </c>
      <c r="X54" s="167">
        <v>7.6190394437569697E-4</v>
      </c>
      <c r="Y54" s="167">
        <v>1.1016252521143244E-3</v>
      </c>
      <c r="Z54" s="167">
        <v>1.5712991456374725E-3</v>
      </c>
      <c r="AA54" s="167">
        <v>2.1816938774706363E-3</v>
      </c>
      <c r="AB54" s="167">
        <v>2.9748329216843783E-3</v>
      </c>
      <c r="AC54" s="167">
        <v>4.0728039754670542E-3</v>
      </c>
      <c r="AD54" s="167">
        <v>5.6258847064784012E-3</v>
      </c>
      <c r="AE54" s="167">
        <v>7.721936727233869E-3</v>
      </c>
      <c r="AF54" s="167">
        <v>1.0285328283216377E-2</v>
      </c>
      <c r="AG54" s="167">
        <v>1.3852692627430274E-2</v>
      </c>
      <c r="AH54" s="167">
        <v>1.8014874976545747E-2</v>
      </c>
      <c r="AI54" s="167">
        <v>2.3730918807476131E-2</v>
      </c>
      <c r="AJ54" s="167">
        <v>3.1465864521555864E-2</v>
      </c>
      <c r="AK54" s="167">
        <v>4.0700585759310792E-2</v>
      </c>
      <c r="AL54" s="167">
        <v>5.3743999407110943E-2</v>
      </c>
      <c r="AM54" s="167">
        <v>6.9904668001760872E-2</v>
      </c>
      <c r="AN54" s="167">
        <v>8.878041750661303E-2</v>
      </c>
      <c r="AO54" s="167">
        <v>0.11246335018982478</v>
      </c>
      <c r="AP54" s="167">
        <v>0.14411913065671345</v>
      </c>
      <c r="AQ54" s="167">
        <v>0.17837138819042486</v>
      </c>
      <c r="AR54" s="167">
        <v>0.22497909943647698</v>
      </c>
      <c r="AS54" s="167">
        <v>0.28266849370660074</v>
      </c>
      <c r="AT54" s="167">
        <v>0.34515715884134335</v>
      </c>
      <c r="AU54" s="167">
        <v>0.432894491636165</v>
      </c>
      <c r="AV54" s="167">
        <v>0.54059084600609575</v>
      </c>
      <c r="AW54" s="167">
        <v>0.68125496397203245</v>
      </c>
      <c r="AX54" s="167">
        <v>0.85278509688872228</v>
      </c>
      <c r="AY54" s="167">
        <v>1.021899724431798</v>
      </c>
      <c r="AZ54" s="167">
        <v>1.175590759490148</v>
      </c>
      <c r="BA54" s="167">
        <v>1.4221741500142226</v>
      </c>
      <c r="BB54" s="167">
        <v>1.7771009527754311</v>
      </c>
      <c r="BC54" s="167">
        <v>2.2045737211197958</v>
      </c>
      <c r="BD54" s="167">
        <v>2.6872973956471427</v>
      </c>
      <c r="BE54" s="167">
        <v>3.3321446994025523</v>
      </c>
      <c r="BF54" s="167">
        <v>4.072492703314329</v>
      </c>
      <c r="BG54" s="167">
        <v>4.913008557243999</v>
      </c>
      <c r="BH54" s="167">
        <v>5.5593848169629467</v>
      </c>
      <c r="BI54" s="167">
        <v>6.546851357901442</v>
      </c>
      <c r="BJ54" s="167">
        <v>7.3785730240876326</v>
      </c>
      <c r="BK54" s="167">
        <v>8.3089209551534644</v>
      </c>
      <c r="BL54" s="167">
        <v>9.0889204648297088</v>
      </c>
      <c r="BM54" s="167">
        <v>10.008794213233005</v>
      </c>
      <c r="BN54" s="167">
        <v>10.713661350833549</v>
      </c>
      <c r="BO54" s="167">
        <v>11.286226506813138</v>
      </c>
      <c r="BP54" s="167">
        <v>11.78731686845196</v>
      </c>
      <c r="BQ54" s="167">
        <v>12.075295052937955</v>
      </c>
      <c r="BR54" s="167">
        <v>12.197807542129823</v>
      </c>
      <c r="BS54" s="167">
        <v>12.344548073245738</v>
      </c>
      <c r="BT54" s="167">
        <v>12.315332632281924</v>
      </c>
      <c r="BU54" s="167">
        <v>4.9942084234648974</v>
      </c>
      <c r="BV54" s="167">
        <v>4.7682815549214421</v>
      </c>
      <c r="BW54" s="167">
        <v>4.4673777594797928</v>
      </c>
      <c r="BX54" s="167">
        <v>4.2668208856079879</v>
      </c>
      <c r="BY54" s="167">
        <v>3.9472610894401061</v>
      </c>
      <c r="BZ54" s="167">
        <v>0</v>
      </c>
      <c r="CA54" s="168">
        <f t="shared" si="3"/>
        <v>178.83519703473485</v>
      </c>
      <c r="CB54" s="169"/>
    </row>
    <row r="55" spans="2:80" ht="12.5" x14ac:dyDescent="0.25">
      <c r="B55" s="166">
        <f t="shared" si="2"/>
        <v>2048</v>
      </c>
      <c r="C55" s="167">
        <v>2.2469719342110839E-8</v>
      </c>
      <c r="D55" s="167">
        <v>4.3637647797328816E-8</v>
      </c>
      <c r="E55" s="167">
        <v>7.8963293088235575E-8</v>
      </c>
      <c r="F55" s="167">
        <v>1.3586671859799893E-7</v>
      </c>
      <c r="G55" s="167">
        <v>2.2319314123275813E-7</v>
      </c>
      <c r="H55" s="167">
        <v>3.5512605764398408E-7</v>
      </c>
      <c r="I55" s="167">
        <v>5.7881359786376985E-7</v>
      </c>
      <c r="J55" s="167">
        <v>9.0989755266446259E-7</v>
      </c>
      <c r="K55" s="167">
        <v>1.4995107984611122E-6</v>
      </c>
      <c r="L55" s="167">
        <v>2.4865262353707118E-6</v>
      </c>
      <c r="M55" s="167">
        <v>4.1231623743032131E-6</v>
      </c>
      <c r="N55" s="167">
        <v>6.9858070995687527E-6</v>
      </c>
      <c r="O55" s="167">
        <v>1.1961491350076514E-5</v>
      </c>
      <c r="P55" s="167">
        <v>1.9776092244294663E-5</v>
      </c>
      <c r="Q55" s="167">
        <v>3.2682582121301706E-5</v>
      </c>
      <c r="R55" s="167">
        <v>5.3938765818078993E-5</v>
      </c>
      <c r="S55" s="167">
        <v>8.7298209989483677E-5</v>
      </c>
      <c r="T55" s="167">
        <v>1.3634967061154635E-4</v>
      </c>
      <c r="U55" s="167">
        <v>2.0624254662973684E-4</v>
      </c>
      <c r="V55" s="167">
        <v>3.0860260809650875E-4</v>
      </c>
      <c r="W55" s="167">
        <v>4.5957164458787503E-4</v>
      </c>
      <c r="X55" s="167">
        <v>6.5381718918583465E-4</v>
      </c>
      <c r="Y55" s="167">
        <v>9.3258826370995473E-4</v>
      </c>
      <c r="Z55" s="167">
        <v>1.3325884373940888E-3</v>
      </c>
      <c r="AA55" s="167">
        <v>1.8803485349738192E-3</v>
      </c>
      <c r="AB55" s="167">
        <v>2.5853478732058566E-3</v>
      </c>
      <c r="AC55" s="167">
        <v>3.4941825630467882E-3</v>
      </c>
      <c r="AD55" s="167">
        <v>4.7448812345270985E-3</v>
      </c>
      <c r="AE55" s="167">
        <v>6.5047489125601432E-3</v>
      </c>
      <c r="AF55" s="167">
        <v>8.8660863303270387E-3</v>
      </c>
      <c r="AG55" s="167">
        <v>1.1733937101695902E-2</v>
      </c>
      <c r="AH55" s="167">
        <v>1.5708845786100878E-2</v>
      </c>
      <c r="AI55" s="167">
        <v>2.031386377682054E-2</v>
      </c>
      <c r="AJ55" s="167">
        <v>2.6616477865544885E-2</v>
      </c>
      <c r="AK55" s="167">
        <v>3.5113822754698432E-2</v>
      </c>
      <c r="AL55" s="167">
        <v>4.5205064958828145E-2</v>
      </c>
      <c r="AM55" s="167">
        <v>5.9429089925740697E-2</v>
      </c>
      <c r="AN55" s="167">
        <v>7.6975361446374069E-2</v>
      </c>
      <c r="AO55" s="167">
        <v>9.7313288686206478E-2</v>
      </c>
      <c r="AP55" s="167">
        <v>0.12277007672786677</v>
      </c>
      <c r="AQ55" s="167">
        <v>0.1567327769681558</v>
      </c>
      <c r="AR55" s="167">
        <v>0.19328254269496581</v>
      </c>
      <c r="AS55" s="167">
        <v>0.24296528891316616</v>
      </c>
      <c r="AT55" s="167">
        <v>0.3042855737419744</v>
      </c>
      <c r="AU55" s="167">
        <v>0.37039562882782762</v>
      </c>
      <c r="AV55" s="167">
        <v>0.46316322698152601</v>
      </c>
      <c r="AW55" s="167">
        <v>0.57669677590744506</v>
      </c>
      <c r="AX55" s="167">
        <v>0.72468314218448571</v>
      </c>
      <c r="AY55" s="167">
        <v>0.90461219828011075</v>
      </c>
      <c r="AZ55" s="167">
        <v>1.0766005995695658</v>
      </c>
      <c r="BA55" s="167">
        <v>1.2313933111877122</v>
      </c>
      <c r="BB55" s="167">
        <v>1.482331120505163</v>
      </c>
      <c r="BC55" s="167">
        <v>1.8442210384164155</v>
      </c>
      <c r="BD55" s="167">
        <v>2.2622006135549615</v>
      </c>
      <c r="BE55" s="167">
        <v>2.7318808396235266</v>
      </c>
      <c r="BF55" s="167">
        <v>3.3605300602915507</v>
      </c>
      <c r="BG55" s="167">
        <v>4.0788532276771203</v>
      </c>
      <c r="BH55" s="167">
        <v>4.8899297414592144</v>
      </c>
      <c r="BI55" s="167">
        <v>5.5000645025440278</v>
      </c>
      <c r="BJ55" s="167">
        <v>6.4383420963409232</v>
      </c>
      <c r="BK55" s="167">
        <v>7.2139347805547391</v>
      </c>
      <c r="BL55" s="167">
        <v>8.0744668163792923</v>
      </c>
      <c r="BM55" s="167">
        <v>8.7760769587028786</v>
      </c>
      <c r="BN55" s="167">
        <v>9.5859209949843134</v>
      </c>
      <c r="BO55" s="167">
        <v>10.17127972918909</v>
      </c>
      <c r="BP55" s="167">
        <v>10.611895979226675</v>
      </c>
      <c r="BQ55" s="167">
        <v>10.967150306328199</v>
      </c>
      <c r="BR55" s="167">
        <v>11.107287699228138</v>
      </c>
      <c r="BS55" s="167">
        <v>11.076995179828103</v>
      </c>
      <c r="BT55" s="167">
        <v>11.05202048072745</v>
      </c>
      <c r="BU55" s="167">
        <v>4.5606461671995042</v>
      </c>
      <c r="BV55" s="167">
        <v>4.3402365581891518</v>
      </c>
      <c r="BW55" s="167">
        <v>4.0781783281471</v>
      </c>
      <c r="BX55" s="167">
        <v>3.7559362695486547</v>
      </c>
      <c r="BY55" s="167">
        <v>3.5193101402022586</v>
      </c>
      <c r="BZ55" s="167">
        <v>0</v>
      </c>
      <c r="CA55" s="168">
        <f t="shared" si="3"/>
        <v>158.26800897905989</v>
      </c>
      <c r="CB55" s="169"/>
    </row>
    <row r="56" spans="2:80" ht="12.5" x14ac:dyDescent="0.25">
      <c r="B56" s="166">
        <f t="shared" si="2"/>
        <v>2049</v>
      </c>
      <c r="C56" s="167">
        <v>1.9121305178115833E-8</v>
      </c>
      <c r="D56" s="167">
        <v>3.7139500280725102E-8</v>
      </c>
      <c r="E56" s="167">
        <v>6.7248050884816113E-8</v>
      </c>
      <c r="F56" s="167">
        <v>1.1584806136610837E-7</v>
      </c>
      <c r="G56" s="167">
        <v>1.9054724819528301E-7</v>
      </c>
      <c r="H56" s="167">
        <v>3.0145710312040608E-7</v>
      </c>
      <c r="I56" s="167">
        <v>4.7362308203124925E-7</v>
      </c>
      <c r="J56" s="167">
        <v>7.8037328930802285E-7</v>
      </c>
      <c r="K56" s="167">
        <v>1.2494142778152195E-6</v>
      </c>
      <c r="L56" s="167">
        <v>2.0848239902088173E-6</v>
      </c>
      <c r="M56" s="167">
        <v>3.4878328674797787E-6</v>
      </c>
      <c r="N56" s="167">
        <v>5.8517698449805922E-6</v>
      </c>
      <c r="O56" s="167">
        <v>9.9627873935692612E-6</v>
      </c>
      <c r="P56" s="167">
        <v>1.6975459637247337E-5</v>
      </c>
      <c r="Q56" s="167">
        <v>2.7744906001214709E-5</v>
      </c>
      <c r="R56" s="167">
        <v>4.5091555638310243E-5</v>
      </c>
      <c r="S56" s="167">
        <v>7.2985595010482962E-5</v>
      </c>
      <c r="T56" s="167">
        <v>1.1582115066346987E-4</v>
      </c>
      <c r="U56" s="167">
        <v>1.7750474253069859E-4</v>
      </c>
      <c r="V56" s="167">
        <v>2.6382501599997443E-4</v>
      </c>
      <c r="W56" s="167">
        <v>3.8841535588762799E-4</v>
      </c>
      <c r="X56" s="167">
        <v>5.6993909019187328E-4</v>
      </c>
      <c r="Y56" s="167">
        <v>8.0028339076737565E-4</v>
      </c>
      <c r="Z56" s="167">
        <v>1.1281364345088196E-3</v>
      </c>
      <c r="AA56" s="167">
        <v>1.5947189766686298E-3</v>
      </c>
      <c r="AB56" s="167">
        <v>2.2282321963789653E-3</v>
      </c>
      <c r="AC56" s="167">
        <v>3.0366346501791708E-3</v>
      </c>
      <c r="AD56" s="167">
        <v>4.0708053017203816E-3</v>
      </c>
      <c r="AE56" s="167">
        <v>5.4863097012838313E-3</v>
      </c>
      <c r="AF56" s="167">
        <v>7.4687846516268142E-3</v>
      </c>
      <c r="AG56" s="167">
        <v>1.0114883819975828E-2</v>
      </c>
      <c r="AH56" s="167">
        <v>1.3306683411663633E-2</v>
      </c>
      <c r="AI56" s="167">
        <v>1.771357330791179E-2</v>
      </c>
      <c r="AJ56" s="167">
        <v>2.2784610725223087E-2</v>
      </c>
      <c r="AK56" s="167">
        <v>2.9703487004395401E-2</v>
      </c>
      <c r="AL56" s="167">
        <v>3.9001204986498061E-2</v>
      </c>
      <c r="AM56" s="167">
        <v>4.9989369672534645E-2</v>
      </c>
      <c r="AN56" s="167">
        <v>6.5443661838291756E-2</v>
      </c>
      <c r="AO56" s="167">
        <v>8.437711106260104E-2</v>
      </c>
      <c r="AP56" s="167">
        <v>0.10623775191548301</v>
      </c>
      <c r="AQ56" s="167">
        <v>0.13352418522368803</v>
      </c>
      <c r="AR56" s="167">
        <v>0.16984469699312943</v>
      </c>
      <c r="AS56" s="167">
        <v>0.20874939058111452</v>
      </c>
      <c r="AT56" s="167">
        <v>0.26156786351462047</v>
      </c>
      <c r="AU56" s="167">
        <v>0.32656069406226684</v>
      </c>
      <c r="AV56" s="167">
        <v>0.3963160048691331</v>
      </c>
      <c r="AW56" s="167">
        <v>0.49411768078998708</v>
      </c>
      <c r="AX56" s="167">
        <v>0.61348522706665409</v>
      </c>
      <c r="AY56" s="167">
        <v>0.76875931580398482</v>
      </c>
      <c r="AZ56" s="167">
        <v>0.95310116783639554</v>
      </c>
      <c r="BA56" s="167">
        <v>1.1277875712195407</v>
      </c>
      <c r="BB56" s="167">
        <v>1.2836457834157611</v>
      </c>
      <c r="BC56" s="167">
        <v>1.5385735802356799</v>
      </c>
      <c r="BD56" s="167">
        <v>1.8927761954023508</v>
      </c>
      <c r="BE56" s="167">
        <v>2.3002212874774428</v>
      </c>
      <c r="BF56" s="167">
        <v>2.7558350932467985</v>
      </c>
      <c r="BG56" s="167">
        <v>3.3662514895894624</v>
      </c>
      <c r="BH56" s="167">
        <v>4.0601916679365146</v>
      </c>
      <c r="BI56" s="167">
        <v>4.8383969411399672</v>
      </c>
      <c r="BJ56" s="167">
        <v>5.4099429181275864</v>
      </c>
      <c r="BK56" s="167">
        <v>6.2950463323451729</v>
      </c>
      <c r="BL56" s="167">
        <v>7.010577078458998</v>
      </c>
      <c r="BM56" s="167">
        <v>7.796978968710194</v>
      </c>
      <c r="BN56" s="167">
        <v>8.4069444870226597</v>
      </c>
      <c r="BO56" s="167">
        <v>9.1034164997531839</v>
      </c>
      <c r="BP56" s="167">
        <v>9.5679695138160952</v>
      </c>
      <c r="BQ56" s="167">
        <v>9.8796602587740328</v>
      </c>
      <c r="BR56" s="167">
        <v>10.095890111059784</v>
      </c>
      <c r="BS56" s="167">
        <v>10.096682438599554</v>
      </c>
      <c r="BT56" s="167">
        <v>9.9288505029694818</v>
      </c>
      <c r="BU56" s="167">
        <v>4.0987003198954417</v>
      </c>
      <c r="BV56" s="167">
        <v>3.9428191192414035</v>
      </c>
      <c r="BW56" s="167">
        <v>3.6934899764899392</v>
      </c>
      <c r="BX56" s="167">
        <v>3.4123003739132676</v>
      </c>
      <c r="BY56" s="167">
        <v>3.084868327551781</v>
      </c>
      <c r="BZ56" s="167">
        <v>0</v>
      </c>
      <c r="CA56" s="168">
        <f t="shared" si="3"/>
        <v>139.78003223103835</v>
      </c>
      <c r="CB56" s="169"/>
    </row>
    <row r="57" spans="2:80" ht="12.5" x14ac:dyDescent="0.25">
      <c r="B57" s="166">
        <f t="shared" si="2"/>
        <v>2050</v>
      </c>
      <c r="C57" s="167">
        <v>1.6270436251769604E-8</v>
      </c>
      <c r="D57" s="167">
        <v>3.1604276591601366E-8</v>
      </c>
      <c r="E57" s="167">
        <v>5.7232856093270001E-8</v>
      </c>
      <c r="F57" s="167">
        <v>9.8657368004240187E-8</v>
      </c>
      <c r="G57" s="167">
        <v>1.6246690121707319E-7</v>
      </c>
      <c r="H57" s="167">
        <v>2.5735803222542986E-7</v>
      </c>
      <c r="I57" s="167">
        <v>4.0205095801215673E-7</v>
      </c>
      <c r="J57" s="167">
        <v>6.3885833417876015E-7</v>
      </c>
      <c r="K57" s="167">
        <v>1.0714381113302585E-6</v>
      </c>
      <c r="L57" s="167">
        <v>1.7375722663331983E-6</v>
      </c>
      <c r="M57" s="167">
        <v>2.9248665054243395E-6</v>
      </c>
      <c r="N57" s="167">
        <v>4.950373907380845E-6</v>
      </c>
      <c r="O57" s="167">
        <v>8.3467843430828914E-6</v>
      </c>
      <c r="P57" s="167">
        <v>1.4141426071256902E-5</v>
      </c>
      <c r="Q57" s="167">
        <v>2.381417188934698E-5</v>
      </c>
      <c r="R57" s="167">
        <v>3.8279954279352157E-5</v>
      </c>
      <c r="S57" s="167">
        <v>6.1020896584718098E-5</v>
      </c>
      <c r="T57" s="167">
        <v>9.6841130434011102E-5</v>
      </c>
      <c r="U57" s="167">
        <v>1.5078252731648423E-4</v>
      </c>
      <c r="V57" s="167">
        <v>2.2705613714746331E-4</v>
      </c>
      <c r="W57" s="167">
        <v>3.3205527822682823E-4</v>
      </c>
      <c r="X57" s="167">
        <v>4.817050926354538E-4</v>
      </c>
      <c r="Y57" s="167">
        <v>6.9758589874935328E-4</v>
      </c>
      <c r="Z57" s="167">
        <v>9.6808293154071468E-4</v>
      </c>
      <c r="AA57" s="167">
        <v>1.3500776456460417E-3</v>
      </c>
      <c r="AB57" s="167">
        <v>1.8898018372949799E-3</v>
      </c>
      <c r="AC57" s="167">
        <v>2.6171904142259783E-3</v>
      </c>
      <c r="AD57" s="167">
        <v>3.5377122735936184E-3</v>
      </c>
      <c r="AE57" s="167">
        <v>4.7069557927215122E-3</v>
      </c>
      <c r="AF57" s="167">
        <v>6.2996418566909629E-3</v>
      </c>
      <c r="AG57" s="167">
        <v>8.5210732770367725E-3</v>
      </c>
      <c r="AH57" s="167">
        <v>1.1470687884170494E-2</v>
      </c>
      <c r="AI57" s="167">
        <v>1.5005418357361688E-2</v>
      </c>
      <c r="AJ57" s="167">
        <v>1.9868248351817441E-2</v>
      </c>
      <c r="AK57" s="167">
        <v>2.5427992053211224E-2</v>
      </c>
      <c r="AL57" s="167">
        <v>3.2993375266282432E-2</v>
      </c>
      <c r="AM57" s="167">
        <v>4.3130515520546031E-2</v>
      </c>
      <c r="AN57" s="167">
        <v>5.5051663674587803E-2</v>
      </c>
      <c r="AO57" s="167">
        <v>7.1740835991712104E-2</v>
      </c>
      <c r="AP57" s="167">
        <v>9.2119524076106796E-2</v>
      </c>
      <c r="AQ57" s="167">
        <v>0.11555055733862085</v>
      </c>
      <c r="AR57" s="167">
        <v>0.1447055065879328</v>
      </c>
      <c r="AS57" s="167">
        <v>0.18344837206263154</v>
      </c>
      <c r="AT57" s="167">
        <v>0.22474900272208553</v>
      </c>
      <c r="AU57" s="167">
        <v>0.28074082642276155</v>
      </c>
      <c r="AV57" s="167">
        <v>0.34944292518071285</v>
      </c>
      <c r="AW57" s="167">
        <v>0.42283161203233421</v>
      </c>
      <c r="AX57" s="167">
        <v>0.52567086348919745</v>
      </c>
      <c r="AY57" s="167">
        <v>0.65084474206123633</v>
      </c>
      <c r="AZ57" s="167">
        <v>0.81002368130071611</v>
      </c>
      <c r="BA57" s="167">
        <v>0.99850661118298867</v>
      </c>
      <c r="BB57" s="167">
        <v>1.1757563923866448</v>
      </c>
      <c r="BC57" s="167">
        <v>1.3325353837390703</v>
      </c>
      <c r="BD57" s="167">
        <v>1.5793731788501422</v>
      </c>
      <c r="BE57" s="167">
        <v>1.9249883664154042</v>
      </c>
      <c r="BF57" s="167">
        <v>2.3209509155048851</v>
      </c>
      <c r="BG57" s="167">
        <v>2.7612915072336763</v>
      </c>
      <c r="BH57" s="167">
        <v>3.3514790780443859</v>
      </c>
      <c r="BI57" s="167">
        <v>4.0181230421000071</v>
      </c>
      <c r="BJ57" s="167">
        <v>4.7600418413174177</v>
      </c>
      <c r="BK57" s="167">
        <v>5.2908787842819018</v>
      </c>
      <c r="BL57" s="167">
        <v>6.1185173835489453</v>
      </c>
      <c r="BM57" s="167">
        <v>6.7705613244669935</v>
      </c>
      <c r="BN57" s="167">
        <v>7.4705231191787567</v>
      </c>
      <c r="BO57" s="167">
        <v>7.9864773003191436</v>
      </c>
      <c r="BP57" s="167">
        <v>8.5673331924541412</v>
      </c>
      <c r="BQ57" s="167">
        <v>8.9132145593196199</v>
      </c>
      <c r="BR57" s="167">
        <v>9.1018553779778628</v>
      </c>
      <c r="BS57" s="167">
        <v>9.1859820025614809</v>
      </c>
      <c r="BT57" s="167">
        <v>9.0605100676217081</v>
      </c>
      <c r="BU57" s="167">
        <v>3.5947036796739247</v>
      </c>
      <c r="BV57" s="167">
        <v>3.4406834530885466</v>
      </c>
      <c r="BW57" s="167">
        <v>3.2585867198540712</v>
      </c>
      <c r="BX57" s="167">
        <v>3.0021081240945393</v>
      </c>
      <c r="BY57" s="167">
        <v>2.7232805672322478</v>
      </c>
      <c r="BZ57" s="167">
        <v>0</v>
      </c>
      <c r="CA57" s="168">
        <f t="shared" si="3"/>
        <v>122.81511283689892</v>
      </c>
      <c r="CB57" s="169"/>
    </row>
    <row r="58" spans="2:80" ht="12.5" x14ac:dyDescent="0.25">
      <c r="B58" s="166">
        <f t="shared" si="2"/>
        <v>2051</v>
      </c>
      <c r="C58" s="167">
        <v>1.3843810868496842E-8</v>
      </c>
      <c r="D58" s="167">
        <v>2.6891506670762011E-8</v>
      </c>
      <c r="E58" s="167">
        <v>4.8702053462995609E-8</v>
      </c>
      <c r="F58" s="167">
        <v>8.3962483243826824E-8</v>
      </c>
      <c r="G58" s="167">
        <v>1.3835500665970724E-7</v>
      </c>
      <c r="H58" s="167">
        <v>2.194280595765874E-7</v>
      </c>
      <c r="I58" s="167">
        <v>3.4322352057691852E-7</v>
      </c>
      <c r="J58" s="167">
        <v>5.4232765095418856E-7</v>
      </c>
      <c r="K58" s="167">
        <v>8.7758385480807277E-7</v>
      </c>
      <c r="L58" s="167">
        <v>1.4898948122732403E-6</v>
      </c>
      <c r="M58" s="167">
        <v>2.4383009481626639E-6</v>
      </c>
      <c r="N58" s="167">
        <v>4.1520370701181308E-6</v>
      </c>
      <c r="O58" s="167">
        <v>7.0614528890622363E-6</v>
      </c>
      <c r="P58" s="167">
        <v>1.1849166613842055E-5</v>
      </c>
      <c r="Q58" s="167">
        <v>1.9841608712573011E-5</v>
      </c>
      <c r="R58" s="167">
        <v>3.2854686595557014E-5</v>
      </c>
      <c r="S58" s="167">
        <v>5.1803811187994819E-5</v>
      </c>
      <c r="T58" s="167">
        <v>8.0973069644829643E-5</v>
      </c>
      <c r="U58" s="167">
        <v>1.2608285613932568E-4</v>
      </c>
      <c r="V58" s="167">
        <v>1.9287670488932207E-4</v>
      </c>
      <c r="W58" s="167">
        <v>2.8577047206185258E-4</v>
      </c>
      <c r="X58" s="167">
        <v>4.118091859855455E-4</v>
      </c>
      <c r="Y58" s="167">
        <v>5.89603401044414E-4</v>
      </c>
      <c r="Z58" s="167">
        <v>8.4382354828543837E-4</v>
      </c>
      <c r="AA58" s="167">
        <v>1.1585362169557745E-3</v>
      </c>
      <c r="AB58" s="167">
        <v>1.5999270821266953E-3</v>
      </c>
      <c r="AC58" s="167">
        <v>2.2197385079692489E-3</v>
      </c>
      <c r="AD58" s="167">
        <v>3.0490620247410338E-3</v>
      </c>
      <c r="AE58" s="167">
        <v>4.0905179333760033E-3</v>
      </c>
      <c r="AF58" s="167">
        <v>5.4048128092462067E-3</v>
      </c>
      <c r="AG58" s="167">
        <v>7.1874779599581107E-3</v>
      </c>
      <c r="AH58" s="167">
        <v>9.6635615722679979E-3</v>
      </c>
      <c r="AI58" s="167">
        <v>1.2935202464689155E-2</v>
      </c>
      <c r="AJ58" s="167">
        <v>1.6831321631385787E-2</v>
      </c>
      <c r="AK58" s="167">
        <v>2.2173714503848752E-2</v>
      </c>
      <c r="AL58" s="167">
        <v>2.8245371415947185E-2</v>
      </c>
      <c r="AM58" s="167">
        <v>3.6488475171374768E-2</v>
      </c>
      <c r="AN58" s="167">
        <v>4.7500295036058904E-2</v>
      </c>
      <c r="AO58" s="167">
        <v>6.0352399892144359E-2</v>
      </c>
      <c r="AP58" s="167">
        <v>7.832880751245952E-2</v>
      </c>
      <c r="AQ58" s="167">
        <v>0.10020004260857529</v>
      </c>
      <c r="AR58" s="167">
        <v>0.12523489523576159</v>
      </c>
      <c r="AS58" s="167">
        <v>0.15630750915031433</v>
      </c>
      <c r="AT58" s="167">
        <v>0.19752258387902921</v>
      </c>
      <c r="AU58" s="167">
        <v>0.24124465515510773</v>
      </c>
      <c r="AV58" s="167">
        <v>0.30044173148601305</v>
      </c>
      <c r="AW58" s="167">
        <v>0.37285832029473309</v>
      </c>
      <c r="AX58" s="167">
        <v>0.44986799043546943</v>
      </c>
      <c r="AY58" s="167">
        <v>0.55772066231103778</v>
      </c>
      <c r="AZ58" s="167">
        <v>0.68584081188058676</v>
      </c>
      <c r="BA58" s="167">
        <v>0.84869377028923854</v>
      </c>
      <c r="BB58" s="167">
        <v>1.0410913382205058</v>
      </c>
      <c r="BC58" s="167">
        <v>1.2206757612413544</v>
      </c>
      <c r="BD58" s="167">
        <v>1.368099273869771</v>
      </c>
      <c r="BE58" s="167">
        <v>1.6065893795592536</v>
      </c>
      <c r="BF58" s="167">
        <v>1.9427812774212876</v>
      </c>
      <c r="BG58" s="167">
        <v>2.326161209675548</v>
      </c>
      <c r="BH58" s="167">
        <v>2.7500147719051489</v>
      </c>
      <c r="BI58" s="167">
        <v>3.3175562806459569</v>
      </c>
      <c r="BJ58" s="167">
        <v>3.9539649116491544</v>
      </c>
      <c r="BK58" s="167">
        <v>4.6565123358127911</v>
      </c>
      <c r="BL58" s="167">
        <v>5.1441662139160043</v>
      </c>
      <c r="BM58" s="167">
        <v>5.9104798355801726</v>
      </c>
      <c r="BN58" s="167">
        <v>6.4888552905620216</v>
      </c>
      <c r="BO58" s="167">
        <v>7.0993056317702621</v>
      </c>
      <c r="BP58" s="167">
        <v>7.5197776157776843</v>
      </c>
      <c r="BQ58" s="167">
        <v>7.9858344921943658</v>
      </c>
      <c r="BR58" s="167">
        <v>8.2177487923137651</v>
      </c>
      <c r="BS58" s="167">
        <v>8.2891919659209243</v>
      </c>
      <c r="BT58" s="167">
        <v>8.2523278693552076</v>
      </c>
      <c r="BU58" s="167">
        <v>3.1970597908057785</v>
      </c>
      <c r="BV58" s="167">
        <v>2.9935878100230058</v>
      </c>
      <c r="BW58" s="167">
        <v>2.8217625025949804</v>
      </c>
      <c r="BX58" s="167">
        <v>2.6288892271193256</v>
      </c>
      <c r="BY58" s="167">
        <v>2.3787448444118531</v>
      </c>
      <c r="BZ58" s="167">
        <v>0</v>
      </c>
      <c r="CA58" s="168">
        <f t="shared" si="3"/>
        <v>107.48700534132138</v>
      </c>
      <c r="CB58" s="169"/>
    </row>
    <row r="59" spans="2:80" ht="12.5" x14ac:dyDescent="0.25">
      <c r="B59" s="166">
        <f t="shared" si="2"/>
        <v>2052</v>
      </c>
      <c r="C59" s="167">
        <v>1.1778971832632212E-8</v>
      </c>
      <c r="D59" s="167">
        <v>2.288030910568839E-8</v>
      </c>
      <c r="E59" s="167">
        <v>4.1439000720427943E-8</v>
      </c>
      <c r="F59" s="167">
        <v>7.1446719408785331E-8</v>
      </c>
      <c r="G59" s="167">
        <v>1.1774648500662011E-7</v>
      </c>
      <c r="H59" s="167">
        <v>1.8686290395586447E-7</v>
      </c>
      <c r="I59" s="167">
        <v>2.926316763421366E-7</v>
      </c>
      <c r="J59" s="167">
        <v>4.6295290719033932E-7</v>
      </c>
      <c r="K59" s="167">
        <v>7.4500141085398486E-7</v>
      </c>
      <c r="L59" s="167">
        <v>1.2209314494276979E-6</v>
      </c>
      <c r="M59" s="167">
        <v>2.0905285555705699E-6</v>
      </c>
      <c r="N59" s="167">
        <v>3.4621396377554348E-6</v>
      </c>
      <c r="O59" s="167">
        <v>5.9235246576416767E-6</v>
      </c>
      <c r="P59" s="167">
        <v>1.0024947954379027E-5</v>
      </c>
      <c r="Q59" s="167">
        <v>1.6627440822064576E-5</v>
      </c>
      <c r="R59" s="167">
        <v>2.7378085261792195E-5</v>
      </c>
      <c r="S59" s="167">
        <v>4.4459749372699475E-5</v>
      </c>
      <c r="T59" s="167">
        <v>6.8743518884806232E-5</v>
      </c>
      <c r="U59" s="167">
        <v>1.0543153468969835E-4</v>
      </c>
      <c r="V59" s="167">
        <v>1.6129309713819318E-4</v>
      </c>
      <c r="W59" s="167">
        <v>2.4275599764383982E-4</v>
      </c>
      <c r="X59" s="167">
        <v>3.5440125804669931E-4</v>
      </c>
      <c r="Y59" s="167">
        <v>5.0405333363234828E-4</v>
      </c>
      <c r="Z59" s="167">
        <v>7.1322021633790644E-4</v>
      </c>
      <c r="AA59" s="167">
        <v>1.0097981596116634E-3</v>
      </c>
      <c r="AB59" s="167">
        <v>1.3729366053806258E-3</v>
      </c>
      <c r="AC59" s="167">
        <v>1.8792906183487945E-3</v>
      </c>
      <c r="AD59" s="167">
        <v>2.5860776970216826E-3</v>
      </c>
      <c r="AE59" s="167">
        <v>3.5255244752709913E-3</v>
      </c>
      <c r="AF59" s="167">
        <v>4.6969554382837453E-3</v>
      </c>
      <c r="AG59" s="167">
        <v>6.1666202537696835E-3</v>
      </c>
      <c r="AH59" s="167">
        <v>8.1515143755250818E-3</v>
      </c>
      <c r="AI59" s="167">
        <v>1.0897701505644064E-2</v>
      </c>
      <c r="AJ59" s="167">
        <v>1.4509433742133315E-2</v>
      </c>
      <c r="AK59" s="167">
        <v>1.8785088054260046E-2</v>
      </c>
      <c r="AL59" s="167">
        <v>2.4631223304203309E-2</v>
      </c>
      <c r="AM59" s="167">
        <v>3.1238734922980682E-2</v>
      </c>
      <c r="AN59" s="167">
        <v>4.0187403554420964E-2</v>
      </c>
      <c r="AO59" s="167">
        <v>5.2076555561002214E-2</v>
      </c>
      <c r="AP59" s="167">
        <v>6.5898896578745036E-2</v>
      </c>
      <c r="AQ59" s="167">
        <v>8.5205387108399866E-2</v>
      </c>
      <c r="AR59" s="167">
        <v>0.10860408994297088</v>
      </c>
      <c r="AS59" s="167">
        <v>0.13528589621063403</v>
      </c>
      <c r="AT59" s="167">
        <v>0.1683141224918101</v>
      </c>
      <c r="AU59" s="167">
        <v>0.21203709257848657</v>
      </c>
      <c r="AV59" s="167">
        <v>0.25819784322758499</v>
      </c>
      <c r="AW59" s="167">
        <v>0.32060721526630387</v>
      </c>
      <c r="AX59" s="167">
        <v>0.39674241831427859</v>
      </c>
      <c r="AY59" s="167">
        <v>0.4773412148396311</v>
      </c>
      <c r="AZ59" s="167">
        <v>0.58775947744131607</v>
      </c>
      <c r="BA59" s="167">
        <v>0.7186572060750408</v>
      </c>
      <c r="BB59" s="167">
        <v>0.88498963414618348</v>
      </c>
      <c r="BC59" s="167">
        <v>1.0810132627161297</v>
      </c>
      <c r="BD59" s="167">
        <v>1.253432389564606</v>
      </c>
      <c r="BE59" s="167">
        <v>1.3919412280984105</v>
      </c>
      <c r="BF59" s="167">
        <v>1.6218101348958598</v>
      </c>
      <c r="BG59" s="167">
        <v>1.9476415452748461</v>
      </c>
      <c r="BH59" s="167">
        <v>2.3173383739688349</v>
      </c>
      <c r="BI59" s="167">
        <v>2.7230605856193484</v>
      </c>
      <c r="BJ59" s="167">
        <v>3.2655123011007068</v>
      </c>
      <c r="BK59" s="167">
        <v>3.8691060198324827</v>
      </c>
      <c r="BL59" s="167">
        <v>4.5288750200258789</v>
      </c>
      <c r="BM59" s="167">
        <v>4.971168949643971</v>
      </c>
      <c r="BN59" s="167">
        <v>5.666530483214669</v>
      </c>
      <c r="BO59" s="167">
        <v>6.1688670954574469</v>
      </c>
      <c r="BP59" s="167">
        <v>6.6876507101045766</v>
      </c>
      <c r="BQ59" s="167">
        <v>7.0137346619075185</v>
      </c>
      <c r="BR59" s="167">
        <v>7.3681997657144036</v>
      </c>
      <c r="BS59" s="167">
        <v>7.4907965093802682</v>
      </c>
      <c r="BT59" s="167">
        <v>7.4547449773300469</v>
      </c>
      <c r="BU59" s="167">
        <v>2.8129578248456255</v>
      </c>
      <c r="BV59" s="167">
        <v>2.6415095410350244</v>
      </c>
      <c r="BW59" s="167">
        <v>2.436687480099117</v>
      </c>
      <c r="BX59" s="167">
        <v>2.2600643259685391</v>
      </c>
      <c r="BY59" s="167">
        <v>2.068537188859235</v>
      </c>
      <c r="BZ59" s="167">
        <v>0</v>
      </c>
      <c r="CA59" s="168">
        <f t="shared" si="3"/>
        <v>93.684798766191264</v>
      </c>
      <c r="CB59" s="169"/>
    </row>
    <row r="60" spans="2:80" ht="12.5" x14ac:dyDescent="0.25">
      <c r="B60" s="166">
        <f t="shared" si="2"/>
        <v>2053</v>
      </c>
      <c r="C60" s="167">
        <v>1.0026602565577081E-8</v>
      </c>
      <c r="D60" s="167">
        <v>1.9467270760686883E-8</v>
      </c>
      <c r="E60" s="167">
        <v>3.5257221399354055E-8</v>
      </c>
      <c r="F60" s="167">
        <v>6.0790687678169419E-8</v>
      </c>
      <c r="G60" s="167">
        <v>1.001933465291649E-7</v>
      </c>
      <c r="H60" s="167">
        <v>1.5902758872254896E-7</v>
      </c>
      <c r="I60" s="167">
        <v>2.4919934298733848E-7</v>
      </c>
      <c r="J60" s="167">
        <v>3.946989881181695E-7</v>
      </c>
      <c r="K60" s="167">
        <v>6.3593070057099688E-7</v>
      </c>
      <c r="L60" s="167">
        <v>1.036505696105916E-6</v>
      </c>
      <c r="M60" s="167">
        <v>1.7139360853068997E-6</v>
      </c>
      <c r="N60" s="167">
        <v>2.9680546176497069E-6</v>
      </c>
      <c r="O60" s="167">
        <v>4.9402905995810098E-6</v>
      </c>
      <c r="P60" s="167">
        <v>8.410509377887454E-6</v>
      </c>
      <c r="Q60" s="167">
        <v>1.4068205428374725E-5</v>
      </c>
      <c r="R60" s="167">
        <v>2.2945605417906689E-5</v>
      </c>
      <c r="S60" s="167">
        <v>3.7053379859069979E-5</v>
      </c>
      <c r="T60" s="167">
        <v>5.8995385827043112E-5</v>
      </c>
      <c r="U60" s="167">
        <v>8.950934334142624E-5</v>
      </c>
      <c r="V60" s="167">
        <v>1.3488370404940442E-4</v>
      </c>
      <c r="W60" s="167">
        <v>2.0301669143696355E-4</v>
      </c>
      <c r="X60" s="167">
        <v>3.0105994439078021E-4</v>
      </c>
      <c r="Y60" s="167">
        <v>4.3377965405888563E-4</v>
      </c>
      <c r="Z60" s="167">
        <v>6.0973460212815356E-4</v>
      </c>
      <c r="AA60" s="167">
        <v>8.5352687539985705E-4</v>
      </c>
      <c r="AB60" s="167">
        <v>1.1966444584208813E-3</v>
      </c>
      <c r="AC60" s="167">
        <v>1.6126719584896865E-3</v>
      </c>
      <c r="AD60" s="167">
        <v>2.1894952797601452E-3</v>
      </c>
      <c r="AE60" s="167">
        <v>2.990267963281168E-3</v>
      </c>
      <c r="AF60" s="167">
        <v>4.0482366932098612E-3</v>
      </c>
      <c r="AG60" s="167">
        <v>5.3589861172962383E-3</v>
      </c>
      <c r="AH60" s="167">
        <v>6.993844955498596E-3</v>
      </c>
      <c r="AI60" s="167">
        <v>9.1929257134967246E-3</v>
      </c>
      <c r="AJ60" s="167">
        <v>1.2224388455665203E-2</v>
      </c>
      <c r="AK60" s="167">
        <v>1.6194076346901842E-2</v>
      </c>
      <c r="AL60" s="167">
        <v>2.0867828848964209E-2</v>
      </c>
      <c r="AM60" s="167">
        <v>2.7242384841937417E-2</v>
      </c>
      <c r="AN60" s="167">
        <v>3.4406956303103642E-2</v>
      </c>
      <c r="AO60" s="167">
        <v>4.4061625528916237E-2</v>
      </c>
      <c r="AP60" s="167">
        <v>5.6865430175233933E-2</v>
      </c>
      <c r="AQ60" s="167">
        <v>7.1689316579371831E-2</v>
      </c>
      <c r="AR60" s="167">
        <v>9.2358707429623266E-2</v>
      </c>
      <c r="AS60" s="167">
        <v>0.11732830773456981</v>
      </c>
      <c r="AT60" s="167">
        <v>0.14568914487467466</v>
      </c>
      <c r="AU60" s="167">
        <v>0.18069854289972209</v>
      </c>
      <c r="AV60" s="167">
        <v>0.22695789078513828</v>
      </c>
      <c r="AW60" s="167">
        <v>0.27555728763851339</v>
      </c>
      <c r="AX60" s="167">
        <v>0.34118256605109232</v>
      </c>
      <c r="AY60" s="167">
        <v>0.42102044008651718</v>
      </c>
      <c r="AZ60" s="167">
        <v>0.50310496008957362</v>
      </c>
      <c r="BA60" s="167">
        <v>0.61594397039762905</v>
      </c>
      <c r="BB60" s="167">
        <v>0.74948040213684775</v>
      </c>
      <c r="BC60" s="167">
        <v>0.91904133952771616</v>
      </c>
      <c r="BD60" s="167">
        <v>1.1101953557513653</v>
      </c>
      <c r="BE60" s="167">
        <v>1.2754885877569098</v>
      </c>
      <c r="BF60" s="167">
        <v>1.4054387801653978</v>
      </c>
      <c r="BG60" s="167">
        <v>1.6262841903756282</v>
      </c>
      <c r="BH60" s="167">
        <v>1.9408128294426179</v>
      </c>
      <c r="BI60" s="167">
        <v>2.2953700767829481</v>
      </c>
      <c r="BJ60" s="167">
        <v>2.6813234527870731</v>
      </c>
      <c r="BK60" s="167">
        <v>3.1964941851072313</v>
      </c>
      <c r="BL60" s="167">
        <v>3.7643715903801365</v>
      </c>
      <c r="BM60" s="167">
        <v>4.3783148668715013</v>
      </c>
      <c r="BN60" s="167">
        <v>4.7682369085171832</v>
      </c>
      <c r="BO60" s="167">
        <v>5.3895854148928404</v>
      </c>
      <c r="BP60" s="167">
        <v>5.8141514004416521</v>
      </c>
      <c r="BQ60" s="167">
        <v>6.2414369423647731</v>
      </c>
      <c r="BR60" s="167">
        <v>6.4762411540247742</v>
      </c>
      <c r="BS60" s="167">
        <v>6.7223902189926683</v>
      </c>
      <c r="BT60" s="167">
        <v>6.7438920402486522</v>
      </c>
      <c r="BU60" s="167">
        <v>2.4375688748922295</v>
      </c>
      <c r="BV60" s="167">
        <v>2.3143991015592862</v>
      </c>
      <c r="BW60" s="167">
        <v>2.1415082237515621</v>
      </c>
      <c r="BX60" s="167">
        <v>1.9446755346814175</v>
      </c>
      <c r="BY60" s="167">
        <v>1.7725941564235883</v>
      </c>
      <c r="BZ60" s="167">
        <v>0</v>
      </c>
      <c r="CA60" s="168">
        <f t="shared" si="3"/>
        <v>81.349051833362083</v>
      </c>
      <c r="CB60" s="169"/>
    </row>
    <row r="61" spans="2:80" ht="12.5" x14ac:dyDescent="0.25">
      <c r="B61" s="166">
        <f t="shared" si="2"/>
        <v>2054</v>
      </c>
      <c r="C61" s="167">
        <v>8.5397130200615123E-9</v>
      </c>
      <c r="D61" s="167">
        <v>1.6570535544407905E-8</v>
      </c>
      <c r="E61" s="167">
        <v>2.9997455696512132E-8</v>
      </c>
      <c r="F61" s="167">
        <v>5.1721371234492164E-8</v>
      </c>
      <c r="G61" s="167">
        <v>8.5249144590737735E-8</v>
      </c>
      <c r="H61" s="167">
        <v>1.3532001496424639E-7</v>
      </c>
      <c r="I61" s="167">
        <v>2.120764579782719E-7</v>
      </c>
      <c r="J61" s="167">
        <v>3.3611028725510916E-7</v>
      </c>
      <c r="K61" s="167">
        <v>5.4215665616641484E-7</v>
      </c>
      <c r="L61" s="167">
        <v>8.8471351493424333E-7</v>
      </c>
      <c r="M61" s="167">
        <v>1.4550752392566979E-6</v>
      </c>
      <c r="N61" s="167">
        <v>2.4344640804641049E-6</v>
      </c>
      <c r="O61" s="167">
        <v>4.2349181554601767E-6</v>
      </c>
      <c r="P61" s="167">
        <v>7.0156518529318479E-6</v>
      </c>
      <c r="Q61" s="167">
        <v>1.1803950270006247E-5</v>
      </c>
      <c r="R61" s="167">
        <v>1.9414710890286457E-5</v>
      </c>
      <c r="S61" s="167">
        <v>3.1057262084077664E-5</v>
      </c>
      <c r="T61" s="167">
        <v>4.9172852797541022E-5</v>
      </c>
      <c r="U61" s="167">
        <v>7.6814111897471893E-5</v>
      </c>
      <c r="V61" s="167">
        <v>1.1451533648720869E-4</v>
      </c>
      <c r="W61" s="167">
        <v>1.6978565971670356E-4</v>
      </c>
      <c r="X61" s="167">
        <v>2.5178952649751452E-4</v>
      </c>
      <c r="Y61" s="167">
        <v>3.6849592740317849E-4</v>
      </c>
      <c r="Z61" s="167">
        <v>5.2472362851757604E-4</v>
      </c>
      <c r="AA61" s="167">
        <v>7.2968831110009624E-4</v>
      </c>
      <c r="AB61" s="167">
        <v>1.0114828500820683E-3</v>
      </c>
      <c r="AC61" s="167">
        <v>1.4055665273948192E-3</v>
      </c>
      <c r="AD61" s="167">
        <v>1.8788717998708959E-3</v>
      </c>
      <c r="AE61" s="167">
        <v>2.5317594871089311E-3</v>
      </c>
      <c r="AF61" s="167">
        <v>3.433699541857238E-3</v>
      </c>
      <c r="AG61" s="167">
        <v>4.618878669020221E-3</v>
      </c>
      <c r="AH61" s="167">
        <v>6.0778903922340533E-3</v>
      </c>
      <c r="AI61" s="167">
        <v>7.8875564723840386E-3</v>
      </c>
      <c r="AJ61" s="167">
        <v>1.0312506216057948E-2</v>
      </c>
      <c r="AK61" s="167">
        <v>1.3644224360690571E-2</v>
      </c>
      <c r="AL61" s="167">
        <v>1.7990098083844774E-2</v>
      </c>
      <c r="AM61" s="167">
        <v>2.3081072696723437E-2</v>
      </c>
      <c r="AN61" s="167">
        <v>3.0006512018511455E-2</v>
      </c>
      <c r="AO61" s="167">
        <v>3.7725820892391848E-2</v>
      </c>
      <c r="AP61" s="167">
        <v>4.8116339215737658E-2</v>
      </c>
      <c r="AQ61" s="167">
        <v>6.1865690364582893E-2</v>
      </c>
      <c r="AR61" s="167">
        <v>7.7714076994422343E-2</v>
      </c>
      <c r="AS61" s="167">
        <v>9.9785513196965492E-2</v>
      </c>
      <c r="AT61" s="167">
        <v>0.1263595314613889</v>
      </c>
      <c r="AU61" s="167">
        <v>0.15642181237591102</v>
      </c>
      <c r="AV61" s="167">
        <v>0.19343337119546367</v>
      </c>
      <c r="AW61" s="167">
        <v>0.24223970859211963</v>
      </c>
      <c r="AX61" s="167">
        <v>0.2932748688920892</v>
      </c>
      <c r="AY61" s="167">
        <v>0.36210338365768935</v>
      </c>
      <c r="AZ61" s="167">
        <v>0.44380151515837973</v>
      </c>
      <c r="BA61" s="167">
        <v>0.52729675346986415</v>
      </c>
      <c r="BB61" s="167">
        <v>0.6424429584736101</v>
      </c>
      <c r="BC61" s="167">
        <v>0.7784272998452012</v>
      </c>
      <c r="BD61" s="167">
        <v>0.94399745726479722</v>
      </c>
      <c r="BE61" s="167">
        <v>1.1299351821671895</v>
      </c>
      <c r="BF61" s="167">
        <v>1.28810009647805</v>
      </c>
      <c r="BG61" s="167">
        <v>1.409663904426635</v>
      </c>
      <c r="BH61" s="167">
        <v>1.6210432957723291</v>
      </c>
      <c r="BI61" s="167">
        <v>1.9230141440399264</v>
      </c>
      <c r="BJ61" s="167">
        <v>2.2609941904468505</v>
      </c>
      <c r="BK61" s="167">
        <v>2.6256951721637241</v>
      </c>
      <c r="BL61" s="167">
        <v>3.111179677949786</v>
      </c>
      <c r="BM61" s="167">
        <v>3.6407396305608741</v>
      </c>
      <c r="BN61" s="167">
        <v>4.2015968402740977</v>
      </c>
      <c r="BO61" s="167">
        <v>4.5377291002132418</v>
      </c>
      <c r="BP61" s="167">
        <v>5.0826318334884419</v>
      </c>
      <c r="BQ61" s="167">
        <v>5.429690993006945</v>
      </c>
      <c r="BR61" s="167">
        <v>5.7674047006465639</v>
      </c>
      <c r="BS61" s="167">
        <v>5.9139784727532438</v>
      </c>
      <c r="BT61" s="167">
        <v>6.058531097529408</v>
      </c>
      <c r="BU61" s="167">
        <v>2.1066304634814004</v>
      </c>
      <c r="BV61" s="167">
        <v>1.9912817417964501</v>
      </c>
      <c r="BW61" s="167">
        <v>1.8632458626758761</v>
      </c>
      <c r="BX61" s="167">
        <v>1.6975848724505136</v>
      </c>
      <c r="BY61" s="167">
        <v>1.5157339479846292</v>
      </c>
      <c r="BZ61" s="167">
        <v>0</v>
      </c>
      <c r="CA61" s="168">
        <f t="shared" si="3"/>
        <v>70.337656144314721</v>
      </c>
      <c r="CB61" s="169"/>
    </row>
    <row r="62" spans="2:80" ht="12.5" x14ac:dyDescent="0.25">
      <c r="B62" s="166">
        <f t="shared" si="2"/>
        <v>2055</v>
      </c>
      <c r="C62" s="167">
        <v>7.2749545380890179E-9</v>
      </c>
      <c r="D62" s="167">
        <v>1.4112591768811189E-8</v>
      </c>
      <c r="E62" s="167">
        <v>2.5533306413638712E-8</v>
      </c>
      <c r="F62" s="167">
        <v>4.4004750447690366E-8</v>
      </c>
      <c r="G62" s="167">
        <v>7.2530156526584566E-8</v>
      </c>
      <c r="H62" s="167">
        <v>1.1513570180587962E-7</v>
      </c>
      <c r="I62" s="167">
        <v>1.8045950068296124E-7</v>
      </c>
      <c r="J62" s="167">
        <v>2.8603879430322277E-7</v>
      </c>
      <c r="K62" s="167">
        <v>4.6167051620527033E-7</v>
      </c>
      <c r="L62" s="167">
        <v>7.5423180313782812E-7</v>
      </c>
      <c r="M62" s="167">
        <v>1.2419245186828798E-6</v>
      </c>
      <c r="N62" s="167">
        <v>2.0668271543816674E-6</v>
      </c>
      <c r="O62" s="167">
        <v>3.4749175457093884E-6</v>
      </c>
      <c r="P62" s="167">
        <v>6.0135611924805321E-6</v>
      </c>
      <c r="Q62" s="167">
        <v>9.8478816763780674E-6</v>
      </c>
      <c r="R62" s="167">
        <v>1.6291616743491222E-5</v>
      </c>
      <c r="S62" s="167">
        <v>2.6279137558288257E-5</v>
      </c>
      <c r="T62" s="167">
        <v>4.1219024444288932E-5</v>
      </c>
      <c r="U62" s="167">
        <v>6.4030795523861705E-5</v>
      </c>
      <c r="V62" s="167">
        <v>9.8271161928120687E-5</v>
      </c>
      <c r="W62" s="167">
        <v>1.4414911441607003E-4</v>
      </c>
      <c r="X62" s="167">
        <v>2.1058604910284551E-4</v>
      </c>
      <c r="Y62" s="167">
        <v>3.0820412477117198E-4</v>
      </c>
      <c r="Z62" s="167">
        <v>4.4575873362034946E-4</v>
      </c>
      <c r="AA62" s="167">
        <v>6.2794754485945292E-4</v>
      </c>
      <c r="AB62" s="167">
        <v>8.647336797851235E-4</v>
      </c>
      <c r="AC62" s="167">
        <v>1.1881036871096429E-3</v>
      </c>
      <c r="AD62" s="167">
        <v>1.6375569166133808E-3</v>
      </c>
      <c r="AE62" s="167">
        <v>2.1725935311264211E-3</v>
      </c>
      <c r="AF62" s="167">
        <v>2.9072671378049808E-3</v>
      </c>
      <c r="AG62" s="167">
        <v>3.9178346958325116E-3</v>
      </c>
      <c r="AH62" s="167">
        <v>5.238571740127651E-3</v>
      </c>
      <c r="AI62" s="167">
        <v>6.8545900081564692E-3</v>
      </c>
      <c r="AJ62" s="167">
        <v>8.8484359151355108E-3</v>
      </c>
      <c r="AK62" s="167">
        <v>1.1510798417670109E-2</v>
      </c>
      <c r="AL62" s="167">
        <v>1.5158018263652595E-2</v>
      </c>
      <c r="AM62" s="167">
        <v>1.9898806024691962E-2</v>
      </c>
      <c r="AN62" s="167">
        <v>2.5424097386956501E-2</v>
      </c>
      <c r="AO62" s="167">
        <v>3.2902204453847839E-2</v>
      </c>
      <c r="AP62" s="167">
        <v>4.1199600894127886E-2</v>
      </c>
      <c r="AQ62" s="167">
        <v>5.2350572751776459E-2</v>
      </c>
      <c r="AR62" s="167">
        <v>6.7068889603062676E-2</v>
      </c>
      <c r="AS62" s="167">
        <v>8.3970152775444729E-2</v>
      </c>
      <c r="AT62" s="167">
        <v>0.10747563944598693</v>
      </c>
      <c r="AU62" s="167">
        <v>0.13567884210054948</v>
      </c>
      <c r="AV62" s="167">
        <v>0.1674612754262742</v>
      </c>
      <c r="AW62" s="167">
        <v>0.20647967096744724</v>
      </c>
      <c r="AX62" s="167">
        <v>0.25784072394020252</v>
      </c>
      <c r="AY62" s="167">
        <v>0.31129742567230012</v>
      </c>
      <c r="AZ62" s="167">
        <v>0.3817461532387344</v>
      </c>
      <c r="BA62" s="167">
        <v>0.4652059003746033</v>
      </c>
      <c r="BB62" s="167">
        <v>0.55005754595905409</v>
      </c>
      <c r="BC62" s="167">
        <v>0.66734941815229221</v>
      </c>
      <c r="BD62" s="167">
        <v>0.79969242284806297</v>
      </c>
      <c r="BE62" s="167">
        <v>0.96095568412006849</v>
      </c>
      <c r="BF62" s="167">
        <v>1.1413475169291316</v>
      </c>
      <c r="BG62" s="167">
        <v>1.2922439006709547</v>
      </c>
      <c r="BH62" s="167">
        <v>1.4055002146855879</v>
      </c>
      <c r="BI62" s="167">
        <v>1.606688821899255</v>
      </c>
      <c r="BJ62" s="167">
        <v>1.894860729635182</v>
      </c>
      <c r="BK62" s="167">
        <v>2.2149566602111079</v>
      </c>
      <c r="BL62" s="167">
        <v>2.5567433825529085</v>
      </c>
      <c r="BM62" s="167">
        <v>3.010351979583521</v>
      </c>
      <c r="BN62" s="167">
        <v>3.4954947737123394</v>
      </c>
      <c r="BO62" s="167">
        <v>4.000716222773586</v>
      </c>
      <c r="BP62" s="167">
        <v>4.2820773085791455</v>
      </c>
      <c r="BQ62" s="167">
        <v>4.7498368158414257</v>
      </c>
      <c r="BR62" s="167">
        <v>5.0211847608719911</v>
      </c>
      <c r="BS62" s="167">
        <v>5.2714181627936467</v>
      </c>
      <c r="BT62" s="167">
        <v>5.3356180589586115</v>
      </c>
      <c r="BU62" s="167">
        <v>1.7997306079666289</v>
      </c>
      <c r="BV62" s="167">
        <v>1.71407868641137</v>
      </c>
      <c r="BW62" s="167">
        <v>1.597116151346204</v>
      </c>
      <c r="BX62" s="167">
        <v>1.4716940771721612</v>
      </c>
      <c r="BY62" s="167">
        <v>1.3186905045887309</v>
      </c>
      <c r="BZ62" s="167">
        <v>0</v>
      </c>
      <c r="CA62" s="168">
        <f t="shared" si="3"/>
        <v>60.576710210719114</v>
      </c>
      <c r="CB62" s="169"/>
    </row>
    <row r="63" spans="2:80" ht="12.5" x14ac:dyDescent="0.25">
      <c r="B63" s="166">
        <f t="shared" si="2"/>
        <v>2056</v>
      </c>
      <c r="C63" s="167">
        <v>6.1984982702156799E-9</v>
      </c>
      <c r="D63" s="167">
        <v>1.2021881243967636E-8</v>
      </c>
      <c r="E63" s="167">
        <v>2.1745209431711654E-8</v>
      </c>
      <c r="F63" s="167">
        <v>3.7455221278681616E-8</v>
      </c>
      <c r="G63" s="167">
        <v>6.1708759123424439E-8</v>
      </c>
      <c r="H63" s="167">
        <v>9.7957692353489723E-8</v>
      </c>
      <c r="I63" s="167">
        <v>1.5354081601970382E-7</v>
      </c>
      <c r="J63" s="167">
        <v>2.4339270145168346E-7</v>
      </c>
      <c r="K63" s="167">
        <v>3.9288946869497909E-7</v>
      </c>
      <c r="L63" s="167">
        <v>6.4224839153859126E-7</v>
      </c>
      <c r="M63" s="167">
        <v>1.0587307535114832E-6</v>
      </c>
      <c r="N63" s="167">
        <v>1.7639809875569235E-6</v>
      </c>
      <c r="O63" s="167">
        <v>2.9502131161374123E-6</v>
      </c>
      <c r="P63" s="167">
        <v>4.935970608604956E-6</v>
      </c>
      <c r="Q63" s="167">
        <v>8.4407317497980916E-6</v>
      </c>
      <c r="R63" s="167">
        <v>1.3593847066339926E-5</v>
      </c>
      <c r="S63" s="167">
        <v>2.2053777710612232E-5</v>
      </c>
      <c r="T63" s="167">
        <v>3.4878620178313557E-5</v>
      </c>
      <c r="U63" s="167">
        <v>5.3677540423652248E-5</v>
      </c>
      <c r="V63" s="167">
        <v>8.1923606765899049E-5</v>
      </c>
      <c r="W63" s="167">
        <v>1.236991731899395E-4</v>
      </c>
      <c r="X63" s="167">
        <v>1.7879122740344089E-4</v>
      </c>
      <c r="Y63" s="167">
        <v>2.5778166535411762E-4</v>
      </c>
      <c r="Z63" s="167">
        <v>3.7284220061412077E-4</v>
      </c>
      <c r="AA63" s="167">
        <v>5.3345751943312258E-4</v>
      </c>
      <c r="AB63" s="167">
        <v>7.4415941351163584E-4</v>
      </c>
      <c r="AC63" s="167">
        <v>1.0157412370793706E-3</v>
      </c>
      <c r="AD63" s="167">
        <v>1.3842380955911837E-3</v>
      </c>
      <c r="AE63" s="167">
        <v>1.8935285429614312E-3</v>
      </c>
      <c r="AF63" s="167">
        <v>2.4948621377796076E-3</v>
      </c>
      <c r="AG63" s="167">
        <v>3.317247756873587E-3</v>
      </c>
      <c r="AH63" s="167">
        <v>4.4436129627626331E-3</v>
      </c>
      <c r="AI63" s="167">
        <v>5.9081135795228112E-3</v>
      </c>
      <c r="AJ63" s="167">
        <v>7.6897058921403527E-3</v>
      </c>
      <c r="AK63" s="167">
        <v>9.8768769349337759E-3</v>
      </c>
      <c r="AL63" s="167">
        <v>1.2788483241309101E-2</v>
      </c>
      <c r="AM63" s="167">
        <v>1.6766960515214979E-2</v>
      </c>
      <c r="AN63" s="167">
        <v>2.1919619644444555E-2</v>
      </c>
      <c r="AO63" s="167">
        <v>2.7879063124010339E-2</v>
      </c>
      <c r="AP63" s="167">
        <v>3.5933416295130916E-2</v>
      </c>
      <c r="AQ63" s="167">
        <v>4.4827794040635416E-2</v>
      </c>
      <c r="AR63" s="167">
        <v>5.6757592719760108E-2</v>
      </c>
      <c r="AS63" s="167">
        <v>7.2472924509172199E-2</v>
      </c>
      <c r="AT63" s="167">
        <v>9.044928812031805E-2</v>
      </c>
      <c r="AU63" s="167">
        <v>0.11541232963863213</v>
      </c>
      <c r="AV63" s="167">
        <v>0.14526700440335061</v>
      </c>
      <c r="AW63" s="167">
        <v>0.17877449064598405</v>
      </c>
      <c r="AX63" s="167">
        <v>0.21980424801500398</v>
      </c>
      <c r="AY63" s="167">
        <v>0.27371599277549963</v>
      </c>
      <c r="AZ63" s="167">
        <v>0.32822713935677439</v>
      </c>
      <c r="BA63" s="167">
        <v>0.40021641482807024</v>
      </c>
      <c r="BB63" s="167">
        <v>0.4853620888175858</v>
      </c>
      <c r="BC63" s="167">
        <v>0.57147049899848223</v>
      </c>
      <c r="BD63" s="167">
        <v>0.68569538865100133</v>
      </c>
      <c r="BE63" s="167">
        <v>0.81421609254222904</v>
      </c>
      <c r="BF63" s="167">
        <v>0.97085555292221026</v>
      </c>
      <c r="BG63" s="167">
        <v>1.145290114951008</v>
      </c>
      <c r="BH63" s="167">
        <v>1.2887403388515708</v>
      </c>
      <c r="BI63" s="167">
        <v>1.393481951943893</v>
      </c>
      <c r="BJ63" s="167">
        <v>1.5837264577809038</v>
      </c>
      <c r="BK63" s="167">
        <v>1.8569925747774878</v>
      </c>
      <c r="BL63" s="167">
        <v>2.157738490597056</v>
      </c>
      <c r="BM63" s="167">
        <v>2.475113701830447</v>
      </c>
      <c r="BN63" s="167">
        <v>2.8917604008164131</v>
      </c>
      <c r="BO63" s="167">
        <v>3.3302871400033216</v>
      </c>
      <c r="BP63" s="167">
        <v>3.7777931087455552</v>
      </c>
      <c r="BQ63" s="167">
        <v>4.0046594971586575</v>
      </c>
      <c r="BR63" s="167">
        <v>4.3960391370863281</v>
      </c>
      <c r="BS63" s="167">
        <v>4.5935504539179437</v>
      </c>
      <c r="BT63" s="167">
        <v>4.7608296366179399</v>
      </c>
      <c r="BU63" s="167">
        <v>1.5233603856774998</v>
      </c>
      <c r="BV63" s="167">
        <v>1.4702297476196937</v>
      </c>
      <c r="BW63" s="167">
        <v>1.3805523325341453</v>
      </c>
      <c r="BX63" s="167">
        <v>1.2671322657796031</v>
      </c>
      <c r="BY63" s="167">
        <v>1.1485168173991276</v>
      </c>
      <c r="BZ63" s="167">
        <v>0</v>
      </c>
      <c r="CA63" s="168">
        <f t="shared" si="3"/>
        <v>52.055068542410552</v>
      </c>
      <c r="CB63" s="169"/>
    </row>
    <row r="64" spans="2:80" ht="12.5" x14ac:dyDescent="0.25">
      <c r="B64" s="166">
        <f t="shared" si="2"/>
        <v>2057</v>
      </c>
      <c r="C64" s="167">
        <v>5.2831137971331987E-9</v>
      </c>
      <c r="D64" s="167">
        <v>1.0242520654540899E-8</v>
      </c>
      <c r="E64" s="167">
        <v>1.8523072284337694E-8</v>
      </c>
      <c r="F64" s="167">
        <v>3.1897474481179522E-8</v>
      </c>
      <c r="G64" s="167">
        <v>5.2523581865748792E-8</v>
      </c>
      <c r="H64" s="167">
        <v>8.3342340535808024E-8</v>
      </c>
      <c r="I64" s="167">
        <v>1.3063202725094314E-7</v>
      </c>
      <c r="J64" s="167">
        <v>2.070853867552902E-7</v>
      </c>
      <c r="K64" s="167">
        <v>3.3431113587167882E-7</v>
      </c>
      <c r="L64" s="167">
        <v>5.4656075726411402E-7</v>
      </c>
      <c r="M64" s="167">
        <v>9.0152353265926521E-7</v>
      </c>
      <c r="N64" s="167">
        <v>1.5037316489496799E-6</v>
      </c>
      <c r="O64" s="167">
        <v>2.5178329610686667E-6</v>
      </c>
      <c r="P64" s="167">
        <v>4.190709732232456E-6</v>
      </c>
      <c r="Q64" s="167">
        <v>6.9302529760451037E-6</v>
      </c>
      <c r="R64" s="167">
        <v>1.1650814640079554E-5</v>
      </c>
      <c r="S64" s="167">
        <v>1.8404111838538073E-5</v>
      </c>
      <c r="T64" s="167">
        <v>2.9272730103502287E-5</v>
      </c>
      <c r="U64" s="167">
        <v>4.5422063516181721E-5</v>
      </c>
      <c r="V64" s="167">
        <v>6.8681707332485242E-5</v>
      </c>
      <c r="W64" s="167">
        <v>1.0312908427173584E-4</v>
      </c>
      <c r="X64" s="167">
        <v>1.5342525434597354E-4</v>
      </c>
      <c r="Y64" s="167">
        <v>2.1886428163586658E-4</v>
      </c>
      <c r="Z64" s="167">
        <v>3.1185866484478852E-4</v>
      </c>
      <c r="AA64" s="167">
        <v>4.4621248690840387E-4</v>
      </c>
      <c r="AB64" s="167">
        <v>6.3219290952137852E-4</v>
      </c>
      <c r="AC64" s="167">
        <v>8.7410823989242381E-4</v>
      </c>
      <c r="AD64" s="167">
        <v>1.1834342871970271E-3</v>
      </c>
      <c r="AE64" s="167">
        <v>1.6006557118847242E-3</v>
      </c>
      <c r="AF64" s="167">
        <v>2.1743819828735633E-3</v>
      </c>
      <c r="AG64" s="167">
        <v>2.8467278738701918E-3</v>
      </c>
      <c r="AH64" s="167">
        <v>3.762516499079438E-3</v>
      </c>
      <c r="AI64" s="167">
        <v>5.0117070843920253E-3</v>
      </c>
      <c r="AJ64" s="167">
        <v>6.6280652086303515E-3</v>
      </c>
      <c r="AK64" s="167">
        <v>8.5836514267165764E-3</v>
      </c>
      <c r="AL64" s="167">
        <v>1.097358725404185E-2</v>
      </c>
      <c r="AM64" s="167">
        <v>1.4146616076550211E-2</v>
      </c>
      <c r="AN64" s="167">
        <v>1.8470557976438817E-2</v>
      </c>
      <c r="AO64" s="167">
        <v>2.4037295652244661E-2</v>
      </c>
      <c r="AP64" s="167">
        <v>3.0449357353404816E-2</v>
      </c>
      <c r="AQ64" s="167">
        <v>3.9099726476885976E-2</v>
      </c>
      <c r="AR64" s="167">
        <v>4.8604583931383005E-2</v>
      </c>
      <c r="AS64" s="167">
        <v>6.133540721152031E-2</v>
      </c>
      <c r="AT64" s="167">
        <v>7.8070712451593915E-2</v>
      </c>
      <c r="AU64" s="167">
        <v>9.713792664450227E-2</v>
      </c>
      <c r="AV64" s="167">
        <v>0.12358043180108447</v>
      </c>
      <c r="AW64" s="167">
        <v>0.15509486893155022</v>
      </c>
      <c r="AX64" s="167">
        <v>0.19033153809293191</v>
      </c>
      <c r="AY64" s="167">
        <v>0.23336638274160959</v>
      </c>
      <c r="AZ64" s="167">
        <v>0.28863796147226994</v>
      </c>
      <c r="BA64" s="167">
        <v>0.34415774875335403</v>
      </c>
      <c r="BB64" s="167">
        <v>0.41762233027127049</v>
      </c>
      <c r="BC64" s="167">
        <v>0.5043410918805642</v>
      </c>
      <c r="BD64" s="167">
        <v>0.58728190085979404</v>
      </c>
      <c r="BE64" s="167">
        <v>0.69827375881903109</v>
      </c>
      <c r="BF64" s="167">
        <v>0.82277808318251489</v>
      </c>
      <c r="BG64" s="167">
        <v>0.9744295628192492</v>
      </c>
      <c r="BH64" s="167">
        <v>1.1424738477239662</v>
      </c>
      <c r="BI64" s="167">
        <v>1.2780650230263773</v>
      </c>
      <c r="BJ64" s="167">
        <v>1.3740355889817906</v>
      </c>
      <c r="BK64" s="167">
        <v>1.5526738909844813</v>
      </c>
      <c r="BL64" s="167">
        <v>1.8097924601038091</v>
      </c>
      <c r="BM64" s="167">
        <v>2.0898637719710531</v>
      </c>
      <c r="BN64" s="167">
        <v>2.3789234572855347</v>
      </c>
      <c r="BO64" s="167">
        <v>2.7567074366315985</v>
      </c>
      <c r="BP64" s="167">
        <v>3.1467718162477389</v>
      </c>
      <c r="BQ64" s="167">
        <v>3.5357247328965555</v>
      </c>
      <c r="BR64" s="167">
        <v>3.7095158341932577</v>
      </c>
      <c r="BS64" s="167">
        <v>4.0253814987838759</v>
      </c>
      <c r="BT64" s="167">
        <v>4.1530440369371338</v>
      </c>
      <c r="BU64" s="167">
        <v>1.3055490781862871</v>
      </c>
      <c r="BV64" s="167">
        <v>1.2425696665307697</v>
      </c>
      <c r="BW64" s="167">
        <v>1.1824596094870889</v>
      </c>
      <c r="BX64" s="167">
        <v>1.0939514335810461</v>
      </c>
      <c r="BY64" s="167">
        <v>0.98795771020931378</v>
      </c>
      <c r="BZ64" s="167">
        <v>0</v>
      </c>
      <c r="CA64" s="168">
        <f t="shared" si="3"/>
        <v>44.562404151291226</v>
      </c>
      <c r="CB64" s="169"/>
    </row>
    <row r="65" spans="2:80" ht="12.5" x14ac:dyDescent="0.25">
      <c r="B65" s="166">
        <f t="shared" si="2"/>
        <v>2058</v>
      </c>
      <c r="C65" s="167">
        <v>4.5046242742874387E-9</v>
      </c>
      <c r="D65" s="167">
        <v>8.7294403268434184E-9</v>
      </c>
      <c r="E65" s="167">
        <v>1.5780952749427923E-8</v>
      </c>
      <c r="F65" s="167">
        <v>2.717018811326799E-8</v>
      </c>
      <c r="G65" s="167">
        <v>4.4729036773050179E-8</v>
      </c>
      <c r="H65" s="167">
        <v>7.0936909443708451E-8</v>
      </c>
      <c r="I65" s="167">
        <v>1.1114146036828032E-7</v>
      </c>
      <c r="J65" s="167">
        <v>1.761859793197873E-7</v>
      </c>
      <c r="K65" s="167">
        <v>2.8443775604292121E-7</v>
      </c>
      <c r="L65" s="167">
        <v>4.6506633276377496E-7</v>
      </c>
      <c r="M65" s="167">
        <v>7.6719912552036806E-7</v>
      </c>
      <c r="N65" s="167">
        <v>1.2804323404475015E-6</v>
      </c>
      <c r="O65" s="167">
        <v>2.1463189958381701E-6</v>
      </c>
      <c r="P65" s="167">
        <v>3.5764254553705133E-6</v>
      </c>
      <c r="Q65" s="167">
        <v>5.8840242351254624E-6</v>
      </c>
      <c r="R65" s="167">
        <v>9.5684809152674077E-6</v>
      </c>
      <c r="S65" s="167">
        <v>1.5772805402769485E-5</v>
      </c>
      <c r="T65" s="167">
        <v>2.4431003076808011E-5</v>
      </c>
      <c r="U65" s="167">
        <v>3.8124008927525876E-5</v>
      </c>
      <c r="V65" s="167">
        <v>5.8120033385788972E-5</v>
      </c>
      <c r="W65" s="167">
        <v>8.6464123286555949E-5</v>
      </c>
      <c r="X65" s="167">
        <v>1.2791962848207605E-4</v>
      </c>
      <c r="Y65" s="167">
        <v>1.8781110699356285E-4</v>
      </c>
      <c r="Z65" s="167">
        <v>2.6478149527492389E-4</v>
      </c>
      <c r="AA65" s="167">
        <v>3.7324508069191964E-4</v>
      </c>
      <c r="AB65" s="167">
        <v>5.2882299395101695E-4</v>
      </c>
      <c r="AC65" s="167">
        <v>7.4260177203422373E-4</v>
      </c>
      <c r="AD65" s="167">
        <v>1.0184157841031105E-3</v>
      </c>
      <c r="AE65" s="167">
        <v>1.3684738639531124E-3</v>
      </c>
      <c r="AF65" s="167">
        <v>1.8381165043215297E-3</v>
      </c>
      <c r="AG65" s="167">
        <v>2.4810283257324928E-3</v>
      </c>
      <c r="AH65" s="167">
        <v>3.2288832803217815E-3</v>
      </c>
      <c r="AI65" s="167">
        <v>4.2436809899567551E-3</v>
      </c>
      <c r="AJ65" s="167">
        <v>5.6226278596194224E-3</v>
      </c>
      <c r="AK65" s="167">
        <v>7.3988301404952495E-3</v>
      </c>
      <c r="AL65" s="167">
        <v>9.5370152220901616E-3</v>
      </c>
      <c r="AM65" s="167">
        <v>1.2139427648531043E-2</v>
      </c>
      <c r="AN65" s="167">
        <v>1.5584773650361927E-2</v>
      </c>
      <c r="AO65" s="167">
        <v>2.0255870658183239E-2</v>
      </c>
      <c r="AP65" s="167">
        <v>2.6254529026478401E-2</v>
      </c>
      <c r="AQ65" s="167">
        <v>3.3134569149436466E-2</v>
      </c>
      <c r="AR65" s="167">
        <v>4.2396325643826116E-2</v>
      </c>
      <c r="AS65" s="167">
        <v>5.2528338992029799E-2</v>
      </c>
      <c r="AT65" s="167">
        <v>6.6078391849439422E-2</v>
      </c>
      <c r="AU65" s="167">
        <v>8.385060327675764E-2</v>
      </c>
      <c r="AV65" s="167">
        <v>0.10402265892270823</v>
      </c>
      <c r="AW65" s="167">
        <v>0.13195495398549539</v>
      </c>
      <c r="AX65" s="167">
        <v>0.16513745087601106</v>
      </c>
      <c r="AY65" s="167">
        <v>0.20209883571887144</v>
      </c>
      <c r="AZ65" s="167">
        <v>0.24612201366849618</v>
      </c>
      <c r="BA65" s="167">
        <v>0.30268846421409312</v>
      </c>
      <c r="BB65" s="167">
        <v>0.35918100863585278</v>
      </c>
      <c r="BC65" s="167">
        <v>0.43402559988434619</v>
      </c>
      <c r="BD65" s="167">
        <v>0.51839081969635348</v>
      </c>
      <c r="BE65" s="167">
        <v>0.59817108251481377</v>
      </c>
      <c r="BF65" s="167">
        <v>0.70576534027378746</v>
      </c>
      <c r="BG65" s="167">
        <v>0.82600110675344018</v>
      </c>
      <c r="BH65" s="167">
        <v>0.97228338227982369</v>
      </c>
      <c r="BI65" s="167">
        <v>1.1333425115948921</v>
      </c>
      <c r="BJ65" s="167">
        <v>1.2606209087448774</v>
      </c>
      <c r="BK65" s="167">
        <v>1.347615579547186</v>
      </c>
      <c r="BL65" s="167">
        <v>1.5138685419987703</v>
      </c>
      <c r="BM65" s="167">
        <v>1.7537103528898124</v>
      </c>
      <c r="BN65" s="167">
        <v>2.0097464784222758</v>
      </c>
      <c r="BO65" s="167">
        <v>2.2692358943373296</v>
      </c>
      <c r="BP65" s="167">
        <v>2.6065193370638191</v>
      </c>
      <c r="BQ65" s="167">
        <v>2.9473334822350039</v>
      </c>
      <c r="BR65" s="167">
        <v>3.2779407521013399</v>
      </c>
      <c r="BS65" s="167">
        <v>3.4000379955137228</v>
      </c>
      <c r="BT65" s="167">
        <v>3.6432645569489108</v>
      </c>
      <c r="BU65" s="167">
        <v>1.0981103101427923</v>
      </c>
      <c r="BV65" s="167">
        <v>1.068900603806141</v>
      </c>
      <c r="BW65" s="167">
        <v>1.0034529265396905</v>
      </c>
      <c r="BX65" s="167">
        <v>0.94092095448550439</v>
      </c>
      <c r="BY65" s="167">
        <v>0.85669193547130651</v>
      </c>
      <c r="BZ65" s="167">
        <v>0</v>
      </c>
      <c r="CA65" s="168">
        <f t="shared" si="3"/>
        <v>38.08858826674836</v>
      </c>
      <c r="CB65" s="169"/>
    </row>
    <row r="66" spans="2:80" ht="12.5" x14ac:dyDescent="0.25">
      <c r="B66" s="166">
        <f t="shared" si="2"/>
        <v>2059</v>
      </c>
      <c r="C66" s="167">
        <v>3.8411662045545469E-9</v>
      </c>
      <c r="D66" s="167">
        <v>7.4426133034322106E-9</v>
      </c>
      <c r="E66" s="167">
        <v>1.3449194209702586E-8</v>
      </c>
      <c r="F66" s="167">
        <v>2.3147155699121402E-8</v>
      </c>
      <c r="G66" s="167">
        <v>3.8099319053797043E-8</v>
      </c>
      <c r="H66" s="167">
        <v>6.0409519463122674E-8</v>
      </c>
      <c r="I66" s="167">
        <v>9.4597430985721154E-8</v>
      </c>
      <c r="J66" s="167">
        <v>1.4989764877959555E-7</v>
      </c>
      <c r="K66" s="167">
        <v>2.4199522706547238E-7</v>
      </c>
      <c r="L66" s="167">
        <v>3.9568430398873033E-7</v>
      </c>
      <c r="M66" s="167">
        <v>6.5280110896070997E-7</v>
      </c>
      <c r="N66" s="167">
        <v>1.0896437127178027E-6</v>
      </c>
      <c r="O66" s="167">
        <v>1.8275686165525329E-6</v>
      </c>
      <c r="P66" s="167">
        <v>3.0486590943401559E-6</v>
      </c>
      <c r="Q66" s="167">
        <v>5.0213945526900172E-6</v>
      </c>
      <c r="R66" s="167">
        <v>8.1241204776816289E-6</v>
      </c>
      <c r="S66" s="167">
        <v>1.2956703472760678E-5</v>
      </c>
      <c r="T66" s="167">
        <v>2.0937357907369059E-5</v>
      </c>
      <c r="U66" s="167">
        <v>3.1821110324403712E-5</v>
      </c>
      <c r="V66" s="167">
        <v>4.87846717525664E-5</v>
      </c>
      <c r="W66" s="167">
        <v>7.3169906213366165E-5</v>
      </c>
      <c r="X66" s="167">
        <v>1.0725354640261919E-4</v>
      </c>
      <c r="Y66" s="167">
        <v>1.565973412097077E-4</v>
      </c>
      <c r="Z66" s="167">
        <v>2.2721213402876472E-4</v>
      </c>
      <c r="AA66" s="167">
        <v>3.1690618134461168E-4</v>
      </c>
      <c r="AB66" s="167">
        <v>4.4236222381976997E-4</v>
      </c>
      <c r="AC66" s="167">
        <v>6.2120531058501571E-4</v>
      </c>
      <c r="AD66" s="167">
        <v>8.6521602479971982E-4</v>
      </c>
      <c r="AE66" s="167">
        <v>1.1776580615089349E-3</v>
      </c>
      <c r="AF66" s="167">
        <v>1.5715139963939917E-3</v>
      </c>
      <c r="AG66" s="167">
        <v>2.0973957450832748E-3</v>
      </c>
      <c r="AH66" s="167">
        <v>2.8140917182187808E-3</v>
      </c>
      <c r="AI66" s="167">
        <v>3.6418655631911268E-3</v>
      </c>
      <c r="AJ66" s="167">
        <v>4.7611185771834208E-3</v>
      </c>
      <c r="AK66" s="167">
        <v>6.2767075550910212E-3</v>
      </c>
      <c r="AL66" s="167">
        <v>8.220878234706408E-3</v>
      </c>
      <c r="AM66" s="167">
        <v>1.0550573568502308E-2</v>
      </c>
      <c r="AN66" s="167">
        <v>1.3374160822168579E-2</v>
      </c>
      <c r="AO66" s="167">
        <v>1.709216003908598E-2</v>
      </c>
      <c r="AP66" s="167">
        <v>2.2125581297321228E-2</v>
      </c>
      <c r="AQ66" s="167">
        <v>2.8571146247348467E-2</v>
      </c>
      <c r="AR66" s="167">
        <v>3.5930666966814573E-2</v>
      </c>
      <c r="AS66" s="167">
        <v>4.5821689691404099E-2</v>
      </c>
      <c r="AT66" s="167">
        <v>5.6594338041758729E-2</v>
      </c>
      <c r="AU66" s="167">
        <v>7.0976682048025652E-2</v>
      </c>
      <c r="AV66" s="167">
        <v>8.980159082264294E-2</v>
      </c>
      <c r="AW66" s="167">
        <v>0.11108394603391425</v>
      </c>
      <c r="AX66" s="167">
        <v>0.14051523677205147</v>
      </c>
      <c r="AY66" s="167">
        <v>0.17536642540101333</v>
      </c>
      <c r="AZ66" s="167">
        <v>0.21317246294295777</v>
      </c>
      <c r="BA66" s="167">
        <v>0.2581401154172922</v>
      </c>
      <c r="BB66" s="167">
        <v>0.31594863065216461</v>
      </c>
      <c r="BC66" s="167">
        <v>0.3733523901126159</v>
      </c>
      <c r="BD66" s="167">
        <v>0.44619773894212722</v>
      </c>
      <c r="BE66" s="167">
        <v>0.52810853740103614</v>
      </c>
      <c r="BF66" s="167">
        <v>0.60471831696467215</v>
      </c>
      <c r="BG66" s="167">
        <v>0.70869318590938679</v>
      </c>
      <c r="BH66" s="167">
        <v>0.82439883362287714</v>
      </c>
      <c r="BI66" s="167">
        <v>0.96478697915904799</v>
      </c>
      <c r="BJ66" s="167">
        <v>1.118242490126546</v>
      </c>
      <c r="BK66" s="167">
        <v>1.2368056614443599</v>
      </c>
      <c r="BL66" s="167">
        <v>1.3144908483968298</v>
      </c>
      <c r="BM66" s="167">
        <v>1.4676652925529332</v>
      </c>
      <c r="BN66" s="167">
        <v>1.6873815206598159</v>
      </c>
      <c r="BO66" s="167">
        <v>1.9182528571250792</v>
      </c>
      <c r="BP66" s="167">
        <v>2.1470999262240933</v>
      </c>
      <c r="BQ66" s="167">
        <v>2.4431645713663017</v>
      </c>
      <c r="BR66" s="167">
        <v>2.7348060152803977</v>
      </c>
      <c r="BS66" s="167">
        <v>3.0073957740116719</v>
      </c>
      <c r="BT66" s="167">
        <v>3.0806455691391186</v>
      </c>
      <c r="BU66" s="167">
        <v>0.93905874562542357</v>
      </c>
      <c r="BV66" s="167">
        <v>0.89886799264835737</v>
      </c>
      <c r="BW66" s="167">
        <v>0.86305249329852773</v>
      </c>
      <c r="BX66" s="167">
        <v>0.79865653911496237</v>
      </c>
      <c r="BY66" s="167">
        <v>0.73708098330039007</v>
      </c>
      <c r="BZ66" s="167">
        <v>0</v>
      </c>
      <c r="CA66" s="168">
        <f t="shared" si="3"/>
        <v>32.481495113905417</v>
      </c>
      <c r="CB66" s="169"/>
    </row>
    <row r="67" spans="2:80" ht="12.5" x14ac:dyDescent="0.25">
      <c r="B67" s="166">
        <f t="shared" si="2"/>
        <v>2060</v>
      </c>
      <c r="C67" s="167">
        <v>3.2748044623276407E-9</v>
      </c>
      <c r="D67" s="167">
        <v>6.3460403806891996E-9</v>
      </c>
      <c r="E67" s="167">
        <v>1.1466088543909958E-8</v>
      </c>
      <c r="F67" s="167">
        <v>1.9726189182112108E-8</v>
      </c>
      <c r="G67" s="167">
        <v>3.2457406429209357E-8</v>
      </c>
      <c r="H67" s="167">
        <v>5.1455227072227938E-8</v>
      </c>
      <c r="I67" s="167">
        <v>8.0557339666997851E-8</v>
      </c>
      <c r="J67" s="167">
        <v>1.2758276214663855E-7</v>
      </c>
      <c r="K67" s="167">
        <v>2.0588560728507233E-7</v>
      </c>
      <c r="L67" s="167">
        <v>3.3663882816059587E-7</v>
      </c>
      <c r="M67" s="167">
        <v>5.5540738939929835E-7</v>
      </c>
      <c r="N67" s="167">
        <v>9.2715831151446437E-7</v>
      </c>
      <c r="O67" s="167">
        <v>1.5552496430426554E-6</v>
      </c>
      <c r="P67" s="167">
        <v>2.595880517153315E-6</v>
      </c>
      <c r="Q67" s="167">
        <v>4.2803111265643512E-6</v>
      </c>
      <c r="R67" s="167">
        <v>6.9329176397292525E-6</v>
      </c>
      <c r="S67" s="167">
        <v>1.1001122858705914E-5</v>
      </c>
      <c r="T67" s="167">
        <v>1.7202499262708448E-5</v>
      </c>
      <c r="U67" s="167">
        <v>2.7269927921513837E-5</v>
      </c>
      <c r="V67" s="167">
        <v>4.0722580439300771E-5</v>
      </c>
      <c r="W67" s="167">
        <v>6.1420228443687108E-5</v>
      </c>
      <c r="X67" s="167">
        <v>9.0765063468500884E-5</v>
      </c>
      <c r="Y67" s="167">
        <v>1.3130424147622666E-4</v>
      </c>
      <c r="Z67" s="167">
        <v>1.8945980884632618E-4</v>
      </c>
      <c r="AA67" s="167">
        <v>2.719401087005191E-4</v>
      </c>
      <c r="AB67" s="167">
        <v>3.7559772764184096E-4</v>
      </c>
      <c r="AC67" s="167">
        <v>5.1966021896437953E-4</v>
      </c>
      <c r="AD67" s="167">
        <v>7.2380500250035507E-4</v>
      </c>
      <c r="AE67" s="167">
        <v>1.000525253088691E-3</v>
      </c>
      <c r="AF67" s="167">
        <v>1.352396216103946E-3</v>
      </c>
      <c r="AG67" s="167">
        <v>1.7932199526656811E-3</v>
      </c>
      <c r="AH67" s="167">
        <v>2.3790227543875053E-3</v>
      </c>
      <c r="AI67" s="167">
        <v>3.1740237557921214E-3</v>
      </c>
      <c r="AJ67" s="167">
        <v>4.086014232781654E-3</v>
      </c>
      <c r="AK67" s="167">
        <v>5.3151256464499808E-3</v>
      </c>
      <c r="AL67" s="167">
        <v>6.9743526956378421E-3</v>
      </c>
      <c r="AM67" s="167">
        <v>9.0949172013979895E-3</v>
      </c>
      <c r="AN67" s="167">
        <v>1.1624061009191111E-2</v>
      </c>
      <c r="AO67" s="167">
        <v>1.4668512438922532E-2</v>
      </c>
      <c r="AP67" s="167">
        <v>1.8670986226492881E-2</v>
      </c>
      <c r="AQ67" s="167">
        <v>2.4079303268516261E-2</v>
      </c>
      <c r="AR67" s="167">
        <v>3.0983758691996655E-2</v>
      </c>
      <c r="AS67" s="167">
        <v>3.8836579405002736E-2</v>
      </c>
      <c r="AT67" s="167">
        <v>4.9371795714096778E-2</v>
      </c>
      <c r="AU67" s="167">
        <v>6.0794646966536803E-2</v>
      </c>
      <c r="AV67" s="167">
        <v>7.602126231933326E-2</v>
      </c>
      <c r="AW67" s="167">
        <v>9.5906722456907567E-2</v>
      </c>
      <c r="AX67" s="167">
        <v>0.11830426439391173</v>
      </c>
      <c r="AY67" s="167">
        <v>0.14923721541143131</v>
      </c>
      <c r="AZ67" s="167">
        <v>0.18499688918244894</v>
      </c>
      <c r="BA67" s="167">
        <v>0.22361283894789441</v>
      </c>
      <c r="BB67" s="167">
        <v>0.2694900745272476</v>
      </c>
      <c r="BC67" s="167">
        <v>0.32846721507295817</v>
      </c>
      <c r="BD67" s="167">
        <v>0.38389236805583971</v>
      </c>
      <c r="BE67" s="167">
        <v>0.4546534290388009</v>
      </c>
      <c r="BF67" s="167">
        <v>0.53400500857834499</v>
      </c>
      <c r="BG67" s="167">
        <v>0.60736730431830033</v>
      </c>
      <c r="BH67" s="167">
        <v>0.70750115482839537</v>
      </c>
      <c r="BI67" s="167">
        <v>0.81828276672045042</v>
      </c>
      <c r="BJ67" s="167">
        <v>0.95223353063572036</v>
      </c>
      <c r="BK67" s="167">
        <v>1.0975258907246257</v>
      </c>
      <c r="BL67" s="167">
        <v>1.2068824816679469</v>
      </c>
      <c r="BM67" s="167">
        <v>1.274968890864483</v>
      </c>
      <c r="BN67" s="167">
        <v>1.412916871167107</v>
      </c>
      <c r="BO67" s="167">
        <v>1.6115274048325019</v>
      </c>
      <c r="BP67" s="167">
        <v>1.8162555912086953</v>
      </c>
      <c r="BQ67" s="167">
        <v>2.0140841371031586</v>
      </c>
      <c r="BR67" s="167">
        <v>2.2689158532834099</v>
      </c>
      <c r="BS67" s="167">
        <v>2.5115076002473464</v>
      </c>
      <c r="BT67" s="167">
        <v>2.7278582010138708</v>
      </c>
      <c r="BU67" s="167">
        <v>0.79168758359763758</v>
      </c>
      <c r="BV67" s="167">
        <v>0.77423821486445821</v>
      </c>
      <c r="BW67" s="167">
        <v>0.73125519947469897</v>
      </c>
      <c r="BX67" s="167">
        <v>0.69211451263974955</v>
      </c>
      <c r="BY67" s="167">
        <v>0.63066830125480544</v>
      </c>
      <c r="BZ67" s="167">
        <v>0</v>
      </c>
      <c r="CA67" s="168">
        <f t="shared" si="3"/>
        <v>27.753055890706985</v>
      </c>
      <c r="CB67" s="169"/>
    </row>
    <row r="68" spans="2:80" ht="12.5" x14ac:dyDescent="0.25">
      <c r="B68" s="166"/>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c r="BF68" s="167"/>
      <c r="BG68" s="167"/>
      <c r="BH68" s="167"/>
      <c r="BI68" s="167"/>
      <c r="BJ68" s="167"/>
      <c r="BK68" s="167"/>
      <c r="BL68" s="167"/>
      <c r="BM68" s="167"/>
      <c r="BN68" s="167"/>
      <c r="BO68" s="167"/>
      <c r="BP68" s="167"/>
      <c r="BQ68" s="167"/>
      <c r="BR68" s="167"/>
      <c r="BS68" s="167"/>
      <c r="BT68" s="167"/>
      <c r="BU68" s="167"/>
      <c r="BV68" s="167"/>
      <c r="BW68" s="167"/>
      <c r="BX68" s="167"/>
      <c r="BY68" s="167"/>
      <c r="BZ68" s="167"/>
      <c r="CA68" s="168"/>
      <c r="CB68" s="169"/>
    </row>
    <row r="69" spans="2:80" ht="12.5" x14ac:dyDescent="0.25">
      <c r="B69" s="166"/>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c r="BF69" s="167"/>
      <c r="BG69" s="167"/>
      <c r="BH69" s="167"/>
      <c r="BI69" s="167"/>
      <c r="BJ69" s="167"/>
      <c r="BK69" s="167"/>
      <c r="BL69" s="167"/>
      <c r="BM69" s="167"/>
      <c r="BN69" s="167"/>
      <c r="BO69" s="167"/>
      <c r="BP69" s="167"/>
      <c r="BQ69" s="167"/>
      <c r="BR69" s="167"/>
      <c r="BS69" s="167"/>
      <c r="BT69" s="167"/>
      <c r="BU69" s="167"/>
      <c r="BV69" s="167"/>
      <c r="BW69" s="167"/>
      <c r="BX69" s="167"/>
      <c r="BY69" s="167"/>
      <c r="BZ69" s="167"/>
      <c r="CA69" s="168"/>
      <c r="CB69" s="169"/>
    </row>
    <row r="70" spans="2:80" ht="12.5" x14ac:dyDescent="0.25">
      <c r="B70" s="166"/>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c r="BI70" s="167"/>
      <c r="BJ70" s="167"/>
      <c r="BK70" s="167"/>
      <c r="BL70" s="167"/>
      <c r="BM70" s="167"/>
      <c r="BN70" s="167"/>
      <c r="BO70" s="167"/>
      <c r="BP70" s="167"/>
      <c r="BQ70" s="167"/>
      <c r="BR70" s="167"/>
      <c r="BS70" s="167"/>
      <c r="BT70" s="167"/>
      <c r="BU70" s="167"/>
      <c r="BV70" s="167"/>
      <c r="BW70" s="167"/>
      <c r="BX70" s="167"/>
      <c r="BY70" s="167"/>
      <c r="BZ70" s="167"/>
      <c r="CA70" s="168"/>
      <c r="CB70" s="169"/>
    </row>
    <row r="71" spans="2:80" ht="12.5" x14ac:dyDescent="0.25">
      <c r="B71" s="166"/>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c r="BI71" s="167"/>
      <c r="BJ71" s="167"/>
      <c r="BK71" s="167"/>
      <c r="BL71" s="167"/>
      <c r="BM71" s="167"/>
      <c r="BN71" s="167"/>
      <c r="BO71" s="167"/>
      <c r="BP71" s="167"/>
      <c r="BQ71" s="167"/>
      <c r="BR71" s="167"/>
      <c r="BS71" s="167"/>
      <c r="BT71" s="167"/>
      <c r="BU71" s="167"/>
      <c r="BV71" s="167"/>
      <c r="BW71" s="167"/>
      <c r="BX71" s="167"/>
      <c r="BY71" s="167"/>
      <c r="BZ71" s="167"/>
      <c r="CA71" s="168"/>
      <c r="CB71" s="169"/>
    </row>
    <row r="72" spans="2:80" ht="12.5" x14ac:dyDescent="0.25">
      <c r="B72" s="166"/>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c r="BF72" s="167"/>
      <c r="BG72" s="167"/>
      <c r="BH72" s="167"/>
      <c r="BI72" s="167"/>
      <c r="BJ72" s="167"/>
      <c r="BK72" s="167"/>
      <c r="BL72" s="167"/>
      <c r="BM72" s="167"/>
      <c r="BN72" s="167"/>
      <c r="BO72" s="167"/>
      <c r="BP72" s="167"/>
      <c r="BQ72" s="167"/>
      <c r="BR72" s="167"/>
      <c r="BS72" s="167"/>
      <c r="BT72" s="167"/>
      <c r="BU72" s="167"/>
      <c r="BV72" s="167"/>
      <c r="BW72" s="167"/>
      <c r="BX72" s="167"/>
      <c r="BY72" s="167"/>
      <c r="BZ72" s="167"/>
      <c r="CA72" s="168"/>
      <c r="CB72" s="169"/>
    </row>
    <row r="73" spans="2:80" ht="12.5" x14ac:dyDescent="0.25">
      <c r="B73" s="166"/>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c r="BF73" s="167"/>
      <c r="BG73" s="167"/>
      <c r="BH73" s="167"/>
      <c r="BI73" s="167"/>
      <c r="BJ73" s="167"/>
      <c r="BK73" s="167"/>
      <c r="BL73" s="167"/>
      <c r="BM73" s="167"/>
      <c r="BN73" s="167"/>
      <c r="BO73" s="167"/>
      <c r="BP73" s="167"/>
      <c r="BQ73" s="167"/>
      <c r="BR73" s="167"/>
      <c r="BS73" s="167"/>
      <c r="BT73" s="167"/>
      <c r="BU73" s="167"/>
      <c r="BV73" s="167"/>
      <c r="BW73" s="167"/>
      <c r="BX73" s="167"/>
      <c r="BY73" s="167"/>
      <c r="BZ73" s="167"/>
      <c r="CA73" s="168"/>
      <c r="CB73" s="169"/>
    </row>
    <row r="74" spans="2:80" ht="12.5" x14ac:dyDescent="0.25">
      <c r="B74" s="166"/>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c r="BF74" s="167"/>
      <c r="BG74" s="167"/>
      <c r="BH74" s="167"/>
      <c r="BI74" s="167"/>
      <c r="BJ74" s="167"/>
      <c r="BK74" s="167"/>
      <c r="BL74" s="167"/>
      <c r="BM74" s="167"/>
      <c r="BN74" s="167"/>
      <c r="BO74" s="167"/>
      <c r="BP74" s="167"/>
      <c r="BQ74" s="167"/>
      <c r="BR74" s="167"/>
      <c r="BS74" s="167"/>
      <c r="BT74" s="167"/>
      <c r="BU74" s="167"/>
      <c r="BV74" s="167"/>
      <c r="BW74" s="167"/>
      <c r="BX74" s="167"/>
      <c r="BY74" s="167"/>
      <c r="BZ74" s="167"/>
      <c r="CA74" s="168"/>
      <c r="CB74" s="169"/>
    </row>
    <row r="75" spans="2:80" ht="12.5" x14ac:dyDescent="0.25">
      <c r="B75" s="166"/>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c r="BF75" s="167"/>
      <c r="BG75" s="167"/>
      <c r="BH75" s="167"/>
      <c r="BI75" s="167"/>
      <c r="BJ75" s="167"/>
      <c r="BK75" s="167"/>
      <c r="BL75" s="167"/>
      <c r="BM75" s="167"/>
      <c r="BN75" s="167"/>
      <c r="BO75" s="167"/>
      <c r="BP75" s="167"/>
      <c r="BQ75" s="167"/>
      <c r="BR75" s="167"/>
      <c r="BS75" s="167"/>
      <c r="BT75" s="167"/>
      <c r="BU75" s="167"/>
      <c r="BV75" s="167"/>
      <c r="BW75" s="167"/>
      <c r="BX75" s="167"/>
      <c r="BY75" s="167"/>
      <c r="BZ75" s="167"/>
      <c r="CA75" s="168"/>
      <c r="CB75" s="169"/>
    </row>
    <row r="76" spans="2:80" ht="12.5" x14ac:dyDescent="0.25">
      <c r="B76" s="166"/>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c r="BF76" s="167"/>
      <c r="BG76" s="167"/>
      <c r="BH76" s="167"/>
      <c r="BI76" s="167"/>
      <c r="BJ76" s="167"/>
      <c r="BK76" s="167"/>
      <c r="BL76" s="167"/>
      <c r="BM76" s="167"/>
      <c r="BN76" s="167"/>
      <c r="BO76" s="167"/>
      <c r="BP76" s="167"/>
      <c r="BQ76" s="167"/>
      <c r="BR76" s="167"/>
      <c r="BS76" s="167"/>
      <c r="BT76" s="167"/>
      <c r="BU76" s="167"/>
      <c r="BV76" s="167"/>
      <c r="BW76" s="167"/>
      <c r="BX76" s="167"/>
      <c r="BY76" s="167"/>
      <c r="BZ76" s="167"/>
      <c r="CA76" s="168"/>
      <c r="CB76" s="169"/>
    </row>
    <row r="77" spans="2:80" ht="12.5" x14ac:dyDescent="0.25">
      <c r="B77" s="166"/>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c r="BF77" s="167"/>
      <c r="BG77" s="167"/>
      <c r="BH77" s="167"/>
      <c r="BI77" s="167"/>
      <c r="BJ77" s="167"/>
      <c r="BK77" s="167"/>
      <c r="BL77" s="167"/>
      <c r="BM77" s="167"/>
      <c r="BN77" s="167"/>
      <c r="BO77" s="167"/>
      <c r="BP77" s="167"/>
      <c r="BQ77" s="167"/>
      <c r="BR77" s="167"/>
      <c r="BS77" s="167"/>
      <c r="BT77" s="167"/>
      <c r="BU77" s="167"/>
      <c r="BV77" s="167"/>
      <c r="BW77" s="167"/>
      <c r="BX77" s="167"/>
      <c r="BY77" s="167"/>
      <c r="BZ77" s="167"/>
      <c r="CA77" s="168"/>
      <c r="CB77" s="169"/>
    </row>
    <row r="78" spans="2:80" ht="12.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00B050"/>
  </sheetPr>
  <dimension ref="A1:AW97"/>
  <sheetViews>
    <sheetView showGridLines="0" zoomScale="70" zoomScaleNormal="70" workbookViewId="0">
      <selection activeCell="C2" sqref="C2"/>
    </sheetView>
  </sheetViews>
  <sheetFormatPr defaultColWidth="9" defaultRowHeight="14" zeroHeight="1" x14ac:dyDescent="0.3"/>
  <cols>
    <col min="1" max="1" width="3.25" style="24" customWidth="1"/>
    <col min="2" max="9" width="9.33203125" style="24" customWidth="1"/>
    <col min="10" max="30" width="9.33203125" customWidth="1"/>
    <col min="31" max="31" width="9" customWidth="1"/>
    <col min="32" max="32" width="5.08203125" bestFit="1" customWidth="1"/>
    <col min="33" max="33" width="9.5" style="24" customWidth="1"/>
    <col min="34" max="34" width="11.33203125" style="114" customWidth="1"/>
    <col min="35" max="35" width="14.25" style="24" customWidth="1"/>
    <col min="36" max="36" width="11.25" style="114" customWidth="1"/>
    <col min="37" max="38" width="14.25" style="114" customWidth="1"/>
    <col min="39" max="39" width="11.25" style="24" customWidth="1"/>
    <col min="40" max="40" width="14.25" style="24" customWidth="1"/>
    <col min="41" max="41" width="9.25" style="24" bestFit="1" customWidth="1"/>
    <col min="42" max="44" width="11.33203125" style="24" customWidth="1"/>
    <col min="45" max="45" width="12.5" style="24" customWidth="1"/>
    <col min="46" max="46" width="10.25" style="24" customWidth="1"/>
    <col min="47" max="48" width="9" style="24" customWidth="1"/>
    <col min="49" max="49" width="11.58203125" style="24" customWidth="1"/>
    <col min="50" max="52" width="9" style="24" customWidth="1"/>
    <col min="53" max="53" width="9.25" style="24" customWidth="1"/>
    <col min="54" max="16384" width="9" style="24"/>
  </cols>
  <sheetData>
    <row r="1" spans="1:49" ht="20.5" thickBot="1" x14ac:dyDescent="0.45">
      <c r="A1" s="1" t="s">
        <v>163</v>
      </c>
      <c r="J1" s="24"/>
      <c r="K1" s="24"/>
      <c r="L1" s="24"/>
      <c r="M1" s="24"/>
      <c r="N1" s="24"/>
      <c r="O1" s="24"/>
      <c r="P1" s="24"/>
      <c r="Q1" s="24"/>
      <c r="R1" s="24"/>
      <c r="S1" s="24"/>
      <c r="T1" s="24"/>
      <c r="U1" s="24"/>
      <c r="V1" s="24"/>
      <c r="W1" s="24"/>
      <c r="X1" s="24"/>
      <c r="Y1" s="24"/>
      <c r="Z1" s="24"/>
      <c r="AA1" s="24"/>
      <c r="AB1" s="24"/>
      <c r="AC1" s="24"/>
      <c r="AD1" s="24"/>
      <c r="AE1" s="24"/>
      <c r="AF1" s="24"/>
    </row>
    <row r="2" spans="1:49" ht="20.5" thickBot="1" x14ac:dyDescent="0.45">
      <c r="A2" s="1"/>
      <c r="B2" s="246" t="s">
        <v>20</v>
      </c>
      <c r="C2" s="247" t="s">
        <v>176</v>
      </c>
      <c r="J2" s="24"/>
      <c r="K2" s="24"/>
      <c r="L2" s="24"/>
      <c r="M2" s="24"/>
      <c r="N2" s="24"/>
      <c r="O2" s="24"/>
      <c r="P2" s="24"/>
      <c r="Q2" s="24"/>
      <c r="R2" s="24"/>
      <c r="S2" s="24"/>
      <c r="T2" s="24"/>
      <c r="U2" s="24"/>
      <c r="V2" s="24"/>
      <c r="W2" s="24"/>
      <c r="X2" s="24"/>
      <c r="Y2" s="24"/>
      <c r="Z2" s="24"/>
      <c r="AA2" s="24"/>
      <c r="AB2" s="24"/>
      <c r="AC2" s="24"/>
      <c r="AD2" s="24"/>
      <c r="AE2" s="24"/>
      <c r="AF2" s="24"/>
    </row>
    <row r="3" spans="1:49" ht="14.5" thickBot="1" x14ac:dyDescent="0.35">
      <c r="N3" s="24"/>
      <c r="O3" s="24"/>
      <c r="P3" s="382" t="str">
        <f>"Scenario results for "&amp;Startyear&amp;" to "&amp;Endyear</f>
        <v>Scenario results for 2025 to 2060</v>
      </c>
      <c r="Q3" s="383"/>
      <c r="R3" s="383"/>
      <c r="S3" s="383"/>
      <c r="T3" s="383"/>
      <c r="U3" s="383"/>
      <c r="V3" s="383"/>
      <c r="W3" s="383"/>
      <c r="X3" s="384"/>
      <c r="Y3" s="24"/>
      <c r="Z3" s="24"/>
      <c r="AA3" s="24"/>
      <c r="AB3" s="24"/>
      <c r="AC3" s="24"/>
      <c r="AD3" s="24"/>
      <c r="AE3" s="24"/>
      <c r="AF3" s="24"/>
      <c r="AH3" s="24"/>
      <c r="AK3" s="24"/>
      <c r="AM3" s="114"/>
      <c r="AN3" s="114"/>
    </row>
    <row r="4" spans="1:49" ht="14.5" customHeight="1" x14ac:dyDescent="0.3">
      <c r="B4" s="243" t="s">
        <v>47</v>
      </c>
      <c r="C4" s="115"/>
      <c r="D4" s="115"/>
      <c r="E4" s="115"/>
      <c r="F4" s="115"/>
      <c r="G4" s="115" t="str">
        <f>VLOOKUP($C$2,Results!$B:$E,2,0)</f>
        <v>Deaths - AWP2 (Central)</v>
      </c>
      <c r="H4" s="115"/>
      <c r="I4" s="116"/>
      <c r="J4" s="116"/>
      <c r="K4" s="116"/>
      <c r="L4" s="116"/>
      <c r="M4" s="117"/>
      <c r="N4" s="24"/>
      <c r="O4" s="24"/>
      <c r="P4" s="387" t="str">
        <f>Results!I5</f>
        <v>Male GB Deaths</v>
      </c>
      <c r="Q4" s="385" t="str">
        <f>Results!J5</f>
        <v>Male and Female GB &amp; NI Insurance Claims</v>
      </c>
      <c r="R4" s="385" t="str">
        <f>Results!K5</f>
        <v>Male and Female GB &amp; NI Claimants</v>
      </c>
      <c r="S4" s="385" t="str">
        <f>Results!L5</f>
        <v>GB Male: % Insurance Claimants to Deaths Ratio</v>
      </c>
      <c r="T4" s="385" t="str">
        <f>Results!M5</f>
        <v>Inflation</v>
      </c>
      <c r="U4" s="385" t="str">
        <f>Results!N5</f>
        <v>Average cost per claimant</v>
      </c>
      <c r="V4" s="385" t="str">
        <f>Results!O5</f>
        <v>Undiscounted Total GB &amp; NI Insurance Cost</v>
      </c>
      <c r="W4" s="385" t="str">
        <f>Results!P5</f>
        <v>Insurance claims per claimant</v>
      </c>
      <c r="X4" s="386" t="str">
        <f>Results!Q5</f>
        <v>Undiscounted mean term</v>
      </c>
      <c r="Y4" s="24"/>
      <c r="Z4" s="24"/>
      <c r="AA4" s="24"/>
      <c r="AB4" s="24"/>
      <c r="AC4" s="24"/>
      <c r="AD4" s="24"/>
      <c r="AE4" s="24"/>
      <c r="AF4" s="24"/>
      <c r="AH4" s="24"/>
      <c r="AI4" s="114"/>
      <c r="AJ4" s="24"/>
      <c r="AM4" s="114"/>
    </row>
    <row r="5" spans="1:49" x14ac:dyDescent="0.3">
      <c r="B5" s="244" t="s">
        <v>102</v>
      </c>
      <c r="G5" s="248" t="str">
        <f>"Ages up to "&amp;VLOOKUP($C$2,Results!$B:$F,5,0)&amp;" years old"</f>
        <v>Ages up to 95+ years old</v>
      </c>
      <c r="M5" s="118"/>
      <c r="N5" s="24"/>
      <c r="O5" s="24"/>
      <c r="P5" s="387"/>
      <c r="Q5" s="385"/>
      <c r="R5" s="385"/>
      <c r="S5" s="385"/>
      <c r="T5" s="385"/>
      <c r="U5" s="385"/>
      <c r="V5" s="385"/>
      <c r="W5" s="385"/>
      <c r="X5" s="386"/>
      <c r="Y5" s="24"/>
      <c r="Z5" s="24"/>
      <c r="AA5" s="24"/>
      <c r="AB5" s="24"/>
      <c r="AC5" s="24"/>
      <c r="AD5" s="24"/>
      <c r="AE5" s="24"/>
      <c r="AF5" s="24"/>
      <c r="AH5" s="24"/>
      <c r="AI5" s="114"/>
      <c r="AJ5" s="24"/>
      <c r="AM5" s="114"/>
    </row>
    <row r="6" spans="1:49" ht="13.9" customHeight="1" x14ac:dyDescent="0.3">
      <c r="B6" s="244" t="s">
        <v>48</v>
      </c>
      <c r="C6" s="25"/>
      <c r="D6" s="25"/>
      <c r="E6" s="25"/>
      <c r="F6" s="25"/>
      <c r="G6" s="25" t="str">
        <f>VLOOKUP($C$2,Results!$B:$E,3,0)</f>
        <v>PTC - Central</v>
      </c>
      <c r="H6" s="25"/>
      <c r="J6" s="24"/>
      <c r="K6" s="24"/>
      <c r="L6" s="24"/>
      <c r="M6" s="118"/>
      <c r="N6" s="24"/>
      <c r="O6" s="24"/>
      <c r="P6" s="387"/>
      <c r="Q6" s="385"/>
      <c r="R6" s="385"/>
      <c r="S6" s="385"/>
      <c r="T6" s="385"/>
      <c r="U6" s="385"/>
      <c r="V6" s="385"/>
      <c r="W6" s="385"/>
      <c r="X6" s="386"/>
      <c r="Y6" s="24"/>
      <c r="Z6" s="24"/>
      <c r="AA6" s="24"/>
      <c r="AB6" s="24"/>
      <c r="AC6" s="24"/>
      <c r="AD6" s="24"/>
      <c r="AE6" s="24"/>
      <c r="AF6" s="24"/>
      <c r="AH6" s="24"/>
      <c r="AI6" s="114"/>
      <c r="AJ6" s="24"/>
      <c r="AM6" s="114"/>
    </row>
    <row r="7" spans="1:49" ht="13.5" thickBot="1" x14ac:dyDescent="0.35">
      <c r="B7" s="245" t="s">
        <v>49</v>
      </c>
      <c r="C7" s="121"/>
      <c r="D7" s="121"/>
      <c r="E7" s="121"/>
      <c r="F7" s="121"/>
      <c r="G7" s="121" t="str">
        <f>VLOOKUP($C$2,Results!$B:$E,4,0)</f>
        <v>ACPC - Central</v>
      </c>
      <c r="H7" s="121"/>
      <c r="I7" s="119"/>
      <c r="J7" s="119"/>
      <c r="K7" s="119"/>
      <c r="L7" s="119"/>
      <c r="M7" s="120"/>
      <c r="N7" s="24"/>
      <c r="O7" s="24"/>
      <c r="P7" s="242">
        <f ca="1">VLOOKUP($C$2,Results!$B$6:$Z$36,17,FALSE)</f>
        <v>18988.490371133819</v>
      </c>
      <c r="Q7" s="237">
        <f ca="1">VLOOKUP($C$2,Results!$B$6:$Z$36,18,FALSE)</f>
        <v>19524.34064215445</v>
      </c>
      <c r="R7" s="237">
        <f ca="1">VLOOKUP($C$2,Results!$B$6:$Z$36,19,FALSE)</f>
        <v>9762.1703210772248</v>
      </c>
      <c r="S7" s="238">
        <f ca="1">VLOOKUP($C$2,Results!$B$6:$Z$36,20,FALSE)</f>
        <v>0.4789267163565184</v>
      </c>
      <c r="T7" s="238">
        <f ca="1">VLOOKUP($C$2,Results!$B$6:$Z$36,21,FALSE)</f>
        <v>2.6371912488272198E-2</v>
      </c>
      <c r="U7" s="239">
        <f ca="1">VLOOKUP($C$2,Results!$B$6:$Z$36,22,FALSE)</f>
        <v>319546.49194194807</v>
      </c>
      <c r="V7" s="240">
        <f ca="1">VLOOKUP($C$2,Results!$B$6:$Z$36,23,FALSE)</f>
        <v>3119.4672798400279</v>
      </c>
      <c r="W7" s="241">
        <f ca="1">VLOOKUP($C$2,Results!$B$6:$Z$36,24,FALSE)</f>
        <v>2</v>
      </c>
      <c r="X7" s="348">
        <f ca="1">VLOOKUP($C$2,Results!$B$6:$Z$36,25,FALSE)</f>
        <v>10.123918332352783</v>
      </c>
      <c r="Y7" s="24"/>
      <c r="Z7" s="24"/>
      <c r="AA7" s="24"/>
      <c r="AB7" s="24"/>
      <c r="AC7" s="24"/>
      <c r="AD7" s="24"/>
      <c r="AE7" s="24"/>
      <c r="AF7" s="24"/>
      <c r="AH7" s="24"/>
      <c r="AI7" s="114"/>
      <c r="AJ7" s="24"/>
      <c r="AM7" s="114"/>
    </row>
    <row r="8" spans="1:49" ht="3" customHeight="1" x14ac:dyDescent="0.25">
      <c r="J8" s="24"/>
      <c r="K8" s="24"/>
      <c r="L8" s="24"/>
      <c r="M8" s="24"/>
      <c r="N8" s="24"/>
      <c r="O8" s="24"/>
      <c r="P8" s="24"/>
      <c r="Q8" s="24"/>
      <c r="R8" s="24"/>
      <c r="S8" s="24"/>
      <c r="T8" s="24"/>
      <c r="U8" s="24"/>
      <c r="V8" s="24"/>
      <c r="W8" s="24"/>
      <c r="X8" s="24"/>
      <c r="Y8" s="24"/>
      <c r="Z8" s="24"/>
      <c r="AA8" s="24"/>
      <c r="AB8" s="24"/>
      <c r="AC8" s="24"/>
      <c r="AD8" s="24"/>
      <c r="AE8" s="24"/>
      <c r="AF8" s="24"/>
    </row>
    <row r="9" spans="1:49" ht="3" customHeight="1" x14ac:dyDescent="0.25">
      <c r="J9" s="24"/>
      <c r="K9" s="24"/>
      <c r="L9" s="24"/>
      <c r="M9" s="24"/>
      <c r="N9" s="24"/>
      <c r="O9" s="24"/>
      <c r="P9" s="24"/>
      <c r="Q9" s="24"/>
      <c r="R9" s="24"/>
      <c r="S9" s="24"/>
      <c r="T9" s="24"/>
      <c r="U9" s="24"/>
      <c r="V9" s="24"/>
      <c r="W9" s="24"/>
      <c r="X9" s="24"/>
      <c r="Y9" s="24"/>
      <c r="Z9" s="24"/>
      <c r="AA9" s="24"/>
      <c r="AB9" s="24"/>
      <c r="AC9" s="24"/>
      <c r="AD9" s="24"/>
      <c r="AE9" s="24"/>
      <c r="AF9" s="24"/>
      <c r="AO9" s="114"/>
    </row>
    <row r="10" spans="1:49" ht="18.5" thickBot="1" x14ac:dyDescent="0.45">
      <c r="B10" s="236" t="s">
        <v>53</v>
      </c>
      <c r="J10" s="24"/>
      <c r="K10" s="24"/>
      <c r="L10" s="24"/>
      <c r="M10" s="24"/>
      <c r="N10" s="24"/>
      <c r="O10" s="24"/>
      <c r="P10" s="24"/>
      <c r="Q10" s="24"/>
      <c r="R10" s="24"/>
      <c r="S10" s="24"/>
      <c r="T10" s="24"/>
      <c r="U10" s="24"/>
      <c r="V10" s="24"/>
      <c r="W10" s="24"/>
      <c r="X10" s="24"/>
      <c r="Y10" s="24"/>
      <c r="Z10" s="24"/>
      <c r="AA10" s="24"/>
      <c r="AB10" s="24"/>
      <c r="AC10" s="24"/>
      <c r="AD10" s="24"/>
      <c r="AE10" s="24"/>
      <c r="AF10" s="24"/>
      <c r="AG10" s="24" t="str">
        <f>SUBSTITUTE(ADDRESS(1,MATCH(AG11,'2020_5'!11:11,0),4),"1","")</f>
        <v>C</v>
      </c>
      <c r="AH10" s="114" t="str">
        <f>SUBSTITUTE(ADDRESS(1,MATCH(AH11,'2020_5'!11:11,0),4),"1","")</f>
        <v>D</v>
      </c>
      <c r="AI10" s="24" t="str">
        <f>SUBSTITUTE(ADDRESS(1,MATCH(AI11,'2020_5'!11:11,0),4),"1","")</f>
        <v>N</v>
      </c>
      <c r="AJ10" s="114" t="str">
        <f>SUBSTITUTE(ADDRESS(1,MATCH(AJ11,'2020_5'!11:11,0),4),"1","")</f>
        <v>I</v>
      </c>
      <c r="AK10" s="114" t="str">
        <f>SUBSTITUTE(ADDRESS(1,MATCH(AK11,'2020_5'!11:11,0),4),"1","")</f>
        <v>E</v>
      </c>
      <c r="AL10" s="114" t="str">
        <f>SUBSTITUTE(ADDRESS(1,MATCH(AL11,'2020_5'!11:11,0),4),"1","")</f>
        <v>J</v>
      </c>
      <c r="AM10" s="24" t="str">
        <f>SUBSTITUTE(ADDRESS(1,MATCH(AM11,'2020_5'!11:11,0),4),"1","")</f>
        <v>Q</v>
      </c>
      <c r="AN10" s="24" t="str">
        <f>SUBSTITUTE(ADDRESS(1,MATCH(AN11,'2020_5'!11:11,0),4),"1","")</f>
        <v>S</v>
      </c>
      <c r="AO10" s="114" t="str">
        <f>SUBSTITUTE(ADDRESS(1,MATCH(AO11,'2020_5'!11:11,0),4),"1","")</f>
        <v>R</v>
      </c>
    </row>
    <row r="11" spans="1:49" ht="52.5" customHeight="1" thickBot="1" x14ac:dyDescent="0.3">
      <c r="J11" s="24"/>
      <c r="K11" s="24"/>
      <c r="L11" s="24"/>
      <c r="M11" s="24"/>
      <c r="N11" s="24"/>
      <c r="O11" s="24"/>
      <c r="P11" s="24"/>
      <c r="Q11" s="24"/>
      <c r="R11" s="24"/>
      <c r="S11" s="24"/>
      <c r="T11" s="24"/>
      <c r="U11" s="24"/>
      <c r="V11" s="24"/>
      <c r="W11" s="24"/>
      <c r="X11" s="24"/>
      <c r="Y11" s="24"/>
      <c r="Z11" s="24"/>
      <c r="AA11" s="24"/>
      <c r="AB11" s="24"/>
      <c r="AC11" s="24"/>
      <c r="AD11" s="24"/>
      <c r="AE11" s="24"/>
      <c r="AF11" s="267"/>
      <c r="AG11" s="268" t="s">
        <v>12</v>
      </c>
      <c r="AH11" s="269" t="s">
        <v>13</v>
      </c>
      <c r="AI11" s="268" t="s">
        <v>8</v>
      </c>
      <c r="AJ11" s="270" t="s">
        <v>14</v>
      </c>
      <c r="AK11" s="268" t="str">
        <f>Results!U5</f>
        <v>GB Male: % Insurance Claimants to Deaths Ratio</v>
      </c>
      <c r="AL11" s="268" t="s">
        <v>75</v>
      </c>
      <c r="AM11" s="268" t="s">
        <v>9</v>
      </c>
      <c r="AN11" s="268" t="s">
        <v>32</v>
      </c>
      <c r="AO11" s="268" t="s">
        <v>3</v>
      </c>
      <c r="AP11" s="268" t="s">
        <v>57</v>
      </c>
      <c r="AQ11" s="271" t="s">
        <v>58</v>
      </c>
      <c r="AR11" s="271" t="s">
        <v>74</v>
      </c>
      <c r="AS11" s="268" t="s">
        <v>13</v>
      </c>
      <c r="AT11" s="272" t="s">
        <v>14</v>
      </c>
    </row>
    <row r="12" spans="1:49" ht="12.5" x14ac:dyDescent="0.25">
      <c r="J12" s="24"/>
      <c r="K12" s="24"/>
      <c r="L12" s="24"/>
      <c r="M12" s="24"/>
      <c r="N12" s="24"/>
      <c r="O12" s="24"/>
      <c r="P12" s="24"/>
      <c r="Q12" s="24"/>
      <c r="R12" s="24"/>
      <c r="S12" s="24"/>
      <c r="T12" s="24"/>
      <c r="U12" s="24"/>
      <c r="V12" s="24"/>
      <c r="W12" s="24"/>
      <c r="X12" s="24"/>
      <c r="Y12" s="24"/>
      <c r="Z12" s="24"/>
      <c r="AA12" s="24"/>
      <c r="AB12" s="24"/>
      <c r="AC12" s="24"/>
      <c r="AD12" s="24"/>
      <c r="AE12" s="24"/>
      <c r="AF12" s="273">
        <f>Survey!B12</f>
        <v>2005</v>
      </c>
      <c r="AG12" s="274">
        <f t="shared" ref="AG12:AG43" ca="1" si="0">INDIRECT(""&amp;$C$2&amp;"!"&amp;AG$10&amp;ROW(A12))</f>
        <v>1703.5514465912763</v>
      </c>
      <c r="AH12" s="275">
        <f ca="1">INDIRECT(""&amp;$C$2&amp;"!"&amp;AH$10&amp;ROW(Survey!B12))</f>
        <v>71.176627199695147</v>
      </c>
      <c r="AI12" s="274">
        <f ca="1">INDIRECT(""&amp;$C$2&amp;"!"&amp;AI$10&amp;ROW(Survey!C12))</f>
        <v>1540.8341425331125</v>
      </c>
      <c r="AJ12" s="275">
        <f ca="1">INDIRECT(""&amp;$C$2&amp;"!"&amp;AJ$10&amp;ROW(Survey!D12))</f>
        <v>67.397829008742818</v>
      </c>
      <c r="AK12" s="276">
        <f ca="1">INDIRECT(""&amp;$C$2&amp;"!"&amp;AK$10&amp;ROW(Survey!E12))</f>
        <v>0.42045711175857736</v>
      </c>
      <c r="AL12" s="275">
        <f ca="1">INDIRECT(""&amp;$C$2&amp;"!"&amp;AL$10&amp;ROW(Survey!K12))</f>
        <v>2</v>
      </c>
      <c r="AM12" s="274">
        <f ca="1">INDIRECT(""&amp;$C$2&amp;"!"&amp;AM$10&amp;ROW(Survey!E12))/AL12</f>
        <v>89934.9016661856</v>
      </c>
      <c r="AN12" s="277">
        <f ca="1">INDIRECT(""&amp;$C$2&amp;"!"&amp;AN$10&amp;ROW(Survey!K12))/10^6</f>
        <v>138.5747670926169</v>
      </c>
      <c r="AO12" s="278"/>
      <c r="AP12" s="277">
        <f>IF(Survey!K12*Survey!$J12/10^6=0,NA(),Survey!K12*Survey!$J12/10^6)</f>
        <v>82.488159655818308</v>
      </c>
      <c r="AQ12" s="279">
        <f>IF(Survey!L12*Survey!$J12/10^6=0,NA(),Survey!L12*Survey!$J12/10^6)</f>
        <v>112.83717528764718</v>
      </c>
      <c r="AR12" s="280">
        <f ca="1">AH12-AJ12</f>
        <v>3.7787981909523296</v>
      </c>
      <c r="AS12" s="280">
        <f ca="1">IF(Survey!D12=0,NA(),Survey!D12-Review!AH12)</f>
        <v>-0.35058967837620969</v>
      </c>
      <c r="AT12" s="281">
        <f ca="1">IF(Survey!N12=0,NA(),Survey!N12-Review!AJ12)</f>
        <v>2.4221709912571754</v>
      </c>
      <c r="AU12" s="114"/>
      <c r="AV12" s="114"/>
      <c r="AW12" s="114"/>
    </row>
    <row r="13" spans="1:49" ht="12.5" x14ac:dyDescent="0.25">
      <c r="J13" s="24"/>
      <c r="K13" s="24"/>
      <c r="L13" s="24"/>
      <c r="M13" s="24"/>
      <c r="N13" s="24"/>
      <c r="O13" s="24"/>
      <c r="P13" s="24"/>
      <c r="Q13" s="24"/>
      <c r="R13" s="24"/>
      <c r="S13" s="24"/>
      <c r="T13" s="24"/>
      <c r="U13" s="24"/>
      <c r="V13" s="24"/>
      <c r="W13" s="24"/>
      <c r="X13" s="24"/>
      <c r="Y13" s="24"/>
      <c r="Z13" s="24"/>
      <c r="AA13" s="24"/>
      <c r="AB13" s="24"/>
      <c r="AC13" s="24"/>
      <c r="AD13" s="24"/>
      <c r="AE13" s="24"/>
      <c r="AF13" s="233">
        <f>Survey!B13</f>
        <v>2006</v>
      </c>
      <c r="AG13" s="219">
        <f t="shared" ca="1" si="0"/>
        <v>1760.2227555920622</v>
      </c>
      <c r="AH13" s="218">
        <f ca="1">INDIRECT(""&amp;$C$2&amp;"!"&amp;AH$10&amp;ROW(Survey!B13))</f>
        <v>71.680802665544263</v>
      </c>
      <c r="AI13" s="219">
        <f ca="1">INDIRECT(""&amp;$C$2&amp;"!"&amp;AI$10&amp;ROW(Survey!C13))</f>
        <v>1799.8572913274568</v>
      </c>
      <c r="AJ13" s="218">
        <f ca="1">INDIRECT(""&amp;$C$2&amp;"!"&amp;AJ$10&amp;ROW(Survey!D13))</f>
        <v>68.630822905760553</v>
      </c>
      <c r="AK13" s="231">
        <f ca="1">INDIRECT(""&amp;$C$2&amp;"!"&amp;AK$10&amp;ROW(Survey!E13))</f>
        <v>0.4731215722504562</v>
      </c>
      <c r="AL13" s="218">
        <f ca="1">INDIRECT(""&amp;$C$2&amp;"!"&amp;AL$10&amp;ROW(Survey!K13))</f>
        <v>2</v>
      </c>
      <c r="AM13" s="219">
        <f ca="1">INDIRECT(""&amp;$C$2&amp;"!"&amp;AM$10&amp;ROW(Survey!E13))/AL13</f>
        <v>87632.499417240324</v>
      </c>
      <c r="AN13" s="220">
        <f ca="1">INDIRECT(""&amp;$C$2&amp;"!"&amp;AN$10&amp;ROW(Survey!K13))/10^6</f>
        <v>157.72599303336909</v>
      </c>
      <c r="AO13" s="45">
        <f ca="1">INDIRECT(""&amp;$C$2&amp;"!"&amp;AO$10&amp;ROW(Survey!Q13))</f>
        <v>-2.5600764622962235E-2</v>
      </c>
      <c r="AP13" s="220">
        <f>IF(Survey!K13*Survey!$J13/10^6=0,NA(),Survey!K13*Survey!$J13/10^6)</f>
        <v>129.49230205434677</v>
      </c>
      <c r="AQ13" s="229">
        <f>IF(Survey!L13*Survey!$J13/10^6=0,NA(),Survey!L13*Survey!$J13/10^6)</f>
        <v>155.08458740206098</v>
      </c>
      <c r="AR13" s="225">
        <f t="shared" ref="AR13:AR67" ca="1" si="1">AH13-AJ13</f>
        <v>3.0499797597837102</v>
      </c>
      <c r="AS13" s="225">
        <f ca="1">IF(Survey!D13=0,NA(),Survey!D13-Review!AH13)</f>
        <v>0.1411583436300532</v>
      </c>
      <c r="AT13" s="226">
        <f ca="1">IF(Survey!N13=0,NA(),Survey!N13-Review!AJ13)</f>
        <v>1.4091770942394533</v>
      </c>
      <c r="AU13" s="114"/>
      <c r="AV13" s="114"/>
      <c r="AW13" s="114"/>
    </row>
    <row r="14" spans="1:49" ht="12.5" x14ac:dyDescent="0.25">
      <c r="J14" s="24"/>
      <c r="K14" s="24"/>
      <c r="L14" s="24"/>
      <c r="M14" s="24"/>
      <c r="N14" s="24"/>
      <c r="O14" s="24"/>
      <c r="P14" s="24"/>
      <c r="Q14" s="24"/>
      <c r="R14" s="24"/>
      <c r="S14" s="24"/>
      <c r="T14" s="24"/>
      <c r="U14" s="24"/>
      <c r="V14" s="24"/>
      <c r="W14" s="24"/>
      <c r="X14" s="24"/>
      <c r="Y14" s="24"/>
      <c r="Z14" s="24"/>
      <c r="AA14" s="24"/>
      <c r="AB14" s="24"/>
      <c r="AC14" s="24"/>
      <c r="AD14" s="24"/>
      <c r="AE14" s="24"/>
      <c r="AF14" s="233">
        <f>Survey!B14</f>
        <v>2007</v>
      </c>
      <c r="AG14" s="219">
        <f t="shared" ca="1" si="0"/>
        <v>1815.1028593554061</v>
      </c>
      <c r="AH14" s="218">
        <f ca="1">INDIRECT(""&amp;$C$2&amp;"!"&amp;AH$10&amp;ROW(Survey!B14))</f>
        <v>72.197084927177158</v>
      </c>
      <c r="AI14" s="219">
        <f ca="1">INDIRECT(""&amp;$C$2&amp;"!"&amp;AI$10&amp;ROW(Survey!C14))</f>
        <v>2049.0849367203077</v>
      </c>
      <c r="AJ14" s="218">
        <f ca="1">INDIRECT(""&amp;$C$2&amp;"!"&amp;AJ$10&amp;ROW(Survey!D14))</f>
        <v>69.703556982746093</v>
      </c>
      <c r="AK14" s="231">
        <f ca="1">INDIRECT(""&amp;$C$2&amp;"!"&amp;AK$10&amp;ROW(Survey!E14))</f>
        <v>0.52632019330832625</v>
      </c>
      <c r="AL14" s="218">
        <f ca="1">INDIRECT(""&amp;$C$2&amp;"!"&amp;AL$10&amp;ROW(Survey!K14))</f>
        <v>2</v>
      </c>
      <c r="AM14" s="219">
        <f ca="1">INDIRECT(""&amp;$C$2&amp;"!"&amp;AM$10&amp;ROW(Survey!E14))/AL14</f>
        <v>85641.668251885116</v>
      </c>
      <c r="AN14" s="220">
        <f ca="1">INDIRECT(""&amp;$C$2&amp;"!"&amp;AN$10&amp;ROW(Survey!K14))/10^6</f>
        <v>175.48705237053562</v>
      </c>
      <c r="AO14" s="45">
        <f ca="1">INDIRECT(""&amp;$C$2&amp;"!"&amp;AO$10&amp;ROW(Survey!Q14))</f>
        <v>-2.2717954852301547E-2</v>
      </c>
      <c r="AP14" s="220">
        <f>IF(Survey!K14*Survey!$J14/10^6=0,NA(),Survey!K14*Survey!$J14/10^6)</f>
        <v>146.2863198243426</v>
      </c>
      <c r="AQ14" s="229">
        <f>IF(Survey!L14*Survey!$J14/10^6=0,NA(),Survey!L14*Survey!$J14/10^6)</f>
        <v>178.4334415882827</v>
      </c>
      <c r="AR14" s="225">
        <f t="shared" ca="1" si="1"/>
        <v>2.4935279444310652</v>
      </c>
      <c r="AS14" s="225">
        <f ca="1">IF(Survey!D14=0,NA(),Survey!D14-Review!AH14)</f>
        <v>0.15837955369715928</v>
      </c>
      <c r="AT14" s="226">
        <f ca="1">IF(Survey!N14=0,NA(),Survey!N14-Review!AJ14)</f>
        <v>0.70644301725390335</v>
      </c>
      <c r="AU14" s="114"/>
      <c r="AV14" s="114"/>
      <c r="AW14" s="114"/>
    </row>
    <row r="15" spans="1:49" ht="12.5" x14ac:dyDescent="0.25">
      <c r="J15" s="24"/>
      <c r="K15" s="24"/>
      <c r="L15" s="24"/>
      <c r="M15" s="24"/>
      <c r="N15" s="24"/>
      <c r="O15" s="24"/>
      <c r="P15" s="24"/>
      <c r="Q15" s="24"/>
      <c r="R15" s="24"/>
      <c r="S15" s="24"/>
      <c r="T15" s="24"/>
      <c r="U15" s="24"/>
      <c r="V15" s="24"/>
      <c r="W15" s="24"/>
      <c r="X15" s="24"/>
      <c r="Y15" s="24"/>
      <c r="Z15" s="24"/>
      <c r="AA15" s="24"/>
      <c r="AB15" s="24"/>
      <c r="AC15" s="24"/>
      <c r="AD15" s="24"/>
      <c r="AE15" s="24"/>
      <c r="AF15" s="233">
        <f>Survey!B15</f>
        <v>2008</v>
      </c>
      <c r="AG15" s="219">
        <f t="shared" ca="1" si="0"/>
        <v>1870.3880005380945</v>
      </c>
      <c r="AH15" s="218">
        <f ca="1">INDIRECT(""&amp;$C$2&amp;"!"&amp;AH$10&amp;ROW(Survey!B15))</f>
        <v>72.715236038552646</v>
      </c>
      <c r="AI15" s="219">
        <f ca="1">INDIRECT(""&amp;$C$2&amp;"!"&amp;AI$10&amp;ROW(Survey!C15))</f>
        <v>2335.4102774944081</v>
      </c>
      <c r="AJ15" s="218">
        <f ca="1">INDIRECT(""&amp;$C$2&amp;"!"&amp;AJ$10&amp;ROW(Survey!D15))</f>
        <v>70.624239117152356</v>
      </c>
      <c r="AK15" s="231">
        <f ca="1">INDIRECT(""&amp;$C$2&amp;"!"&amp;AK$10&amp;ROW(Survey!E15))</f>
        <v>0.58149542311958247</v>
      </c>
      <c r="AL15" s="218">
        <f ca="1">INDIRECT(""&amp;$C$2&amp;"!"&amp;AL$10&amp;ROW(Survey!K15))</f>
        <v>2</v>
      </c>
      <c r="AM15" s="219">
        <f ca="1">INDIRECT(""&amp;$C$2&amp;"!"&amp;AM$10&amp;ROW(Survey!E15))/AL15</f>
        <v>87900.561757964519</v>
      </c>
      <c r="AN15" s="220">
        <f ca="1">INDIRECT(""&amp;$C$2&amp;"!"&amp;AN$10&amp;ROW(Survey!K15))/10^6</f>
        <v>205.28387532708228</v>
      </c>
      <c r="AO15" s="45">
        <f ca="1">INDIRECT(""&amp;$C$2&amp;"!"&amp;AO$10&amp;ROW(Survey!Q15))</f>
        <v>2.6376103504145432E-2</v>
      </c>
      <c r="AP15" s="220">
        <f>IF(Survey!K15*Survey!$J15/10^6=0,NA(),Survey!K15*Survey!$J15/10^6)</f>
        <v>178.81807795259672</v>
      </c>
      <c r="AQ15" s="229">
        <f>IF(Survey!L15*Survey!$J15/10^6=0,NA(),Survey!L15*Survey!$J15/10^6)</f>
        <v>210.45526250139895</v>
      </c>
      <c r="AR15" s="225">
        <f t="shared" ca="1" si="1"/>
        <v>2.0909969214002899</v>
      </c>
      <c r="AS15" s="225">
        <f ca="1">IF(Survey!D15=0,NA(),Survey!D15-Review!AH15)</f>
        <v>-3.0297241320070611E-2</v>
      </c>
      <c r="AT15" s="226">
        <f ca="1">IF(Survey!N15=0,NA(),Survey!N15-Review!AJ15)</f>
        <v>0.72576088284763784</v>
      </c>
      <c r="AU15" s="114"/>
      <c r="AV15" s="114"/>
      <c r="AW15" s="114"/>
    </row>
    <row r="16" spans="1:49" ht="12.5" x14ac:dyDescent="0.25">
      <c r="J16" s="24"/>
      <c r="K16" s="24"/>
      <c r="L16" s="24"/>
      <c r="M16" s="24"/>
      <c r="N16" s="24"/>
      <c r="O16" s="24"/>
      <c r="P16" s="24"/>
      <c r="Q16" s="24"/>
      <c r="R16" s="24"/>
      <c r="S16" s="24"/>
      <c r="T16" s="24"/>
      <c r="U16" s="24"/>
      <c r="V16" s="24"/>
      <c r="W16" s="24"/>
      <c r="X16" s="24"/>
      <c r="Y16" s="24"/>
      <c r="Z16" s="24"/>
      <c r="AA16" s="24"/>
      <c r="AB16" s="24"/>
      <c r="AC16" s="24"/>
      <c r="AD16" s="24"/>
      <c r="AE16" s="24"/>
      <c r="AF16" s="233">
        <f>Survey!B16</f>
        <v>2009</v>
      </c>
      <c r="AG16" s="219">
        <f t="shared" ca="1" si="0"/>
        <v>1917.1605487448805</v>
      </c>
      <c r="AH16" s="218">
        <f ca="1">INDIRECT(""&amp;$C$2&amp;"!"&amp;AH$10&amp;ROW(Survey!B16))</f>
        <v>73.191244639298233</v>
      </c>
      <c r="AI16" s="219">
        <f ca="1">INDIRECT(""&amp;$C$2&amp;"!"&amp;AI$10&amp;ROW(Survey!C16))</f>
        <v>2497.7041154127428</v>
      </c>
      <c r="AJ16" s="218">
        <f ca="1">INDIRECT(""&amp;$C$2&amp;"!"&amp;AJ$10&amp;ROW(Survey!D16))</f>
        <v>71.267006930346255</v>
      </c>
      <c r="AK16" s="231">
        <f ca="1">INDIRECT(""&amp;$C$2&amp;"!"&amp;AK$10&amp;ROW(Survey!E16))</f>
        <v>0.60654222317791129</v>
      </c>
      <c r="AL16" s="218">
        <f ca="1">INDIRECT(""&amp;$C$2&amp;"!"&amp;AL$10&amp;ROW(Survey!K16))</f>
        <v>2</v>
      </c>
      <c r="AM16" s="219">
        <f ca="1">INDIRECT(""&amp;$C$2&amp;"!"&amp;AM$10&amp;ROW(Survey!E16))/AL16</f>
        <v>90963.339681066034</v>
      </c>
      <c r="AN16" s="220">
        <f ca="1">INDIRECT(""&amp;$C$2&amp;"!"&amp;AN$10&amp;ROW(Survey!K16))/10^6</f>
        <v>227.19950787308588</v>
      </c>
      <c r="AO16" s="45">
        <f ca="1">INDIRECT(""&amp;$C$2&amp;"!"&amp;AO$10&amp;ROW(Survey!Q16))</f>
        <v>3.4843667228599884E-2</v>
      </c>
      <c r="AP16" s="220">
        <f>IF(Survey!K16*Survey!$J16/10^6=0,NA(),Survey!K16*Survey!$J16/10^6)</f>
        <v>199.62938525962295</v>
      </c>
      <c r="AQ16" s="229">
        <f>IF(Survey!L16*Survey!$J16/10^6=0,NA(),Survey!L16*Survey!$J16/10^6)</f>
        <v>215.81511704606726</v>
      </c>
      <c r="AR16" s="225">
        <f t="shared" ca="1" si="1"/>
        <v>1.9242377089519778</v>
      </c>
      <c r="AS16" s="225">
        <f ca="1">IF(Survey!D16=0,NA(),Survey!D16-Review!AH16)</f>
        <v>0.16659597766835077</v>
      </c>
      <c r="AT16" s="226">
        <f ca="1">IF(Survey!N16=0,NA(),Survey!N16-Review!AJ16)</f>
        <v>0.81299306965374285</v>
      </c>
      <c r="AU16" s="114"/>
      <c r="AV16" s="114"/>
      <c r="AW16" s="114"/>
    </row>
    <row r="17" spans="10:49" ht="12.5" x14ac:dyDescent="0.25">
      <c r="J17" s="24"/>
      <c r="K17" s="24"/>
      <c r="L17" s="24"/>
      <c r="M17" s="24"/>
      <c r="N17" s="24"/>
      <c r="O17" s="24"/>
      <c r="P17" s="24"/>
      <c r="Q17" s="24"/>
      <c r="R17" s="24"/>
      <c r="S17" s="24"/>
      <c r="T17" s="24"/>
      <c r="U17" s="24"/>
      <c r="V17" s="24"/>
      <c r="W17" s="24"/>
      <c r="X17" s="24"/>
      <c r="Y17" s="24"/>
      <c r="Z17" s="24"/>
      <c r="AA17" s="24"/>
      <c r="AB17" s="24"/>
      <c r="AC17" s="24"/>
      <c r="AD17" s="24"/>
      <c r="AE17" s="24"/>
      <c r="AF17" s="233">
        <f>Survey!B17</f>
        <v>2010</v>
      </c>
      <c r="AG17" s="219">
        <f t="shared" ca="1" si="0"/>
        <v>1961.6075620932152</v>
      </c>
      <c r="AH17" s="218">
        <f ca="1">INDIRECT(""&amp;$C$2&amp;"!"&amp;AH$10&amp;ROW(Survey!B17))</f>
        <v>73.664604942357869</v>
      </c>
      <c r="AI17" s="219">
        <f ca="1">INDIRECT(""&amp;$C$2&amp;"!"&amp;AI$10&amp;ROW(Survey!C17))</f>
        <v>2587.1954275773442</v>
      </c>
      <c r="AJ17" s="218">
        <f ca="1">INDIRECT(""&amp;$C$2&amp;"!"&amp;AJ$10&amp;ROW(Survey!D17))</f>
        <v>71.817199409941125</v>
      </c>
      <c r="AK17" s="231">
        <f ca="1">INDIRECT(""&amp;$C$2&amp;"!"&amp;AK$10&amp;ROW(Survey!E17))</f>
        <v>0.61594387068681167</v>
      </c>
      <c r="AL17" s="218">
        <f ca="1">INDIRECT(""&amp;$C$2&amp;"!"&amp;AL$10&amp;ROW(Survey!K17))</f>
        <v>2</v>
      </c>
      <c r="AM17" s="219">
        <f ca="1">INDIRECT(""&amp;$C$2&amp;"!"&amp;AM$10&amp;ROW(Survey!E17))/AL17</f>
        <v>94468.941763280047</v>
      </c>
      <c r="AN17" s="220">
        <f ca="1">INDIRECT(""&amp;$C$2&amp;"!"&amp;AN$10&amp;ROW(Survey!K17))/10^6</f>
        <v>244.40961417802856</v>
      </c>
      <c r="AO17" s="45">
        <f ca="1">INDIRECT(""&amp;$C$2&amp;"!"&amp;AO$10&amp;ROW(Survey!Q17))</f>
        <v>3.853862550017717E-2</v>
      </c>
      <c r="AP17" s="220">
        <f>IF(Survey!K17*Survey!$J17/10^6=0,NA(),Survey!K17*Survey!$J17/10^6)</f>
        <v>209.22961562278635</v>
      </c>
      <c r="AQ17" s="229">
        <f>IF(Survey!L17*Survey!$J17/10^6=0,NA(),Survey!L17*Survey!$J17/10^6)</f>
        <v>233.13794186505112</v>
      </c>
      <c r="AR17" s="225">
        <f t="shared" ca="1" si="1"/>
        <v>1.8474055324167438</v>
      </c>
      <c r="AS17" s="225">
        <f ca="1">IF(Survey!D17=0,NA(),Survey!D17-Review!AH17)</f>
        <v>-0.20068477859123846</v>
      </c>
      <c r="AT17" s="226">
        <f ca="1">IF(Survey!N17=0,NA(),Survey!N17-Review!AJ17)</f>
        <v>0.69280059005888006</v>
      </c>
      <c r="AU17" s="114"/>
      <c r="AV17" s="114"/>
      <c r="AW17" s="114"/>
    </row>
    <row r="18" spans="10:49" ht="12.5" x14ac:dyDescent="0.25">
      <c r="J18" s="24"/>
      <c r="K18" s="24"/>
      <c r="L18" s="24"/>
      <c r="M18" s="24"/>
      <c r="N18" s="24"/>
      <c r="O18" s="24"/>
      <c r="P18" s="24"/>
      <c r="Q18" s="24"/>
      <c r="R18" s="24"/>
      <c r="S18" s="24"/>
      <c r="T18" s="24"/>
      <c r="U18" s="24"/>
      <c r="V18" s="24"/>
      <c r="W18" s="24"/>
      <c r="X18" s="24"/>
      <c r="Y18" s="24"/>
      <c r="Z18" s="24"/>
      <c r="AA18" s="24"/>
      <c r="AB18" s="24"/>
      <c r="AC18" s="24"/>
      <c r="AD18" s="24"/>
      <c r="AE18" s="24"/>
      <c r="AF18" s="233">
        <f>Survey!B18</f>
        <v>2011</v>
      </c>
      <c r="AG18" s="219">
        <f t="shared" ca="1" si="0"/>
        <v>1999.280677811922</v>
      </c>
      <c r="AH18" s="218">
        <f ca="1">INDIRECT(""&amp;$C$2&amp;"!"&amp;AH$10&amp;ROW(Survey!B18))</f>
        <v>74.136969759469906</v>
      </c>
      <c r="AI18" s="219">
        <f ca="1">INDIRECT(""&amp;$C$2&amp;"!"&amp;AI$10&amp;ROW(Survey!C18))</f>
        <v>2698.1407158688753</v>
      </c>
      <c r="AJ18" s="218">
        <f ca="1">INDIRECT(""&amp;$C$2&amp;"!"&amp;AJ$10&amp;ROW(Survey!D18))</f>
        <v>72.360712640537869</v>
      </c>
      <c r="AK18" s="231">
        <f ca="1">INDIRECT(""&amp;$C$2&amp;"!"&amp;AK$10&amp;ROW(Survey!E18))</f>
        <v>0.6255308442460914</v>
      </c>
      <c r="AL18" s="218">
        <f ca="1">INDIRECT(""&amp;$C$2&amp;"!"&amp;AL$10&amp;ROW(Survey!K18))</f>
        <v>2</v>
      </c>
      <c r="AM18" s="219">
        <f ca="1">INDIRECT(""&amp;$C$2&amp;"!"&amp;AM$10&amp;ROW(Survey!E18))/AL18</f>
        <v>97495.746951810128</v>
      </c>
      <c r="AN18" s="220">
        <f ca="1">INDIRECT(""&amp;$C$2&amp;"!"&amp;AN$10&amp;ROW(Survey!K18))/10^6</f>
        <v>263.05724447472767</v>
      </c>
      <c r="AO18" s="45">
        <f ca="1">INDIRECT(""&amp;$C$2&amp;"!"&amp;AO$10&amp;ROW(Survey!Q18))</f>
        <v>3.2040214826526192E-2</v>
      </c>
      <c r="AP18" s="220">
        <f>IF(Survey!K18*Survey!$J18/10^6=0,NA(),Survey!K18*Survey!$J18/10^6)</f>
        <v>214.58652172208144</v>
      </c>
      <c r="AQ18" s="229">
        <f>IF(Survey!L18*Survey!$J18/10^6=0,NA(),Survey!L18*Survey!$J18/10^6)</f>
        <v>249.49364486272395</v>
      </c>
      <c r="AR18" s="225">
        <f t="shared" ca="1" si="1"/>
        <v>1.7762571189320369</v>
      </c>
      <c r="AS18" s="225">
        <f ca="1">IF(Survey!D18=0,NA(),Survey!D18-Review!AH18)</f>
        <v>-0.14108498580735329</v>
      </c>
      <c r="AT18" s="226">
        <f ca="1">IF(Survey!N18=0,NA(),Survey!N18-Review!AJ18)</f>
        <v>0.22928735946213408</v>
      </c>
      <c r="AU18" s="114"/>
      <c r="AV18" s="114"/>
      <c r="AW18" s="114"/>
    </row>
    <row r="19" spans="10:49" ht="12.5" x14ac:dyDescent="0.25">
      <c r="J19" s="24"/>
      <c r="K19" s="24"/>
      <c r="L19" s="24"/>
      <c r="M19" s="24"/>
      <c r="N19" s="24"/>
      <c r="O19" s="24"/>
      <c r="P19" s="24"/>
      <c r="Q19" s="24"/>
      <c r="R19" s="24"/>
      <c r="S19" s="24"/>
      <c r="T19" s="24"/>
      <c r="U19" s="24"/>
      <c r="V19" s="24"/>
      <c r="W19" s="24"/>
      <c r="X19" s="24"/>
      <c r="Y19" s="24"/>
      <c r="Z19" s="24"/>
      <c r="AA19" s="24"/>
      <c r="AB19" s="24"/>
      <c r="AC19" s="24"/>
      <c r="AD19" s="24"/>
      <c r="AE19" s="24"/>
      <c r="AF19" s="233">
        <f>Survey!B19</f>
        <v>2012</v>
      </c>
      <c r="AG19" s="219">
        <f t="shared" ca="1" si="0"/>
        <v>2031.1636065806729</v>
      </c>
      <c r="AH19" s="218">
        <f ca="1">INDIRECT(""&amp;$C$2&amp;"!"&amp;AH$10&amp;ROW(Survey!B19))</f>
        <v>74.60333121207627</v>
      </c>
      <c r="AI19" s="219">
        <f ca="1">INDIRECT(""&amp;$C$2&amp;"!"&amp;AI$10&amp;ROW(Survey!C19))</f>
        <v>2659.9864537492663</v>
      </c>
      <c r="AJ19" s="218">
        <f ca="1">INDIRECT(""&amp;$C$2&amp;"!"&amp;AJ$10&amp;ROW(Survey!D19))</f>
        <v>72.806268801589681</v>
      </c>
      <c r="AK19" s="231">
        <f ca="1">INDIRECT(""&amp;$C$2&amp;"!"&amp;AK$10&amp;ROW(Survey!E19))</f>
        <v>0.60895156638296655</v>
      </c>
      <c r="AL19" s="218">
        <f ca="1">INDIRECT(""&amp;$C$2&amp;"!"&amp;AL$10&amp;ROW(Survey!K19))</f>
        <v>2</v>
      </c>
      <c r="AM19" s="219">
        <f ca="1">INDIRECT(""&amp;$C$2&amp;"!"&amp;AM$10&amp;ROW(Survey!E19))/AL19</f>
        <v>99649.55664272522</v>
      </c>
      <c r="AN19" s="220">
        <f ca="1">INDIRECT(""&amp;$C$2&amp;"!"&amp;AN$10&amp;ROW(Survey!K19))/10^6</f>
        <v>265.06647079176929</v>
      </c>
      <c r="AO19" s="45">
        <f ca="1">INDIRECT(""&amp;$C$2&amp;"!"&amp;AO$10&amp;ROW(Survey!Q19))</f>
        <v>2.2091319449859315E-2</v>
      </c>
      <c r="AP19" s="220">
        <f>IF(Survey!K19*Survey!$J19/10^6=0,NA(),Survey!K19*Survey!$J19/10^6)</f>
        <v>226.85386481663525</v>
      </c>
      <c r="AQ19" s="229">
        <f>IF(Survey!L19*Survey!$J19/10^6=0,NA(),Survey!L19*Survey!$J19/10^6)</f>
        <v>239.33626803143318</v>
      </c>
      <c r="AR19" s="225">
        <f t="shared" ca="1" si="1"/>
        <v>1.7970624104865891</v>
      </c>
      <c r="AS19" s="225">
        <f ca="1">IF(Survey!D19=0,NA(),Survey!D19-Review!AH19)</f>
        <v>-3.457536549068152E-2</v>
      </c>
      <c r="AT19" s="226">
        <f ca="1">IF(Survey!N19=0,NA(),Survey!N19-Review!AJ19)</f>
        <v>0.84625058882269855</v>
      </c>
      <c r="AU19" s="114"/>
      <c r="AV19" s="114"/>
      <c r="AW19" s="114"/>
    </row>
    <row r="20" spans="10:49" ht="12.5" x14ac:dyDescent="0.25">
      <c r="J20" s="24"/>
      <c r="K20" s="24"/>
      <c r="L20" s="24"/>
      <c r="M20" s="24"/>
      <c r="N20" s="24"/>
      <c r="O20" s="24"/>
      <c r="P20" s="24"/>
      <c r="Q20" s="24"/>
      <c r="R20" s="24"/>
      <c r="S20" s="24"/>
      <c r="T20" s="24"/>
      <c r="U20" s="24"/>
      <c r="V20" s="24"/>
      <c r="W20" s="24"/>
      <c r="X20" s="24"/>
      <c r="Y20" s="24"/>
      <c r="Z20" s="24"/>
      <c r="AA20" s="24"/>
      <c r="AB20" s="24"/>
      <c r="AC20" s="24"/>
      <c r="AD20" s="24"/>
      <c r="AE20" s="24"/>
      <c r="AF20" s="233">
        <f>Survey!B20</f>
        <v>2013</v>
      </c>
      <c r="AG20" s="219">
        <f t="shared" ca="1" si="0"/>
        <v>2054.3089804027577</v>
      </c>
      <c r="AH20" s="218">
        <f ca="1">INDIRECT(""&amp;$C$2&amp;"!"&amp;AH$10&amp;ROW(Survey!B20))</f>
        <v>75.060648120043453</v>
      </c>
      <c r="AI20" s="219">
        <f ca="1">INDIRECT(""&amp;$C$2&amp;"!"&amp;AI$10&amp;ROW(Survey!C20))</f>
        <v>2610.185031251101</v>
      </c>
      <c r="AJ20" s="218">
        <f ca="1">INDIRECT(""&amp;$C$2&amp;"!"&amp;AJ$10&amp;ROW(Survey!D20))</f>
        <v>73.24275957765856</v>
      </c>
      <c r="AK20" s="231">
        <f ca="1">INDIRECT(""&amp;$C$2&amp;"!"&amp;AK$10&amp;ROW(Survey!E20))</f>
        <v>0.59245551682084885</v>
      </c>
      <c r="AL20" s="218">
        <f ca="1">INDIRECT(""&amp;$C$2&amp;"!"&amp;AL$10&amp;ROW(Survey!K20))</f>
        <v>2</v>
      </c>
      <c r="AM20" s="219">
        <f ca="1">INDIRECT(""&amp;$C$2&amp;"!"&amp;AM$10&amp;ROW(Survey!E20))/AL20</f>
        <v>101900.18269587608</v>
      </c>
      <c r="AN20" s="220">
        <f ca="1">INDIRECT(""&amp;$C$2&amp;"!"&amp;AN$10&amp;ROW(Survey!K20))/10^6</f>
        <v>265.97833155452821</v>
      </c>
      <c r="AO20" s="45">
        <f ca="1">INDIRECT(""&amp;$C$2&amp;"!"&amp;AO$10&amp;ROW(Survey!Q20))</f>
        <v>2.2585409599162221E-2</v>
      </c>
      <c r="AP20" s="220">
        <f>IF(Survey!K20*Survey!$J20/10^6=0,NA(),Survey!K20*Survey!$J20/10^6)</f>
        <v>221.93983863238532</v>
      </c>
      <c r="AQ20" s="229">
        <f>IF(Survey!L20*Survey!$J20/10^6=0,NA(),Survey!L20*Survey!$J20/10^6)</f>
        <v>238.96801251456958</v>
      </c>
      <c r="AR20" s="225">
        <f t="shared" ca="1" si="1"/>
        <v>1.8178885423848925</v>
      </c>
      <c r="AS20" s="225">
        <f ca="1">IF(Survey!D20=0,NA(),Survey!D20-Review!AH20)</f>
        <v>-0.33307802658551111</v>
      </c>
      <c r="AT20" s="226">
        <f ca="1">IF(Survey!N20=0,NA(),Survey!N20-Review!AJ20)</f>
        <v>0.60189791311276508</v>
      </c>
      <c r="AU20" s="114"/>
      <c r="AV20" s="114"/>
      <c r="AW20" s="114"/>
    </row>
    <row r="21" spans="10:49" ht="12.5" x14ac:dyDescent="0.25">
      <c r="J21" s="24"/>
      <c r="K21" s="24"/>
      <c r="L21" s="24"/>
      <c r="M21" s="24"/>
      <c r="N21" s="24"/>
      <c r="O21" s="24"/>
      <c r="P21" s="24"/>
      <c r="Q21" s="24"/>
      <c r="R21" s="24"/>
      <c r="S21" s="24"/>
      <c r="T21" s="24"/>
      <c r="U21" s="24"/>
      <c r="V21" s="24"/>
      <c r="W21" s="24"/>
      <c r="X21" s="24"/>
      <c r="Y21" s="24"/>
      <c r="Z21" s="24"/>
      <c r="AA21" s="24"/>
      <c r="AB21" s="24"/>
      <c r="AC21" s="24"/>
      <c r="AD21" s="24"/>
      <c r="AE21" s="24"/>
      <c r="AF21" s="233">
        <f>Survey!B21</f>
        <v>2014</v>
      </c>
      <c r="AG21" s="219">
        <f t="shared" ca="1" si="0"/>
        <v>2073.8414595316267</v>
      </c>
      <c r="AH21" s="218">
        <f ca="1">INDIRECT(""&amp;$C$2&amp;"!"&amp;AH$10&amp;ROW(Survey!B21))</f>
        <v>75.524314087912899</v>
      </c>
      <c r="AI21" s="219">
        <f ca="1">INDIRECT(""&amp;$C$2&amp;"!"&amp;AI$10&amp;ROW(Survey!C21))</f>
        <v>2560.7181768392402</v>
      </c>
      <c r="AJ21" s="218">
        <f ca="1">INDIRECT(""&amp;$C$2&amp;"!"&amp;AJ$10&amp;ROW(Survey!D21))</f>
        <v>73.684821985358113</v>
      </c>
      <c r="AK21" s="231">
        <f ca="1">INDIRECT(""&amp;$C$2&amp;"!"&amp;AK$10&amp;ROW(Survey!E21))</f>
        <v>0.57582693895521941</v>
      </c>
      <c r="AL21" s="218">
        <f ca="1">INDIRECT(""&amp;$C$2&amp;"!"&amp;AL$10&amp;ROW(Survey!K21))</f>
        <v>2</v>
      </c>
      <c r="AM21" s="219">
        <f ca="1">INDIRECT(""&amp;$C$2&amp;"!"&amp;AM$10&amp;ROW(Survey!E21))/AL21</f>
        <v>104804.81697874122</v>
      </c>
      <c r="AN21" s="220">
        <f ca="1">INDIRECT(""&amp;$C$2&amp;"!"&amp;AN$10&amp;ROW(Survey!K21))/10^6</f>
        <v>268.37559985777244</v>
      </c>
      <c r="AO21" s="45">
        <f ca="1">INDIRECT(""&amp;$C$2&amp;"!"&amp;AO$10&amp;ROW(Survey!Q21))</f>
        <v>2.8504701424668655E-2</v>
      </c>
      <c r="AP21" s="220">
        <f>IF(Survey!K21*Survey!$J21/10^6=0,NA(),Survey!K21*Survey!$J21/10^6)</f>
        <v>224.02785621758292</v>
      </c>
      <c r="AQ21" s="229">
        <f>IF(Survey!L21*Survey!$J21/10^6=0,NA(),Survey!L21*Survey!$J21/10^6)</f>
        <v>242.6173958649315</v>
      </c>
      <c r="AR21" s="225">
        <f t="shared" ca="1" si="1"/>
        <v>1.8394921025547859</v>
      </c>
      <c r="AS21" s="225">
        <f ca="1">IF(Survey!D21=0,NA(),Survey!D21-Review!AH21)</f>
        <v>-0.37576164367939668</v>
      </c>
      <c r="AT21" s="226">
        <f ca="1">IF(Survey!N21=0,NA(),Survey!N21-Review!AJ21)</f>
        <v>0.75188017663980133</v>
      </c>
      <c r="AU21" s="114"/>
      <c r="AV21" s="114"/>
      <c r="AW21" s="114"/>
    </row>
    <row r="22" spans="10:49" ht="12.5" x14ac:dyDescent="0.25">
      <c r="J22" s="24"/>
      <c r="K22" s="24"/>
      <c r="L22" s="24"/>
      <c r="M22" s="24"/>
      <c r="N22" s="24"/>
      <c r="O22" s="24"/>
      <c r="P22" s="24"/>
      <c r="Q22" s="24"/>
      <c r="R22" s="24"/>
      <c r="S22" s="24"/>
      <c r="T22" s="24"/>
      <c r="U22" s="24"/>
      <c r="V22" s="24"/>
      <c r="W22" s="24"/>
      <c r="X22" s="24"/>
      <c r="Y22" s="24"/>
      <c r="Z22" s="24"/>
      <c r="AA22" s="24"/>
      <c r="AB22" s="24"/>
      <c r="AC22" s="24"/>
      <c r="AD22" s="24"/>
      <c r="AE22" s="24"/>
      <c r="AF22" s="233">
        <f>Survey!B22</f>
        <v>2015</v>
      </c>
      <c r="AG22" s="219">
        <f t="shared" ca="1" si="0"/>
        <v>2076.7304763952457</v>
      </c>
      <c r="AH22" s="218">
        <f ca="1">INDIRECT(""&amp;$C$2&amp;"!"&amp;AH$10&amp;ROW(Survey!B22))</f>
        <v>75.950083583185958</v>
      </c>
      <c r="AI22" s="219">
        <f ca="1">INDIRECT(""&amp;$C$2&amp;"!"&amp;AI$10&amp;ROW(Survey!C22))</f>
        <v>2495.1097099400095</v>
      </c>
      <c r="AJ22" s="218">
        <f ca="1">INDIRECT(""&amp;$C$2&amp;"!"&amp;AJ$10&amp;ROW(Survey!D22))</f>
        <v>74.092015091114263</v>
      </c>
      <c r="AK22" s="231">
        <f ca="1">INDIRECT(""&amp;$C$2&amp;"!"&amp;AK$10&amp;ROW(Survey!E22))</f>
        <v>0.55972419496350023</v>
      </c>
      <c r="AL22" s="218">
        <f ca="1">INDIRECT(""&amp;$C$2&amp;"!"&amp;AL$10&amp;ROW(Survey!K22))</f>
        <v>2</v>
      </c>
      <c r="AM22" s="219">
        <f ca="1">INDIRECT(""&amp;$C$2&amp;"!"&amp;AM$10&amp;ROW(Survey!E22))/AL22</f>
        <v>108722.53445132007</v>
      </c>
      <c r="AN22" s="220">
        <f ca="1">INDIRECT(""&amp;$C$2&amp;"!"&amp;AN$10&amp;ROW(Survey!K22))/10^6</f>
        <v>271.27465139877586</v>
      </c>
      <c r="AO22" s="45">
        <f ca="1">INDIRECT(""&amp;$C$2&amp;"!"&amp;AO$10&amp;ROW(Survey!Q22))</f>
        <v>3.7381082144091859E-2</v>
      </c>
      <c r="AP22" s="220">
        <f>IF(Survey!K22*Survey!$J22/10^6=0,NA(),Survey!K22*Survey!$J22/10^6)</f>
        <v>233.33688422630206</v>
      </c>
      <c r="AQ22" s="229">
        <f>IF(Survey!L22*Survey!$J22/10^6=0,NA(),Survey!L22*Survey!$J22/10^6)</f>
        <v>267.09767910286899</v>
      </c>
      <c r="AR22" s="225">
        <f t="shared" ca="1" si="1"/>
        <v>1.8580684920716948</v>
      </c>
      <c r="AS22" s="225">
        <f ca="1">IF(Survey!D22=0,NA(),Survey!D22-Review!AH22)</f>
        <v>-0.49519812269039676</v>
      </c>
      <c r="AT22" s="226">
        <f ca="1">IF(Survey!N22=0,NA(),Survey!N22-Review!AJ22)</f>
        <v>0.7576564445877807</v>
      </c>
      <c r="AU22" s="114"/>
      <c r="AV22" s="114"/>
      <c r="AW22" s="114"/>
    </row>
    <row r="23" spans="10:49" ht="12.5" x14ac:dyDescent="0.25">
      <c r="J23" s="24"/>
      <c r="K23" s="24"/>
      <c r="L23" s="24"/>
      <c r="M23" s="24"/>
      <c r="N23" s="24"/>
      <c r="O23" s="24"/>
      <c r="P23" s="24"/>
      <c r="Q23" s="24"/>
      <c r="R23" s="24"/>
      <c r="S23" s="24"/>
      <c r="T23" s="24"/>
      <c r="U23" s="24"/>
      <c r="V23" s="24"/>
      <c r="W23" s="24"/>
      <c r="X23" s="24"/>
      <c r="Y23" s="24"/>
      <c r="Z23" s="24"/>
      <c r="AA23" s="24"/>
      <c r="AB23" s="24"/>
      <c r="AC23" s="24"/>
      <c r="AD23" s="24"/>
      <c r="AE23" s="24"/>
      <c r="AF23" s="233">
        <f>Survey!B23</f>
        <v>2016</v>
      </c>
      <c r="AG23" s="219">
        <f t="shared" ca="1" si="0"/>
        <v>2071.8522571086201</v>
      </c>
      <c r="AH23" s="218">
        <f ca="1">INDIRECT(""&amp;$C$2&amp;"!"&amp;AH$10&amp;ROW(Survey!B23))</f>
        <v>76.376263180041946</v>
      </c>
      <c r="AI23" s="219">
        <f ca="1">INDIRECT(""&amp;$C$2&amp;"!"&amp;AI$10&amp;ROW(Survey!C23))</f>
        <v>2462.429041469095</v>
      </c>
      <c r="AJ23" s="218">
        <f ca="1">INDIRECT(""&amp;$C$2&amp;"!"&amp;AJ$10&amp;ROW(Survey!D23))</f>
        <v>74.532521931372131</v>
      </c>
      <c r="AK23" s="231">
        <f ca="1">INDIRECT(""&amp;$C$2&amp;"!"&amp;AK$10&amp;ROW(Survey!E23))</f>
        <v>0.55358978589037244</v>
      </c>
      <c r="AL23" s="218">
        <f ca="1">INDIRECT(""&amp;$C$2&amp;"!"&amp;AL$10&amp;ROW(Survey!K23))</f>
        <v>2</v>
      </c>
      <c r="AM23" s="219">
        <f ca="1">INDIRECT(""&amp;$C$2&amp;"!"&amp;AM$10&amp;ROW(Survey!E23))/AL23</f>
        <v>112732.8822099916</v>
      </c>
      <c r="AN23" s="220">
        <f ca="1">INDIRECT(""&amp;$C$2&amp;"!"&amp;AN$10&amp;ROW(Survey!K23))/10^6</f>
        <v>277.596723082398</v>
      </c>
      <c r="AO23" s="45">
        <f ca="1">INDIRECT(""&amp;$C$2&amp;"!"&amp;AO$10&amp;ROW(Survey!Q23))</f>
        <v>3.6886076827680414E-2</v>
      </c>
      <c r="AP23" s="220">
        <f>IF(Survey!K23*Survey!$J23/10^6=0,NA(),Survey!K23*Survey!$J23/10^6)</f>
        <v>229.52799342567079</v>
      </c>
      <c r="AQ23" s="229">
        <f>IF(Survey!L23*Survey!$J23/10^6=0,NA(),Survey!L23*Survey!$J23/10^6)</f>
        <v>260.17606046968814</v>
      </c>
      <c r="AR23" s="225">
        <f t="shared" ca="1" si="1"/>
        <v>1.843741248669815</v>
      </c>
      <c r="AS23" s="225">
        <f ca="1">IF(Survey!D23=0,NA(),Survey!D23-Review!AH23)</f>
        <v>-0.37467587845463868</v>
      </c>
      <c r="AT23" s="226">
        <f ca="1">IF(Survey!N23=0,NA(),Survey!N23-Review!AJ23)</f>
        <v>0.97235971407737054</v>
      </c>
      <c r="AU23" s="114"/>
      <c r="AV23" s="114"/>
      <c r="AW23" s="114"/>
    </row>
    <row r="24" spans="10:49" ht="12.5" x14ac:dyDescent="0.25">
      <c r="J24" s="24"/>
      <c r="K24" s="24"/>
      <c r="L24" s="24"/>
      <c r="M24" s="24"/>
      <c r="N24" s="24"/>
      <c r="O24" s="24"/>
      <c r="P24" s="24"/>
      <c r="Q24" s="24"/>
      <c r="R24" s="24"/>
      <c r="S24" s="24"/>
      <c r="T24" s="24"/>
      <c r="U24" s="24"/>
      <c r="V24" s="24"/>
      <c r="W24" s="24"/>
      <c r="X24" s="24"/>
      <c r="Y24" s="24"/>
      <c r="Z24" s="24"/>
      <c r="AA24" s="24"/>
      <c r="AB24" s="24"/>
      <c r="AC24" s="24"/>
      <c r="AD24" s="24"/>
      <c r="AE24" s="24"/>
      <c r="AF24" s="233">
        <f>Survey!B24</f>
        <v>2017</v>
      </c>
      <c r="AG24" s="219">
        <f t="shared" ca="1" si="0"/>
        <v>2054.2857441109577</v>
      </c>
      <c r="AH24" s="218">
        <f ca="1">INDIRECT(""&amp;$C$2&amp;"!"&amp;AH$10&amp;ROW(Survey!B24))</f>
        <v>76.78720278050568</v>
      </c>
      <c r="AI24" s="219">
        <f ca="1">INDIRECT(""&amp;$C$2&amp;"!"&amp;AI$10&amp;ROW(Survey!C24))</f>
        <v>2415.3950803202615</v>
      </c>
      <c r="AJ24" s="218">
        <f ca="1">INDIRECT(""&amp;$C$2&amp;"!"&amp;AJ$10&amp;ROW(Survey!D24))</f>
        <v>74.959606446914563</v>
      </c>
      <c r="AK24" s="231">
        <f ca="1">INDIRECT(""&amp;$C$2&amp;"!"&amp;AK$10&amp;ROW(Survey!E24))</f>
        <v>0.54765928093539762</v>
      </c>
      <c r="AL24" s="218">
        <f ca="1">INDIRECT(""&amp;$C$2&amp;"!"&amp;AL$10&amp;ROW(Survey!K24))</f>
        <v>2</v>
      </c>
      <c r="AM24" s="219">
        <f ca="1">INDIRECT(""&amp;$C$2&amp;"!"&amp;AM$10&amp;ROW(Survey!E24))/AL24</f>
        <v>115095.98402222265</v>
      </c>
      <c r="AN24" s="220">
        <f ca="1">INDIRECT(""&amp;$C$2&amp;"!"&amp;AN$10&amp;ROW(Survey!K24))/10^6</f>
        <v>278.00227357189601</v>
      </c>
      <c r="AO24" s="45">
        <f ca="1">INDIRECT(""&amp;$C$2&amp;"!"&amp;AO$10&amp;ROW(Survey!Q24))</f>
        <v>2.0961956847951546E-2</v>
      </c>
      <c r="AP24" s="220">
        <f>IF(Survey!K24*Survey!$J24/10^6=0,NA(),Survey!K24*Survey!$J24/10^6)</f>
        <v>226.49941507665793</v>
      </c>
      <c r="AQ24" s="229">
        <f>IF(Survey!L24*Survey!$J24/10^6=0,NA(),Survey!L24*Survey!$J24/10^6)</f>
        <v>257.35858507934154</v>
      </c>
      <c r="AR24" s="225">
        <f t="shared" ca="1" si="1"/>
        <v>1.8275963335911172</v>
      </c>
      <c r="AS24" s="225">
        <f ca="1">IF(Survey!D24=0,NA(),Survey!D24-Review!AH24)</f>
        <v>-0.54184784958619048</v>
      </c>
      <c r="AT24" s="226">
        <f ca="1">IF(Survey!N24=0,NA(),Survey!N24-Review!AJ24)</f>
        <v>0.35043200501390004</v>
      </c>
      <c r="AU24" s="114"/>
      <c r="AV24" s="114"/>
      <c r="AW24" s="114"/>
    </row>
    <row r="25" spans="10:49" ht="12.5" x14ac:dyDescent="0.25">
      <c r="J25" s="24"/>
      <c r="K25" s="24"/>
      <c r="L25" s="24"/>
      <c r="M25" s="24"/>
      <c r="N25" s="24"/>
      <c r="O25" s="24"/>
      <c r="P25" s="24"/>
      <c r="Q25" s="24"/>
      <c r="R25" s="24"/>
      <c r="S25" s="24"/>
      <c r="T25" s="24"/>
      <c r="U25" s="24"/>
      <c r="V25" s="24"/>
      <c r="W25" s="24"/>
      <c r="X25" s="24"/>
      <c r="Y25" s="24"/>
      <c r="Z25" s="24"/>
      <c r="AA25" s="24"/>
      <c r="AB25" s="24"/>
      <c r="AC25" s="24"/>
      <c r="AD25" s="24"/>
      <c r="AE25" s="24"/>
      <c r="AF25" s="233">
        <f>Survey!B25</f>
        <v>2018</v>
      </c>
      <c r="AG25" s="219">
        <f t="shared" ca="1" si="0"/>
        <v>2030.4452031525436</v>
      </c>
      <c r="AH25" s="218">
        <f ca="1">INDIRECT(""&amp;$C$2&amp;"!"&amp;AH$10&amp;ROW(Survey!B25))</f>
        <v>77.0373034792227</v>
      </c>
      <c r="AI25" s="219">
        <f ca="1">INDIRECT(""&amp;$C$2&amp;"!"&amp;AI$10&amp;ROW(Survey!C25))</f>
        <v>2368.8244179615504</v>
      </c>
      <c r="AJ25" s="218">
        <f ca="1">INDIRECT(""&amp;$C$2&amp;"!"&amp;AJ$10&amp;ROW(Survey!D25))</f>
        <v>75.350044926106548</v>
      </c>
      <c r="AK25" s="231">
        <f ca="1">INDIRECT(""&amp;$C$2&amp;"!"&amp;AK$10&amp;ROW(Survey!E25))</f>
        <v>0.54340636932107234</v>
      </c>
      <c r="AL25" s="218">
        <f ca="1">INDIRECT(""&amp;$C$2&amp;"!"&amp;AL$10&amp;ROW(Survey!K25))</f>
        <v>2</v>
      </c>
      <c r="AM25" s="219">
        <f ca="1">INDIRECT(""&amp;$C$2&amp;"!"&amp;AM$10&amp;ROW(Survey!E25))/AL25</f>
        <v>115770.30257318974</v>
      </c>
      <c r="AN25" s="220">
        <f ca="1">INDIRECT(""&amp;$C$2&amp;"!"&amp;AN$10&amp;ROW(Survey!K25))/10^6</f>
        <v>274.23951961016877</v>
      </c>
      <c r="AO25" s="45">
        <f ca="1">INDIRECT(""&amp;$C$2&amp;"!"&amp;AO$10&amp;ROW(Survey!Q25))</f>
        <v>5.8587496053459365E-3</v>
      </c>
      <c r="AP25" s="220">
        <f>IF(Survey!K25*Survey!$J25/10^6=0,NA(),Survey!K25*Survey!$J25/10^6)</f>
        <v>223.05819823554293</v>
      </c>
      <c r="AQ25" s="229">
        <f>IF(Survey!L25*Survey!$J25/10^6=0,NA(),Survey!L25*Survey!$J25/10^6)</f>
        <v>296.01326814469166</v>
      </c>
      <c r="AR25" s="225">
        <f t="shared" ca="1" si="1"/>
        <v>1.6872585531161519</v>
      </c>
      <c r="AS25" s="225">
        <f ca="1">IF(Survey!D25=0,NA(),Survey!D25-Review!AH25)</f>
        <v>-0.11422655614578048</v>
      </c>
      <c r="AT25" s="226">
        <f ca="1">IF(Survey!N25=0,NA(),Survey!N25-Review!AJ25)</f>
        <v>1.2112517965325225</v>
      </c>
      <c r="AU25" s="114"/>
      <c r="AV25" s="114"/>
      <c r="AW25" s="114"/>
    </row>
    <row r="26" spans="10:49" ht="12.5" x14ac:dyDescent="0.25">
      <c r="J26" s="24"/>
      <c r="K26" s="24"/>
      <c r="L26" s="24"/>
      <c r="M26" s="24"/>
      <c r="N26" s="24"/>
      <c r="O26" s="24"/>
      <c r="P26" s="24"/>
      <c r="Q26" s="24"/>
      <c r="R26" s="24"/>
      <c r="S26" s="24"/>
      <c r="T26" s="24"/>
      <c r="U26" s="24"/>
      <c r="V26" s="24"/>
      <c r="W26" s="24"/>
      <c r="X26" s="24"/>
      <c r="Y26" s="24"/>
      <c r="Z26" s="24"/>
      <c r="AA26" s="24"/>
      <c r="AB26" s="24"/>
      <c r="AC26" s="24"/>
      <c r="AD26" s="24"/>
      <c r="AE26" s="24"/>
      <c r="AF26" s="233">
        <f>Survey!B26</f>
        <v>2019</v>
      </c>
      <c r="AG26" s="219">
        <f t="shared" ca="1" si="0"/>
        <v>1996.0978568572507</v>
      </c>
      <c r="AH26" s="218">
        <f ca="1">INDIRECT(""&amp;$C$2&amp;"!"&amp;AH$10&amp;ROW(Survey!B26))</f>
        <v>77.427262327460582</v>
      </c>
      <c r="AI26" s="219">
        <f ca="1">INDIRECT(""&amp;$C$2&amp;"!"&amp;AI$10&amp;ROW(Survey!C26))</f>
        <v>2304.3488195125942</v>
      </c>
      <c r="AJ26" s="218">
        <f ca="1">INDIRECT(""&amp;$C$2&amp;"!"&amp;AJ$10&amp;ROW(Survey!D26))</f>
        <v>75.762473409982462</v>
      </c>
      <c r="AK26" s="231">
        <f ca="1">INDIRECT(""&amp;$C$2&amp;"!"&amp;AK$10&amp;ROW(Survey!E26))</f>
        <v>0.53771174075763639</v>
      </c>
      <c r="AL26" s="218">
        <f ca="1">INDIRECT(""&amp;$C$2&amp;"!"&amp;AL$10&amp;ROW(Survey!K26))</f>
        <v>2</v>
      </c>
      <c r="AM26" s="219">
        <f ca="1">INDIRECT(""&amp;$C$2&amp;"!"&amp;AM$10&amp;ROW(Survey!E26))/AL26</f>
        <v>116710.42492913769</v>
      </c>
      <c r="AN26" s="220">
        <f ca="1">INDIRECT(""&amp;$C$2&amp;"!"&amp;AN$10&amp;ROW(Survey!K26))/10^6</f>
        <v>268.9415299102717</v>
      </c>
      <c r="AO26" s="45">
        <f ca="1">INDIRECT(""&amp;$C$2&amp;"!"&amp;AO$10&amp;ROW(Survey!Q26))</f>
        <v>8.1205830429060821E-3</v>
      </c>
      <c r="AP26" s="220">
        <f>IF(Survey!K26*Survey!$J26/10^6=0,NA(),Survey!K26*Survey!$J26/10^6)</f>
        <v>240.71619721895988</v>
      </c>
      <c r="AQ26" s="229">
        <f>IF(Survey!L26*Survey!$J26/10^6=0,NA(),Survey!L26*Survey!$J26/10^6)</f>
        <v>287.6636726138247</v>
      </c>
      <c r="AR26" s="225">
        <f t="shared" ca="1" si="1"/>
        <v>1.6647889174781199</v>
      </c>
      <c r="AS26" s="225">
        <f ca="1">IF(Survey!D26=0,NA(),Survey!D26-Review!AH26)</f>
        <v>-0.40675599834665377</v>
      </c>
      <c r="AT26" s="226">
        <f ca="1">IF(Survey!N26=0,NA(),Survey!N26-Review!AJ26)</f>
        <v>0.77815409664773938</v>
      </c>
      <c r="AU26" s="114"/>
    </row>
    <row r="27" spans="10:49" ht="12.5" x14ac:dyDescent="0.25">
      <c r="J27" s="24"/>
      <c r="K27" s="24"/>
      <c r="L27" s="24"/>
      <c r="M27" s="24"/>
      <c r="N27" s="24"/>
      <c r="O27" s="24"/>
      <c r="P27" s="24"/>
      <c r="Q27" s="24"/>
      <c r="R27" s="24"/>
      <c r="S27" s="24"/>
      <c r="T27" s="24"/>
      <c r="U27" s="24"/>
      <c r="V27" s="24"/>
      <c r="W27" s="24"/>
      <c r="X27" s="24"/>
      <c r="Y27" s="24"/>
      <c r="Z27" s="24"/>
      <c r="AA27" s="24"/>
      <c r="AB27" s="24"/>
      <c r="AC27" s="24"/>
      <c r="AD27" s="24"/>
      <c r="AE27" s="24"/>
      <c r="AF27" s="233">
        <f>Survey!B27</f>
        <v>2020</v>
      </c>
      <c r="AG27" s="219">
        <f t="shared" ca="1" si="0"/>
        <v>1951.7136934133066</v>
      </c>
      <c r="AH27" s="218">
        <f ca="1">INDIRECT(""&amp;$C$2&amp;"!"&amp;AH$10&amp;ROW(Survey!B27))</f>
        <v>77.803780643215561</v>
      </c>
      <c r="AI27" s="219">
        <f ca="1">INDIRECT(""&amp;$C$2&amp;"!"&amp;AI$10&amp;ROW(Survey!C27))</f>
        <v>2230.0369581024697</v>
      </c>
      <c r="AJ27" s="218">
        <f ca="1">INDIRECT(""&amp;$C$2&amp;"!"&amp;AJ$10&amp;ROW(Survey!D27))</f>
        <v>76.16260117254258</v>
      </c>
      <c r="AK27" s="231">
        <f ca="1">INDIRECT(""&amp;$C$2&amp;"!"&amp;AK$10&amp;ROW(Survey!E27))</f>
        <v>0.53220515667777379</v>
      </c>
      <c r="AL27" s="218">
        <f ca="1">INDIRECT(""&amp;$C$2&amp;"!"&amp;AL$10&amp;ROW(Survey!K27))</f>
        <v>2</v>
      </c>
      <c r="AM27" s="219">
        <f ca="1">INDIRECT(""&amp;$C$2&amp;"!"&amp;AM$10&amp;ROW(Survey!E27))/AL27</f>
        <v>118318.67027466036</v>
      </c>
      <c r="AN27" s="220">
        <f ca="1">INDIRECT(""&amp;$C$2&amp;"!"&amp;AN$10&amp;ROW(Survey!K27))/10^6</f>
        <v>263.85500754603271</v>
      </c>
      <c r="AO27" s="45">
        <f ca="1">INDIRECT(""&amp;$C$2&amp;"!"&amp;AO$10&amp;ROW(Survey!Q27))</f>
        <v>1.377979170668886E-2</v>
      </c>
      <c r="AP27" s="220">
        <f>IF(Survey!K27*Survey!$J27/10^6=0,NA(),Survey!K27*Survey!$J27/10^6)</f>
        <v>215.48922603099578</v>
      </c>
      <c r="AQ27" s="229">
        <f>IF(Survey!L27*Survey!$J27/10^6=0,NA(),Survey!L27*Survey!$J27/10^6)</f>
        <v>239.42215463732427</v>
      </c>
      <c r="AR27" s="225">
        <f t="shared" ca="1" si="1"/>
        <v>1.6411794706729808</v>
      </c>
      <c r="AS27" s="225">
        <f ca="1">IF(Survey!D27=0,NA(),Survey!D27-Review!AH27)</f>
        <v>-0.57976545574521765</v>
      </c>
      <c r="AT27" s="226">
        <f ca="1">IF(Survey!N27=0,NA(),Survey!N27-Review!AJ27)</f>
        <v>0.65568467698111021</v>
      </c>
      <c r="AU27" s="114"/>
      <c r="AW27" s="114"/>
    </row>
    <row r="28" spans="10:49" ht="12.5" x14ac:dyDescent="0.25">
      <c r="J28" s="24"/>
      <c r="K28" s="24"/>
      <c r="L28" s="24"/>
      <c r="M28" s="24"/>
      <c r="N28" s="24"/>
      <c r="O28" s="24"/>
      <c r="P28" s="24"/>
      <c r="Q28" s="24"/>
      <c r="R28" s="24"/>
      <c r="S28" s="24"/>
      <c r="T28" s="24"/>
      <c r="U28" s="24"/>
      <c r="V28" s="24"/>
      <c r="W28" s="24"/>
      <c r="X28" s="24"/>
      <c r="Y28" s="24"/>
      <c r="Z28" s="24"/>
      <c r="AA28" s="24"/>
      <c r="AB28" s="24"/>
      <c r="AC28" s="24"/>
      <c r="AD28" s="24"/>
      <c r="AE28" s="24"/>
      <c r="AF28" s="233">
        <f>Survey!B28</f>
        <v>2021</v>
      </c>
      <c r="AG28" s="219">
        <f t="shared" ca="1" si="0"/>
        <v>1898.3052520883261</v>
      </c>
      <c r="AH28" s="218">
        <f ca="1">INDIRECT(""&amp;$C$2&amp;"!"&amp;AH$10&amp;ROW(Survey!B28))</f>
        <v>78.169907476537801</v>
      </c>
      <c r="AI28" s="219">
        <f ca="1">INDIRECT(""&amp;$C$2&amp;"!"&amp;AI$10&amp;ROW(Survey!C28))</f>
        <v>2147.1583543682696</v>
      </c>
      <c r="AJ28" s="218">
        <f ca="1">INDIRECT(""&amp;$C$2&amp;"!"&amp;AJ$10&amp;ROW(Survey!D28))</f>
        <v>76.552205515318761</v>
      </c>
      <c r="AK28" s="231">
        <f ca="1">INDIRECT(""&amp;$C$2&amp;"!"&amp;AK$10&amp;ROW(Survey!E28))</f>
        <v>0.52684292543078715</v>
      </c>
      <c r="AL28" s="218">
        <f ca="1">INDIRECT(""&amp;$C$2&amp;"!"&amp;AL$10&amp;ROW(Survey!K28))</f>
        <v>2</v>
      </c>
      <c r="AM28" s="219">
        <f ca="1">INDIRECT(""&amp;$C$2&amp;"!"&amp;AM$10&amp;ROW(Survey!E28))/AL28</f>
        <v>120380.66860021169</v>
      </c>
      <c r="AN28" s="220">
        <f ca="1">INDIRECT(""&amp;$C$2&amp;"!"&amp;AN$10&amp;ROW(Survey!K28))/10^6</f>
        <v>258.47635828938257</v>
      </c>
      <c r="AO28" s="45">
        <f ca="1">INDIRECT(""&amp;$C$2&amp;"!"&amp;AO$10&amp;ROW(Survey!Q28))</f>
        <v>1.7427497458893715E-2</v>
      </c>
      <c r="AP28" s="220">
        <f>IF(Survey!K28*Survey!$J28/10^6=0,NA(),Survey!K28*Survey!$J28/10^6)</f>
        <v>215.85691570589981</v>
      </c>
      <c r="AQ28" s="229">
        <f>IF(Survey!L28*Survey!$J28/10^6=0,NA(),Survey!L28*Survey!$J28/10^6)</f>
        <v>253.01048732971304</v>
      </c>
      <c r="AR28" s="225">
        <f t="shared" ca="1" si="1"/>
        <v>1.6177019612190406</v>
      </c>
      <c r="AS28" s="225">
        <f ca="1">IF(Survey!D28=0,NA(),Survey!D28-Review!AH28)</f>
        <v>-0.41023604039577322</v>
      </c>
      <c r="AT28" s="226">
        <f ca="1">IF(Survey!N28=0,NA(),Survey!N28-Review!AJ28)</f>
        <v>0.93370188582088076</v>
      </c>
      <c r="AW28" s="323"/>
    </row>
    <row r="29" spans="10:49" ht="12.5" x14ac:dyDescent="0.25">
      <c r="J29" s="24"/>
      <c r="K29" s="24"/>
      <c r="L29" s="24"/>
      <c r="M29" s="24"/>
      <c r="N29" s="24"/>
      <c r="O29" s="24"/>
      <c r="P29" s="24"/>
      <c r="Q29" s="24"/>
      <c r="R29" s="24"/>
      <c r="S29" s="24"/>
      <c r="T29" s="24"/>
      <c r="U29" s="24"/>
      <c r="V29" s="24"/>
      <c r="W29" s="24"/>
      <c r="X29" s="24"/>
      <c r="Y29" s="24"/>
      <c r="Z29" s="24"/>
      <c r="AA29" s="24"/>
      <c r="AB29" s="24"/>
      <c r="AC29" s="24"/>
      <c r="AD29" s="24"/>
      <c r="AE29" s="24"/>
      <c r="AF29" s="233">
        <f>Survey!B29</f>
        <v>2022</v>
      </c>
      <c r="AG29" s="219">
        <f t="shared" ca="1" si="0"/>
        <v>1837.3691061786162</v>
      </c>
      <c r="AH29" s="218">
        <f ca="1">INDIRECT(""&amp;$C$2&amp;"!"&amp;AH$10&amp;ROW(Survey!B29))</f>
        <v>78.530626601234104</v>
      </c>
      <c r="AI29" s="219">
        <f ca="1">INDIRECT(""&amp;$C$2&amp;"!"&amp;AI$10&amp;ROW(Survey!C29))</f>
        <v>2057.3635704787876</v>
      </c>
      <c r="AJ29" s="218">
        <f ca="1">INDIRECT(""&amp;$C$2&amp;"!"&amp;AJ$10&amp;ROW(Survey!D29))</f>
        <v>76.934416120548434</v>
      </c>
      <c r="AK29" s="231">
        <f ca="1">INDIRECT(""&amp;$C$2&amp;"!"&amp;AK$10&amp;ROW(Survey!E29))</f>
        <v>0.52155217704763879</v>
      </c>
      <c r="AL29" s="218">
        <f ca="1">INDIRECT(""&amp;$C$2&amp;"!"&amp;AL$10&amp;ROW(Survey!K29))</f>
        <v>2</v>
      </c>
      <c r="AM29" s="219">
        <f ca="1">INDIRECT(""&amp;$C$2&amp;"!"&amp;AM$10&amp;ROW(Survey!E29))/AL29</f>
        <v>122582.19462819344</v>
      </c>
      <c r="AN29" s="220">
        <f ca="1">INDIRECT(""&amp;$C$2&amp;"!"&amp;AN$10&amp;ROW(Survey!K29))/10^6</f>
        <v>252.19614161738568</v>
      </c>
      <c r="AO29" s="45">
        <f ca="1">INDIRECT(""&amp;$C$2&amp;"!"&amp;AO$10&amp;ROW(Survey!Q29))</f>
        <v>1.8288036223599091E-2</v>
      </c>
      <c r="AP29" s="220">
        <f>IF(Survey!K29*Survey!$J29/10^6=0,NA(),Survey!K29*Survey!$J29/10^6)</f>
        <v>218.08834987840007</v>
      </c>
      <c r="AQ29" s="229">
        <f>IF(Survey!L29*Survey!$J29/10^6=0,NA(),Survey!L29*Survey!$J29/10^6)</f>
        <v>268.807935549945</v>
      </c>
      <c r="AR29" s="225">
        <f t="shared" ca="1" si="1"/>
        <v>1.5962104806856701</v>
      </c>
      <c r="AS29" s="225">
        <f ca="1">IF(Survey!D29=0,NA(),Survey!D29-Review!AH29)</f>
        <v>2.6485467731419021E-2</v>
      </c>
      <c r="AT29" s="226">
        <f ca="1">IF(Survey!N29=0,NA(),Survey!N29-Review!AJ29)</f>
        <v>0.80318030576189869</v>
      </c>
    </row>
    <row r="30" spans="10:49" ht="12.5" x14ac:dyDescent="0.25">
      <c r="J30" s="24"/>
      <c r="K30" s="24"/>
      <c r="L30" s="24"/>
      <c r="M30" s="24"/>
      <c r="N30" s="24"/>
      <c r="O30" s="24"/>
      <c r="P30" s="24"/>
      <c r="Q30" s="24"/>
      <c r="R30" s="24"/>
      <c r="S30" s="24"/>
      <c r="T30" s="24"/>
      <c r="U30" s="24"/>
      <c r="V30" s="24"/>
      <c r="W30" s="24"/>
      <c r="X30" s="24"/>
      <c r="Y30" s="24"/>
      <c r="Z30" s="24"/>
      <c r="AA30" s="24"/>
      <c r="AB30" s="24"/>
      <c r="AC30" s="24"/>
      <c r="AD30" s="24"/>
      <c r="AE30" s="24"/>
      <c r="AF30" s="233">
        <f>Survey!B30</f>
        <v>2023</v>
      </c>
      <c r="AG30" s="219">
        <f t="shared" ca="1" si="0"/>
        <v>1770.7747217842241</v>
      </c>
      <c r="AH30" s="218">
        <f ca="1">INDIRECT(""&amp;$C$2&amp;"!"&amp;AH$10&amp;ROW(Survey!B30))</f>
        <v>78.892882976547725</v>
      </c>
      <c r="AI30" s="219">
        <f ca="1">INDIRECT(""&amp;$C$2&amp;"!"&amp;AI$10&amp;ROW(Survey!C30))</f>
        <v>1962.5658790197947</v>
      </c>
      <c r="AJ30" s="218">
        <f ca="1">INDIRECT(""&amp;$C$2&amp;"!"&amp;AJ$10&amp;ROW(Survey!D30))</f>
        <v>77.313873104023173</v>
      </c>
      <c r="AK30" s="231">
        <f ca="1">INDIRECT(""&amp;$C$2&amp;"!"&amp;AK$10&amp;ROW(Survey!E30))</f>
        <v>0.51623097198200452</v>
      </c>
      <c r="AL30" s="218">
        <f ca="1">INDIRECT(""&amp;$C$2&amp;"!"&amp;AL$10&amp;ROW(Survey!K30))</f>
        <v>2</v>
      </c>
      <c r="AM30" s="219">
        <f ca="1">INDIRECT(""&amp;$C$2&amp;"!"&amp;AM$10&amp;ROW(Survey!E30))/AL30</f>
        <v>124862.2997356774</v>
      </c>
      <c r="AN30" s="220">
        <f ca="1">INDIRECT(""&amp;$C$2&amp;"!"&amp;AN$10&amp;ROW(Survey!K30))/10^6</f>
        <v>245.05048903718281</v>
      </c>
      <c r="AO30" s="45">
        <f ca="1">INDIRECT(""&amp;$C$2&amp;"!"&amp;AO$10&amp;ROW(Survey!Q30))</f>
        <v>1.8600622336708783E-2</v>
      </c>
      <c r="AP30" s="220">
        <f>IF(Survey!K30*Survey!$J30/10^6=0,NA(),Survey!K30*Survey!$J30/10^6)</f>
        <v>223.12066982477211</v>
      </c>
      <c r="AQ30" s="229">
        <f>IF(Survey!L30*Survey!$J30/10^6=0,NA(),Survey!L30*Survey!$J30/10^6)</f>
        <v>248.06857773600075</v>
      </c>
      <c r="AR30" s="225">
        <f t="shared" ca="1" si="1"/>
        <v>1.5790098725245514</v>
      </c>
      <c r="AS30" s="225">
        <f ca="1">IF(Survey!D30=0,NA(),Survey!D30-Review!AH30)</f>
        <v>-0.29354890329578609</v>
      </c>
      <c r="AT30" s="226">
        <f ca="1">IF(Survey!N30=0,NA(),Survey!N30-Review!AJ30)</f>
        <v>1.1724421742570001</v>
      </c>
    </row>
    <row r="31" spans="10:49" ht="12.5" x14ac:dyDescent="0.25">
      <c r="J31" s="24"/>
      <c r="K31" s="24"/>
      <c r="L31" s="24"/>
      <c r="M31" s="24"/>
      <c r="N31" s="24"/>
      <c r="O31" s="24"/>
      <c r="P31" s="24"/>
      <c r="Q31" s="24"/>
      <c r="R31" s="24"/>
      <c r="S31" s="24"/>
      <c r="T31" s="24"/>
      <c r="U31" s="24"/>
      <c r="V31" s="24"/>
      <c r="W31" s="24"/>
      <c r="X31" s="24"/>
      <c r="Y31" s="24"/>
      <c r="Z31" s="24"/>
      <c r="AA31" s="24"/>
      <c r="AB31" s="24"/>
      <c r="AC31" s="24"/>
      <c r="AD31" s="24"/>
      <c r="AE31" s="24"/>
      <c r="AF31" s="233">
        <f>Survey!B31</f>
        <v>2024</v>
      </c>
      <c r="AG31" s="219">
        <f t="shared" ca="1" si="0"/>
        <v>1698.1921715154458</v>
      </c>
      <c r="AH31" s="218">
        <f ca="1">INDIRECT(""&amp;$C$2&amp;"!"&amp;AH$10&amp;ROW(Survey!B31))</f>
        <v>79.246477734503898</v>
      </c>
      <c r="AI31" s="219">
        <f ca="1">INDIRECT(""&amp;$C$2&amp;"!"&amp;AI$10&amp;ROW(Survey!C31))</f>
        <v>1863.1641393173736</v>
      </c>
      <c r="AJ31" s="218">
        <f ca="1">INDIRECT(""&amp;$C$2&amp;"!"&amp;AJ$10&amp;ROW(Survey!D31))</f>
        <v>77.683309141475206</v>
      </c>
      <c r="AK31" s="231">
        <f ca="1">INDIRECT(""&amp;$C$2&amp;"!"&amp;AK$10&amp;ROW(Survey!E31))</f>
        <v>0.51103119179611489</v>
      </c>
      <c r="AL31" s="218">
        <f ca="1">INDIRECT(""&amp;$C$2&amp;"!"&amp;AL$10&amp;ROW(Survey!K31))</f>
        <v>2</v>
      </c>
      <c r="AM31" s="219">
        <f ca="1">INDIRECT(""&amp;$C$2&amp;"!"&amp;AM$10&amp;ROW(Survey!E31))/AL31</f>
        <v>127218.577242899</v>
      </c>
      <c r="AN31" s="220">
        <f ca="1">INDIRECT(""&amp;$C$2&amp;"!"&amp;AN$10&amp;ROW(Survey!K31))/10^6</f>
        <v>237.02909097394672</v>
      </c>
      <c r="AO31" s="45">
        <f ca="1">INDIRECT(""&amp;$C$2&amp;"!"&amp;AO$10&amp;ROW(Survey!Q31))</f>
        <v>1.887100840053102E-2</v>
      </c>
      <c r="AP31" s="220">
        <f>IF(Survey!K31*Survey!$J31/10^6=0,NA(),Survey!K31*Survey!$J31/10^6)</f>
        <v>273.45081664259311</v>
      </c>
      <c r="AQ31" s="229">
        <f>IF(Survey!L31*Survey!$J31/10^6=0,NA(),Survey!L31*Survey!$J31/10^6)</f>
        <v>256.03476547816541</v>
      </c>
      <c r="AR31" s="225">
        <f t="shared" ca="1" si="1"/>
        <v>1.563168593028692</v>
      </c>
      <c r="AS31" s="225" t="e">
        <f>IF(Survey!D31=0,NA(),Survey!D31-Review!AH31)</f>
        <v>#N/A</v>
      </c>
      <c r="AT31" s="226">
        <f ca="1">IF(Survey!N31=0,NA(),Survey!N31-Review!AJ31)</f>
        <v>1.6711355735900923</v>
      </c>
    </row>
    <row r="32" spans="10:49" ht="12.5" x14ac:dyDescent="0.25">
      <c r="J32" s="24"/>
      <c r="K32" s="24"/>
      <c r="L32" s="24"/>
      <c r="M32" s="24"/>
      <c r="N32" s="24"/>
      <c r="O32" s="24"/>
      <c r="P32" s="24"/>
      <c r="Q32" s="24"/>
      <c r="R32" s="24"/>
      <c r="S32" s="24"/>
      <c r="T32" s="24"/>
      <c r="U32" s="24"/>
      <c r="V32" s="24"/>
      <c r="W32" s="24"/>
      <c r="X32" s="24"/>
      <c r="Y32" s="24"/>
      <c r="Z32" s="24"/>
      <c r="AA32" s="24"/>
      <c r="AB32" s="24"/>
      <c r="AC32" s="24"/>
      <c r="AD32" s="24"/>
      <c r="AE32" s="24"/>
      <c r="AF32" s="233">
        <f>Survey!B32</f>
        <v>2025</v>
      </c>
      <c r="AG32" s="219">
        <f t="shared" ca="1" si="0"/>
        <v>1619.2227774696587</v>
      </c>
      <c r="AH32" s="218">
        <f ca="1">INDIRECT(""&amp;$C$2&amp;"!"&amp;AH$10&amp;ROW(Survey!B32))</f>
        <v>79.580879643006128</v>
      </c>
      <c r="AI32" s="219">
        <f ca="1">INDIRECT(""&amp;$C$2&amp;"!"&amp;AI$10&amp;ROW(Survey!C32))</f>
        <v>1759.414494814192</v>
      </c>
      <c r="AJ32" s="218">
        <f ca="1">INDIRECT(""&amp;$C$2&amp;"!"&amp;AJ$10&amp;ROW(Survey!D32))</f>
        <v>78.034562535097081</v>
      </c>
      <c r="AK32" s="231">
        <f ca="1">INDIRECT(""&amp;$C$2&amp;"!"&amp;AK$10&amp;ROW(Survey!E32))</f>
        <v>0.5061097314426769</v>
      </c>
      <c r="AL32" s="218">
        <f ca="1">INDIRECT(""&amp;$C$2&amp;"!"&amp;AL$10&amp;ROW(Survey!K32))</f>
        <v>2</v>
      </c>
      <c r="AM32" s="219">
        <f ca="1">INDIRECT(""&amp;$C$2&amp;"!"&amp;AM$10&amp;ROW(Survey!E32))/AL32</f>
        <v>129699.55388442898</v>
      </c>
      <c r="AN32" s="220">
        <f ca="1">INDIRECT(""&amp;$C$2&amp;"!"&amp;AN$10&amp;ROW(Survey!K32))/10^6</f>
        <v>228.19527507519871</v>
      </c>
      <c r="AO32" s="45">
        <f ca="1">INDIRECT(""&amp;$C$2&amp;"!"&amp;AO$10&amp;ROW(Survey!Q32))</f>
        <v>1.9501685172858441E-2</v>
      </c>
      <c r="AP32" s="220" t="e">
        <f>IF(Survey!K32*Survey!$J32/10^6=0,NA(),Survey!K32*Survey!$J32/10^6)</f>
        <v>#N/A</v>
      </c>
      <c r="AQ32" s="229" t="e">
        <f>IF(Survey!L32*Survey!$J32/10^6=0,NA(),Survey!L32*Survey!$J32/10^6)</f>
        <v>#N/A</v>
      </c>
      <c r="AR32" s="225">
        <f t="shared" ca="1" si="1"/>
        <v>1.5463171079090472</v>
      </c>
      <c r="AS32" s="225" t="e">
        <f>IF(Survey!D32=0,NA(),Survey!D32-Review!AH32)</f>
        <v>#N/A</v>
      </c>
      <c r="AT32" s="226" t="e">
        <f>IF(Survey!N32=0,NA(),Survey!N32-Review!AJ32)</f>
        <v>#N/A</v>
      </c>
    </row>
    <row r="33" spans="10:46" ht="12.5" x14ac:dyDescent="0.25">
      <c r="J33" s="24"/>
      <c r="K33" s="24"/>
      <c r="L33" s="24"/>
      <c r="M33" s="24"/>
      <c r="N33" s="24"/>
      <c r="O33" s="24"/>
      <c r="P33" s="24"/>
      <c r="Q33" s="24"/>
      <c r="R33" s="24"/>
      <c r="S33" s="24"/>
      <c r="T33" s="24"/>
      <c r="U33" s="24"/>
      <c r="V33" s="24"/>
      <c r="W33" s="24"/>
      <c r="X33" s="24"/>
      <c r="Y33" s="24"/>
      <c r="Z33" s="24"/>
      <c r="AA33" s="24"/>
      <c r="AB33" s="24"/>
      <c r="AC33" s="24"/>
      <c r="AD33" s="24"/>
      <c r="AE33" s="24"/>
      <c r="AF33" s="233">
        <f>Survey!B33</f>
        <v>2026</v>
      </c>
      <c r="AG33" s="219">
        <f t="shared" ca="1" si="0"/>
        <v>1536.1527468491633</v>
      </c>
      <c r="AH33" s="218">
        <f ca="1">INDIRECT(""&amp;$C$2&amp;"!"&amp;AH$10&amp;ROW(Survey!B33))</f>
        <v>79.904176110968407</v>
      </c>
      <c r="AI33" s="219">
        <f ca="1">INDIRECT(""&amp;$C$2&amp;"!"&amp;AI$10&amp;ROW(Survey!C33))</f>
        <v>1653.4457098961298</v>
      </c>
      <c r="AJ33" s="218">
        <f ca="1">INDIRECT(""&amp;$C$2&amp;"!"&amp;AJ$10&amp;ROW(Survey!D33))</f>
        <v>78.373066975313606</v>
      </c>
      <c r="AK33" s="231">
        <f ca="1">INDIRECT(""&amp;$C$2&amp;"!"&amp;AK$10&amp;ROW(Survey!E33))</f>
        <v>0.50134728183771793</v>
      </c>
      <c r="AL33" s="218">
        <f ca="1">INDIRECT(""&amp;$C$2&amp;"!"&amp;AL$10&amp;ROW(Survey!K33))</f>
        <v>2</v>
      </c>
      <c r="AM33" s="219">
        <f ca="1">INDIRECT(""&amp;$C$2&amp;"!"&amp;AM$10&amp;ROW(Survey!E33))/AL33</f>
        <v>132370.58571701922</v>
      </c>
      <c r="AN33" s="220">
        <f ca="1">INDIRECT(""&amp;$C$2&amp;"!"&amp;AN$10&amp;ROW(Survey!K33))/10^6</f>
        <v>218.86757707024333</v>
      </c>
      <c r="AO33" s="45">
        <f ca="1">INDIRECT(""&amp;$C$2&amp;"!"&amp;AO$10&amp;ROW(Survey!Q33))</f>
        <v>2.0593993985286163E-2</v>
      </c>
      <c r="AP33" s="220" t="e">
        <f>IF(Survey!K33*Survey!$J33/10^6=0,NA(),Survey!K33*Survey!$J33/10^6)</f>
        <v>#N/A</v>
      </c>
      <c r="AQ33" s="229" t="e">
        <f>IF(Survey!L33*Survey!$J33/10^6=0,NA(),Survey!L33*Survey!$J33/10^6)</f>
        <v>#N/A</v>
      </c>
      <c r="AR33" s="225">
        <f t="shared" ca="1" si="1"/>
        <v>1.5311091356548019</v>
      </c>
      <c r="AS33" s="225" t="e">
        <f>IF(Survey!D33=0,NA(),Survey!D33-Review!AH33)</f>
        <v>#N/A</v>
      </c>
      <c r="AT33" s="226" t="e">
        <f>IF(Survey!N33=0,NA(),Survey!N33-Review!AJ33)</f>
        <v>#N/A</v>
      </c>
    </row>
    <row r="34" spans="10:46" ht="12.5" x14ac:dyDescent="0.25">
      <c r="J34" s="24"/>
      <c r="K34" s="24"/>
      <c r="L34" s="24"/>
      <c r="M34" s="24"/>
      <c r="N34" s="24"/>
      <c r="O34" s="24"/>
      <c r="P34" s="24"/>
      <c r="Q34" s="24"/>
      <c r="R34" s="24"/>
      <c r="S34" s="24"/>
      <c r="T34" s="24"/>
      <c r="U34" s="24"/>
      <c r="V34" s="24"/>
      <c r="W34" s="24"/>
      <c r="X34" s="24"/>
      <c r="Y34" s="24"/>
      <c r="Z34" s="24"/>
      <c r="AA34" s="24"/>
      <c r="AB34" s="24"/>
      <c r="AC34" s="24"/>
      <c r="AD34" s="24"/>
      <c r="AE34" s="24"/>
      <c r="AF34" s="233">
        <f>Survey!B34</f>
        <v>2027</v>
      </c>
      <c r="AG34" s="219">
        <f t="shared" ca="1" si="0"/>
        <v>1449.7435248893353</v>
      </c>
      <c r="AH34" s="218">
        <f ca="1">INDIRECT(""&amp;$C$2&amp;"!"&amp;AH$10&amp;ROW(Survey!B34))</f>
        <v>80.213750553529025</v>
      </c>
      <c r="AI34" s="219">
        <f ca="1">INDIRECT(""&amp;$C$2&amp;"!"&amp;AI$10&amp;ROW(Survey!C34))</f>
        <v>1546.2313496357497</v>
      </c>
      <c r="AJ34" s="218">
        <f ca="1">INDIRECT(""&amp;$C$2&amp;"!"&amp;AJ$10&amp;ROW(Survey!D34))</f>
        <v>78.696214884772701</v>
      </c>
      <c r="AK34" s="231">
        <f ca="1">INDIRECT(""&amp;$C$2&amp;"!"&amp;AK$10&amp;ROW(Survey!E34))</f>
        <v>0.49678265409202627</v>
      </c>
      <c r="AL34" s="218">
        <f ca="1">INDIRECT(""&amp;$C$2&amp;"!"&amp;AL$10&amp;ROW(Survey!K34))</f>
        <v>2</v>
      </c>
      <c r="AM34" s="219">
        <f ca="1">INDIRECT(""&amp;$C$2&amp;"!"&amp;AM$10&amp;ROW(Survey!E34))/AL34</f>
        <v>135188.83409514592</v>
      </c>
      <c r="AN34" s="220">
        <f ca="1">INDIRECT(""&amp;$C$2&amp;"!"&amp;AN$10&amp;ROW(Survey!K34))/10^6</f>
        <v>209.03321339862094</v>
      </c>
      <c r="AO34" s="45">
        <f ca="1">INDIRECT(""&amp;$C$2&amp;"!"&amp;AO$10&amp;ROW(Survey!Q34))</f>
        <v>2.1290593849539574E-2</v>
      </c>
      <c r="AP34" s="220" t="e">
        <f>IF(Survey!K34*Survey!$J34/10^6=0,NA(),Survey!K34*Survey!$J34/10^6)</f>
        <v>#N/A</v>
      </c>
      <c r="AQ34" s="229" t="e">
        <f>IF(Survey!L34*Survey!$J34/10^6=0,NA(),Survey!L34*Survey!$J34/10^6)</f>
        <v>#N/A</v>
      </c>
      <c r="AR34" s="225">
        <f t="shared" ca="1" si="1"/>
        <v>1.5175356687563237</v>
      </c>
      <c r="AS34" s="225" t="e">
        <f>IF(Survey!D34=0,NA(),Survey!D34-Review!AH34)</f>
        <v>#N/A</v>
      </c>
      <c r="AT34" s="226" t="e">
        <f>IF(Survey!N34=0,NA(),Survey!N34-Review!AJ34)</f>
        <v>#N/A</v>
      </c>
    </row>
    <row r="35" spans="10:46" ht="12.5" x14ac:dyDescent="0.25">
      <c r="J35" s="24"/>
      <c r="K35" s="24"/>
      <c r="L35" s="24"/>
      <c r="M35" s="24"/>
      <c r="N35" s="24"/>
      <c r="O35" s="24"/>
      <c r="P35" s="24"/>
      <c r="Q35" s="24"/>
      <c r="R35" s="24"/>
      <c r="S35" s="24"/>
      <c r="T35" s="24"/>
      <c r="U35" s="24"/>
      <c r="V35" s="24"/>
      <c r="W35" s="24"/>
      <c r="X35" s="24"/>
      <c r="Y35" s="24"/>
      <c r="Z35" s="24"/>
      <c r="AA35" s="24"/>
      <c r="AB35" s="24"/>
      <c r="AC35" s="24"/>
      <c r="AD35" s="24"/>
      <c r="AE35" s="24"/>
      <c r="AF35" s="233">
        <f>Survey!B35</f>
        <v>2028</v>
      </c>
      <c r="AG35" s="219">
        <f t="shared" ca="1" si="0"/>
        <v>1360.7918850948172</v>
      </c>
      <c r="AH35" s="218">
        <f ca="1">INDIRECT(""&amp;$C$2&amp;"!"&amp;AH$10&amp;ROW(Survey!B35))</f>
        <v>80.506816292004459</v>
      </c>
      <c r="AI35" s="219">
        <f ca="1">INDIRECT(""&amp;$C$2&amp;"!"&amp;AI$10&amp;ROW(Survey!C35))</f>
        <v>1438.7247748494381</v>
      </c>
      <c r="AJ35" s="218">
        <f ca="1">INDIRECT(""&amp;$C$2&amp;"!"&amp;AJ$10&amp;ROW(Survey!D35))</f>
        <v>79.001022944324092</v>
      </c>
      <c r="AK35" s="231">
        <f ca="1">INDIRECT(""&amp;$C$2&amp;"!"&amp;AK$10&amp;ROW(Survey!E35))</f>
        <v>0.49245793343909117</v>
      </c>
      <c r="AL35" s="218">
        <f ca="1">INDIRECT(""&amp;$C$2&amp;"!"&amp;AL$10&amp;ROW(Survey!K35))</f>
        <v>2</v>
      </c>
      <c r="AM35" s="219">
        <f ca="1">INDIRECT(""&amp;$C$2&amp;"!"&amp;AM$10&amp;ROW(Survey!E35))/AL35</f>
        <v>138066.78498990493</v>
      </c>
      <c r="AN35" s="220">
        <f ca="1">INDIRECT(""&amp;$C$2&amp;"!"&amp;AN$10&amp;ROW(Survey!K35))/10^6</f>
        <v>198.64010414878675</v>
      </c>
      <c r="AO35" s="45">
        <f ca="1">INDIRECT(""&amp;$C$2&amp;"!"&amp;AO$10&amp;ROW(Survey!Q35))</f>
        <v>2.1288377209714771E-2</v>
      </c>
      <c r="AP35" s="220" t="e">
        <f>IF(Survey!K35*Survey!$J35/10^6=0,NA(),Survey!K35*Survey!$J35/10^6)</f>
        <v>#N/A</v>
      </c>
      <c r="AQ35" s="229" t="e">
        <f>IF(Survey!L35*Survey!$J35/10^6=0,NA(),Survey!L35*Survey!$J35/10^6)</f>
        <v>#N/A</v>
      </c>
      <c r="AR35" s="225">
        <f t="shared" ca="1" si="1"/>
        <v>1.5057933476803669</v>
      </c>
      <c r="AS35" s="225" t="e">
        <f>IF(Survey!D35=0,NA(),Survey!D35-Review!AH35)</f>
        <v>#N/A</v>
      </c>
      <c r="AT35" s="226" t="e">
        <f>IF(Survey!N35=0,NA(),Survey!N35-Review!AJ35)</f>
        <v>#N/A</v>
      </c>
    </row>
    <row r="36" spans="10:46" ht="12.5" x14ac:dyDescent="0.25">
      <c r="J36" s="24"/>
      <c r="K36" s="24"/>
      <c r="L36" s="24"/>
      <c r="M36" s="24"/>
      <c r="N36" s="24"/>
      <c r="O36" s="24"/>
      <c r="P36" s="24"/>
      <c r="Q36" s="24"/>
      <c r="R36" s="24"/>
      <c r="S36" s="24"/>
      <c r="T36" s="24"/>
      <c r="U36" s="24"/>
      <c r="V36" s="24"/>
      <c r="W36" s="24"/>
      <c r="X36" s="24"/>
      <c r="Y36" s="24"/>
      <c r="Z36" s="24"/>
      <c r="AA36" s="24"/>
      <c r="AB36" s="24"/>
      <c r="AC36" s="24"/>
      <c r="AD36" s="24"/>
      <c r="AE36" s="24"/>
      <c r="AF36" s="233">
        <f>Survey!B36</f>
        <v>2029</v>
      </c>
      <c r="AG36" s="219">
        <f t="shared" ca="1" si="0"/>
        <v>1271.7579967492004</v>
      </c>
      <c r="AH36" s="218">
        <f ca="1">INDIRECT(""&amp;$C$2&amp;"!"&amp;AH$10&amp;ROW(Survey!B36))</f>
        <v>80.792519940233916</v>
      </c>
      <c r="AI36" s="219">
        <f ca="1">INDIRECT(""&amp;$C$2&amp;"!"&amp;AI$10&amp;ROW(Survey!C36))</f>
        <v>1333.0680225105855</v>
      </c>
      <c r="AJ36" s="218">
        <f ca="1">INDIRECT(""&amp;$C$2&amp;"!"&amp;AJ$10&amp;ROW(Survey!D36))</f>
        <v>79.294560398172052</v>
      </c>
      <c r="AK36" s="231">
        <f ca="1">INDIRECT(""&amp;$C$2&amp;"!"&amp;AK$10&amp;ROW(Survey!E36))</f>
        <v>0.48823730578629676</v>
      </c>
      <c r="AL36" s="218">
        <f ca="1">INDIRECT(""&amp;$C$2&amp;"!"&amp;AL$10&amp;ROW(Survey!K36))</f>
        <v>2</v>
      </c>
      <c r="AM36" s="219">
        <f ca="1">INDIRECT(""&amp;$C$2&amp;"!"&amp;AM$10&amp;ROW(Survey!E36))/AL36</f>
        <v>141011.67843295084</v>
      </c>
      <c r="AN36" s="220">
        <f ca="1">INDIRECT(""&amp;$C$2&amp;"!"&amp;AN$10&amp;ROW(Survey!K36))/10^6</f>
        <v>187.97815931951234</v>
      </c>
      <c r="AO36" s="45">
        <f ca="1">INDIRECT(""&amp;$C$2&amp;"!"&amp;AO$10&amp;ROW(Survey!Q36))</f>
        <v>2.1329485170971552E-2</v>
      </c>
      <c r="AP36" s="220" t="e">
        <f>IF(Survey!K36*Survey!$J36/10^6=0,NA(),Survey!K36*Survey!$J36/10^6)</f>
        <v>#N/A</v>
      </c>
      <c r="AQ36" s="229" t="e">
        <f>IF(Survey!L36*Survey!$J36/10^6=0,NA(),Survey!L36*Survey!$J36/10^6)</f>
        <v>#N/A</v>
      </c>
      <c r="AR36" s="225">
        <f t="shared" ca="1" si="1"/>
        <v>1.4979595420618637</v>
      </c>
      <c r="AS36" s="225" t="e">
        <f>IF(Survey!D36=0,NA(),Survey!D36-Review!AH36)</f>
        <v>#N/A</v>
      </c>
      <c r="AT36" s="226" t="e">
        <f>IF(Survey!N36=0,NA(),Survey!N36-Review!AJ36)</f>
        <v>#N/A</v>
      </c>
    </row>
    <row r="37" spans="10:46" ht="12.5" x14ac:dyDescent="0.25">
      <c r="J37" s="24"/>
      <c r="K37" s="24"/>
      <c r="L37" s="24"/>
      <c r="M37" s="24"/>
      <c r="N37" s="24"/>
      <c r="O37" s="24"/>
      <c r="P37" s="24"/>
      <c r="Q37" s="24"/>
      <c r="R37" s="24"/>
      <c r="S37" s="24"/>
      <c r="T37" s="24"/>
      <c r="U37" s="24"/>
      <c r="V37" s="24"/>
      <c r="W37" s="24"/>
      <c r="X37" s="24"/>
      <c r="Y37" s="24"/>
      <c r="Z37" s="24"/>
      <c r="AA37" s="24"/>
      <c r="AB37" s="24"/>
      <c r="AC37" s="24"/>
      <c r="AD37" s="24"/>
      <c r="AE37" s="24"/>
      <c r="AF37" s="233">
        <f>Survey!B37</f>
        <v>2030</v>
      </c>
      <c r="AG37" s="219">
        <f t="shared" ca="1" si="0"/>
        <v>1184.2209673187913</v>
      </c>
      <c r="AH37" s="218">
        <f ca="1">INDIRECT(""&amp;$C$2&amp;"!"&amp;AH$10&amp;ROW(Survey!B37))</f>
        <v>81.075088238603229</v>
      </c>
      <c r="AI37" s="219">
        <f ca="1">INDIRECT(""&amp;$C$2&amp;"!"&amp;AI$10&amp;ROW(Survey!C37))</f>
        <v>1230.6876012722962</v>
      </c>
      <c r="AJ37" s="218">
        <f ca="1">INDIRECT(""&amp;$C$2&amp;"!"&amp;AJ$10&amp;ROW(Survey!D37))</f>
        <v>79.580346043486259</v>
      </c>
      <c r="AK37" s="231">
        <f ca="1">INDIRECT(""&amp;$C$2&amp;"!"&amp;AK$10&amp;ROW(Survey!E37))</f>
        <v>0.48405889583350664</v>
      </c>
      <c r="AL37" s="218">
        <f ca="1">INDIRECT(""&amp;$C$2&amp;"!"&amp;AL$10&amp;ROW(Survey!K37))</f>
        <v>2</v>
      </c>
      <c r="AM37" s="219">
        <f ca="1">INDIRECT(""&amp;$C$2&amp;"!"&amp;AM$10&amp;ROW(Survey!E37))/AL37</f>
        <v>144160.73742099796</v>
      </c>
      <c r="AN37" s="220">
        <f ca="1">INDIRECT(""&amp;$C$2&amp;"!"&amp;AN$10&amp;ROW(Survey!K37))/10^6</f>
        <v>177.41683213429332</v>
      </c>
      <c r="AO37" s="45">
        <f ca="1">INDIRECT(""&amp;$C$2&amp;"!"&amp;AO$10&amp;ROW(Survey!Q37))</f>
        <v>2.2331902031394124E-2</v>
      </c>
      <c r="AP37" s="220" t="e">
        <f>IF(Survey!K37*Survey!$J37/10^6=0,NA(),Survey!K37*Survey!$J37/10^6)</f>
        <v>#N/A</v>
      </c>
      <c r="AQ37" s="229" t="e">
        <f>IF(Survey!L37*Survey!$J37/10^6=0,NA(),Survey!L37*Survey!$J37/10^6)</f>
        <v>#N/A</v>
      </c>
      <c r="AR37" s="225">
        <f t="shared" ca="1" si="1"/>
        <v>1.4947421951169702</v>
      </c>
      <c r="AS37" s="225" t="e">
        <f>IF(Survey!D37=0,NA(),Survey!D37-Review!AH37)</f>
        <v>#N/A</v>
      </c>
      <c r="AT37" s="226" t="e">
        <f>IF(Survey!N37=0,NA(),Survey!N37-Review!AJ37)</f>
        <v>#N/A</v>
      </c>
    </row>
    <row r="38" spans="10:46" ht="12.5" x14ac:dyDescent="0.25">
      <c r="J38" s="24"/>
      <c r="K38" s="24"/>
      <c r="L38" s="24"/>
      <c r="M38" s="24"/>
      <c r="N38" s="24"/>
      <c r="O38" s="24"/>
      <c r="P38" s="24"/>
      <c r="Q38" s="24"/>
      <c r="R38" s="24"/>
      <c r="S38" s="24"/>
      <c r="T38" s="24"/>
      <c r="U38" s="24"/>
      <c r="V38" s="24"/>
      <c r="W38" s="24"/>
      <c r="X38" s="24"/>
      <c r="Y38" s="24"/>
      <c r="Z38" s="24"/>
      <c r="AA38" s="24"/>
      <c r="AB38" s="24"/>
      <c r="AC38" s="24"/>
      <c r="AD38" s="24"/>
      <c r="AE38" s="24"/>
      <c r="AF38" s="233">
        <f>Survey!B38</f>
        <v>2031</v>
      </c>
      <c r="AG38" s="219">
        <f t="shared" ca="1" si="0"/>
        <v>1101.1647360497248</v>
      </c>
      <c r="AH38" s="218">
        <f ca="1">INDIRECT(""&amp;$C$2&amp;"!"&amp;AH$10&amp;ROW(Survey!B38))</f>
        <v>81.374113947811878</v>
      </c>
      <c r="AI38" s="219">
        <f ca="1">INDIRECT(""&amp;$C$2&amp;"!"&amp;AI$10&amp;ROW(Survey!C38))</f>
        <v>1133.9039079983531</v>
      </c>
      <c r="AJ38" s="218">
        <f ca="1">INDIRECT(""&amp;$C$2&amp;"!"&amp;AJ$10&amp;ROW(Survey!D38))</f>
        <v>79.873754730889914</v>
      </c>
      <c r="AK38" s="231">
        <f ca="1">INDIRECT(""&amp;$C$2&amp;"!"&amp;AK$10&amp;ROW(Survey!E38))</f>
        <v>0.47963082197365475</v>
      </c>
      <c r="AL38" s="218">
        <f ca="1">INDIRECT(""&amp;$C$2&amp;"!"&amp;AL$10&amp;ROW(Survey!K38))</f>
        <v>2</v>
      </c>
      <c r="AM38" s="219">
        <f ca="1">INDIRECT(""&amp;$C$2&amp;"!"&amp;AM$10&amp;ROW(Survey!E38))/AL38</f>
        <v>147404.0773134091</v>
      </c>
      <c r="AN38" s="220">
        <f ca="1">INDIRECT(""&amp;$C$2&amp;"!"&amp;AN$10&amp;ROW(Survey!K38))/10^6</f>
        <v>167.14205932056598</v>
      </c>
      <c r="AO38" s="45">
        <f ca="1">INDIRECT(""&amp;$C$2&amp;"!"&amp;AO$10&amp;ROW(Survey!Q38))</f>
        <v>2.2498080617744609E-2</v>
      </c>
      <c r="AP38" s="220" t="e">
        <f>IF(Survey!K38*Survey!$J38/10^6=0,NA(),Survey!K38*Survey!$J38/10^6)</f>
        <v>#N/A</v>
      </c>
      <c r="AQ38" s="229" t="e">
        <f>IF(Survey!L38*Survey!$J38/10^6=0,NA(),Survey!L38*Survey!$J38/10^6)</f>
        <v>#N/A</v>
      </c>
      <c r="AR38" s="225">
        <f t="shared" ca="1" si="1"/>
        <v>1.5003592169219644</v>
      </c>
      <c r="AS38" s="225" t="e">
        <f>IF(Survey!D38=0,NA(),Survey!D38-Review!AH38)</f>
        <v>#N/A</v>
      </c>
      <c r="AT38" s="226" t="e">
        <f>IF(Survey!N38=0,NA(),Survey!N38-Review!AJ38)</f>
        <v>#N/A</v>
      </c>
    </row>
    <row r="39" spans="10:46" ht="12.5" x14ac:dyDescent="0.25">
      <c r="J39" s="24"/>
      <c r="K39" s="24"/>
      <c r="L39" s="24"/>
      <c r="M39" s="24"/>
      <c r="N39" s="24"/>
      <c r="O39" s="24"/>
      <c r="P39" s="24"/>
      <c r="Q39" s="24"/>
      <c r="R39" s="24"/>
      <c r="S39" s="24"/>
      <c r="T39" s="24"/>
      <c r="U39" s="24"/>
      <c r="V39" s="24"/>
      <c r="W39" s="24"/>
      <c r="X39" s="24"/>
      <c r="Y39" s="24"/>
      <c r="Z39" s="24"/>
      <c r="AA39" s="24"/>
      <c r="AB39" s="24"/>
      <c r="AC39" s="24"/>
      <c r="AD39" s="24"/>
      <c r="AE39" s="24"/>
      <c r="AF39" s="233">
        <f>Survey!B39</f>
        <v>2032</v>
      </c>
      <c r="AG39" s="219">
        <f t="shared" ca="1" si="0"/>
        <v>1016.0530379722017</v>
      </c>
      <c r="AH39" s="218">
        <f ca="1">INDIRECT(""&amp;$C$2&amp;"!"&amp;AH$10&amp;ROW(Survey!B39))</f>
        <v>81.626601978377167</v>
      </c>
      <c r="AI39" s="219">
        <f ca="1">INDIRECT(""&amp;$C$2&amp;"!"&amp;AI$10&amp;ROW(Survey!C39))</f>
        <v>1038.1021547781377</v>
      </c>
      <c r="AJ39" s="218">
        <f ca="1">INDIRECT(""&amp;$C$2&amp;"!"&amp;AJ$10&amp;ROW(Survey!D39))</f>
        <v>80.123677587129748</v>
      </c>
      <c r="AK39" s="231">
        <f ca="1">INDIRECT(""&amp;$C$2&amp;"!"&amp;AK$10&amp;ROW(Survey!E39))</f>
        <v>0.47589028670375394</v>
      </c>
      <c r="AL39" s="218">
        <f ca="1">INDIRECT(""&amp;$C$2&amp;"!"&amp;AL$10&amp;ROW(Survey!K39))</f>
        <v>2</v>
      </c>
      <c r="AM39" s="219">
        <f ca="1">INDIRECT(""&amp;$C$2&amp;"!"&amp;AM$10&amp;ROW(Survey!E39))/AL39</f>
        <v>150810.39556618917</v>
      </c>
      <c r="AN39" s="220">
        <f ca="1">INDIRECT(""&amp;$C$2&amp;"!"&amp;AN$10&amp;ROW(Survey!K39))/10^6</f>
        <v>156.5565966002043</v>
      </c>
      <c r="AO39" s="45">
        <f ca="1">INDIRECT(""&amp;$C$2&amp;"!"&amp;AO$10&amp;ROW(Survey!Q39))</f>
        <v>2.3108711202998622E-2</v>
      </c>
      <c r="AP39" s="220" t="e">
        <f>IF(Survey!K39*Survey!$J39/10^6=0,NA(),Survey!K39*Survey!$J39/10^6)</f>
        <v>#N/A</v>
      </c>
      <c r="AQ39" s="229" t="e">
        <f>IF(Survey!L39*Survey!$J39/10^6=0,NA(),Survey!L39*Survey!$J39/10^6)</f>
        <v>#N/A</v>
      </c>
      <c r="AR39" s="225">
        <f t="shared" ca="1" si="1"/>
        <v>1.5029243912474186</v>
      </c>
      <c r="AS39" s="225" t="e">
        <f>IF(Survey!D39=0,NA(),Survey!D39-Review!AH39)</f>
        <v>#N/A</v>
      </c>
      <c r="AT39" s="226" t="e">
        <f>IF(Survey!N39=0,NA(),Survey!N39-Review!AJ39)</f>
        <v>#N/A</v>
      </c>
    </row>
    <row r="40" spans="10:46" ht="12.5" x14ac:dyDescent="0.25">
      <c r="J40" s="24"/>
      <c r="K40" s="24"/>
      <c r="L40" s="24"/>
      <c r="M40" s="24"/>
      <c r="N40" s="24"/>
      <c r="O40" s="24"/>
      <c r="P40" s="24"/>
      <c r="Q40" s="24"/>
      <c r="R40" s="24"/>
      <c r="S40" s="24"/>
      <c r="T40" s="24"/>
      <c r="U40" s="24"/>
      <c r="V40" s="24"/>
      <c r="W40" s="24"/>
      <c r="X40" s="24"/>
      <c r="Y40" s="24"/>
      <c r="Z40" s="24"/>
      <c r="AA40" s="24"/>
      <c r="AB40" s="24"/>
      <c r="AC40" s="24"/>
      <c r="AD40" s="24"/>
      <c r="AE40" s="24"/>
      <c r="AF40" s="233">
        <f>Survey!B40</f>
        <v>2033</v>
      </c>
      <c r="AG40" s="219">
        <f t="shared" ca="1" si="0"/>
        <v>929.65856278910735</v>
      </c>
      <c r="AH40" s="218">
        <f ca="1">INDIRECT(""&amp;$C$2&amp;"!"&amp;AH$10&amp;ROW(Survey!B40))</f>
        <v>81.82532018746258</v>
      </c>
      <c r="AI40" s="219">
        <f ca="1">INDIRECT(""&amp;$C$2&amp;"!"&amp;AI$10&amp;ROW(Survey!C40))</f>
        <v>943.95632062462255</v>
      </c>
      <c r="AJ40" s="218">
        <f ca="1">INDIRECT(""&amp;$C$2&amp;"!"&amp;AJ$10&amp;ROW(Survey!D40))</f>
        <v>80.323622599953282</v>
      </c>
      <c r="AK40" s="231">
        <f ca="1">INDIRECT(""&amp;$C$2&amp;"!"&amp;AK$10&amp;ROW(Survey!E40))</f>
        <v>0.47294599465089759</v>
      </c>
      <c r="AL40" s="218">
        <f ca="1">INDIRECT(""&amp;$C$2&amp;"!"&amp;AL$10&amp;ROW(Survey!K40))</f>
        <v>2</v>
      </c>
      <c r="AM40" s="219">
        <f ca="1">INDIRECT(""&amp;$C$2&amp;"!"&amp;AM$10&amp;ROW(Survey!E40))/AL40</f>
        <v>154441.92335855577</v>
      </c>
      <c r="AN40" s="220">
        <f ca="1">INDIRECT(""&amp;$C$2&amp;"!"&amp;AN$10&amp;ROW(Survey!K40))/10^6</f>
        <v>145.78642972373225</v>
      </c>
      <c r="AO40" s="45">
        <f ca="1">INDIRECT(""&amp;$C$2&amp;"!"&amp;AO$10&amp;ROW(Survey!Q40))</f>
        <v>2.4080089298438079E-2</v>
      </c>
      <c r="AP40" s="220" t="e">
        <f>IF(Survey!K40*Survey!$J40/10^6=0,NA(),Survey!K40*Survey!$J40/10^6)</f>
        <v>#N/A</v>
      </c>
      <c r="AQ40" s="229" t="e">
        <f>IF(Survey!L40*Survey!$J40/10^6=0,NA(),Survey!L40*Survey!$J40/10^6)</f>
        <v>#N/A</v>
      </c>
      <c r="AR40" s="225">
        <f t="shared" ca="1" si="1"/>
        <v>1.5016975875092982</v>
      </c>
      <c r="AS40" s="225" t="e">
        <f>IF(Survey!D40=0,NA(),Survey!D40-Review!AH40)</f>
        <v>#N/A</v>
      </c>
      <c r="AT40" s="226" t="e">
        <f>IF(Survey!N40=0,NA(),Survey!N40-Review!AJ40)</f>
        <v>#N/A</v>
      </c>
    </row>
    <row r="41" spans="10:46" ht="12.5" x14ac:dyDescent="0.25">
      <c r="J41" s="24"/>
      <c r="K41" s="24"/>
      <c r="L41" s="24"/>
      <c r="M41" s="24"/>
      <c r="N41" s="24"/>
      <c r="O41" s="24"/>
      <c r="P41" s="24"/>
      <c r="Q41" s="24"/>
      <c r="R41" s="24"/>
      <c r="S41" s="24"/>
      <c r="T41" s="24"/>
      <c r="U41" s="24"/>
      <c r="V41" s="24"/>
      <c r="W41" s="24"/>
      <c r="X41" s="24"/>
      <c r="Y41" s="24"/>
      <c r="Z41" s="24"/>
      <c r="AA41" s="24"/>
      <c r="AB41" s="24"/>
      <c r="AC41" s="24"/>
      <c r="AD41" s="24"/>
      <c r="AE41" s="24"/>
      <c r="AF41" s="233">
        <f>Survey!B41</f>
        <v>2034</v>
      </c>
      <c r="AG41" s="219">
        <f t="shared" ca="1" si="0"/>
        <v>844.94201074758485</v>
      </c>
      <c r="AH41" s="218">
        <f ca="1">INDIRECT(""&amp;$C$2&amp;"!"&amp;AH$10&amp;ROW(Survey!B41))</f>
        <v>81.985516481919873</v>
      </c>
      <c r="AI41" s="219">
        <f ca="1">INDIRECT(""&amp;$C$2&amp;"!"&amp;AI$10&amp;ROW(Survey!C41))</f>
        <v>853.63120060721872</v>
      </c>
      <c r="AJ41" s="218">
        <f ca="1">INDIRECT(""&amp;$C$2&amp;"!"&amp;AJ$10&amp;ROW(Survey!D41))</f>
        <v>80.485585321927061</v>
      </c>
      <c r="AK41" s="231">
        <f ca="1">INDIRECT(""&amp;$C$2&amp;"!"&amp;AK$10&amp;ROW(Survey!E41))</f>
        <v>0.47057245626192157</v>
      </c>
      <c r="AL41" s="218">
        <f ca="1">INDIRECT(""&amp;$C$2&amp;"!"&amp;AL$10&amp;ROW(Survey!K41))</f>
        <v>2</v>
      </c>
      <c r="AM41" s="219">
        <f ca="1">INDIRECT(""&amp;$C$2&amp;"!"&amp;AM$10&amp;ROW(Survey!E41))/AL41</f>
        <v>158434.24622603675</v>
      </c>
      <c r="AN41" s="220">
        <f ca="1">INDIRECT(""&amp;$C$2&amp;"!"&amp;AN$10&amp;ROW(Survey!K41))/10^6</f>
        <v>135.24441582323146</v>
      </c>
      <c r="AO41" s="45">
        <f ca="1">INDIRECT(""&amp;$C$2&amp;"!"&amp;AO$10&amp;ROW(Survey!Q41))</f>
        <v>2.5849994487651573E-2</v>
      </c>
      <c r="AP41" s="220" t="e">
        <f>IF(Survey!K41*Survey!$J41/10^6=0,NA(),Survey!K41*Survey!$J41/10^6)</f>
        <v>#N/A</v>
      </c>
      <c r="AQ41" s="229" t="e">
        <f>IF(Survey!L41*Survey!$J41/10^6=0,NA(),Survey!L41*Survey!$J41/10^6)</f>
        <v>#N/A</v>
      </c>
      <c r="AR41" s="225">
        <f t="shared" ca="1" si="1"/>
        <v>1.499931159992812</v>
      </c>
      <c r="AS41" s="225" t="e">
        <f>IF(Survey!D41=0,NA(),Survey!D41-Review!AH41)</f>
        <v>#N/A</v>
      </c>
      <c r="AT41" s="226" t="e">
        <f>IF(Survey!N41=0,NA(),Survey!N41-Review!AJ41)</f>
        <v>#N/A</v>
      </c>
    </row>
    <row r="42" spans="10:46" ht="12.5" x14ac:dyDescent="0.25">
      <c r="J42" s="24"/>
      <c r="K42" s="24"/>
      <c r="L42" s="24"/>
      <c r="M42" s="24"/>
      <c r="N42" s="24"/>
      <c r="O42" s="24"/>
      <c r="P42" s="24"/>
      <c r="Q42" s="24"/>
      <c r="R42" s="24"/>
      <c r="S42" s="24"/>
      <c r="T42" s="24"/>
      <c r="U42" s="24"/>
      <c r="V42" s="24"/>
      <c r="W42" s="24"/>
      <c r="X42" s="24"/>
      <c r="Y42" s="24"/>
      <c r="Z42" s="24"/>
      <c r="AA42" s="24"/>
      <c r="AB42" s="24"/>
      <c r="AC42" s="24"/>
      <c r="AD42" s="24"/>
      <c r="AE42" s="24"/>
      <c r="AF42" s="233">
        <f>Survey!B42</f>
        <v>2035</v>
      </c>
      <c r="AG42" s="219">
        <f t="shared" ca="1" si="0"/>
        <v>766.56029282096586</v>
      </c>
      <c r="AH42" s="218">
        <f ca="1">INDIRECT(""&amp;$C$2&amp;"!"&amp;AH$10&amp;ROW(Survey!B42))</f>
        <v>82.14786168320947</v>
      </c>
      <c r="AI42" s="219">
        <f ca="1">INDIRECT(""&amp;$C$2&amp;"!"&amp;AI$10&amp;ROW(Survey!C42))</f>
        <v>770.48214037998378</v>
      </c>
      <c r="AJ42" s="218">
        <f ca="1">INDIRECT(""&amp;$C$2&amp;"!"&amp;AJ$10&amp;ROW(Survey!D42))</f>
        <v>80.644135261429639</v>
      </c>
      <c r="AK42" s="231">
        <f ca="1">INDIRECT(""&amp;$C$2&amp;"!"&amp;AK$10&amp;ROW(Survey!E42))</f>
        <v>0.46816547536490105</v>
      </c>
      <c r="AL42" s="218">
        <f ca="1">INDIRECT(""&amp;$C$2&amp;"!"&amp;AL$10&amp;ROW(Survey!K42))</f>
        <v>2</v>
      </c>
      <c r="AM42" s="219">
        <f ca="1">INDIRECT(""&amp;$C$2&amp;"!"&amp;AM$10&amp;ROW(Survey!E42))/AL42</f>
        <v>162595.5804437029</v>
      </c>
      <c r="AN42" s="220">
        <f ca="1">INDIRECT(""&amp;$C$2&amp;"!"&amp;AN$10&amp;ROW(Survey!K42))/10^6</f>
        <v>125.27699083659003</v>
      </c>
      <c r="AO42" s="45">
        <f ca="1">INDIRECT(""&amp;$C$2&amp;"!"&amp;AO$10&amp;ROW(Survey!Q42))</f>
        <v>2.6265370756580086E-2</v>
      </c>
      <c r="AP42" s="220" t="e">
        <f>IF(Survey!K42*Survey!$J42/10^6=0,NA(),Survey!K42*Survey!$J42/10^6)</f>
        <v>#N/A</v>
      </c>
      <c r="AQ42" s="229" t="e">
        <f>IF(Survey!L42*Survey!$J42/10^6=0,NA(),Survey!L42*Survey!$J42/10^6)</f>
        <v>#N/A</v>
      </c>
      <c r="AR42" s="225">
        <f t="shared" ca="1" si="1"/>
        <v>1.503726421779831</v>
      </c>
      <c r="AS42" s="225" t="e">
        <f>IF(Survey!D42=0,NA(),Survey!D42-Review!AH42)</f>
        <v>#N/A</v>
      </c>
      <c r="AT42" s="226" t="e">
        <f>IF(Survey!N42=0,NA(),Survey!N42-Review!AJ42)</f>
        <v>#N/A</v>
      </c>
    </row>
    <row r="43" spans="10:46" ht="12.5" x14ac:dyDescent="0.25">
      <c r="J43" s="24"/>
      <c r="K43" s="24"/>
      <c r="L43" s="24"/>
      <c r="M43" s="24"/>
      <c r="N43" s="24"/>
      <c r="O43" s="24"/>
      <c r="P43" s="24"/>
      <c r="Q43" s="24"/>
      <c r="R43" s="24"/>
      <c r="S43" s="24"/>
      <c r="T43" s="24"/>
      <c r="U43" s="24"/>
      <c r="V43" s="24"/>
      <c r="W43" s="24"/>
      <c r="X43" s="24"/>
      <c r="Y43" s="24"/>
      <c r="Z43" s="24"/>
      <c r="AA43" s="24"/>
      <c r="AB43" s="24"/>
      <c r="AC43" s="24"/>
      <c r="AD43" s="24"/>
      <c r="AE43" s="24"/>
      <c r="AF43" s="233">
        <f>Survey!B43</f>
        <v>2036</v>
      </c>
      <c r="AG43" s="219">
        <f t="shared" ca="1" si="0"/>
        <v>692.81499534665386</v>
      </c>
      <c r="AH43" s="218">
        <f ca="1">INDIRECT(""&amp;$C$2&amp;"!"&amp;AH$10&amp;ROW(Survey!B43))</f>
        <v>82.294752291788441</v>
      </c>
      <c r="AI43" s="219">
        <f ca="1">INDIRECT(""&amp;$C$2&amp;"!"&amp;AI$10&amp;ROW(Survey!C43))</f>
        <v>693.11993789193218</v>
      </c>
      <c r="AJ43" s="218">
        <f ca="1">INDIRECT(""&amp;$C$2&amp;"!"&amp;AJ$10&amp;ROW(Survey!D43))</f>
        <v>80.784164679177266</v>
      </c>
      <c r="AK43" s="231">
        <f ca="1">INDIRECT(""&amp;$C$2&amp;"!"&amp;AK$10&amp;ROW(Survey!E43))</f>
        <v>0.46598747046878447</v>
      </c>
      <c r="AL43" s="218">
        <f ca="1">INDIRECT(""&amp;$C$2&amp;"!"&amp;AL$10&amp;ROW(Survey!K43))</f>
        <v>2</v>
      </c>
      <c r="AM43" s="219">
        <f ca="1">INDIRECT(""&amp;$C$2&amp;"!"&amp;AM$10&amp;ROW(Survey!E43))/AL43</f>
        <v>166861.79909003509</v>
      </c>
      <c r="AN43" s="220">
        <f ca="1">INDIRECT(""&amp;$C$2&amp;"!"&amp;AN$10&amp;ROW(Survey!K43))/10^6</f>
        <v>115.65523982182118</v>
      </c>
      <c r="AO43" s="45">
        <f ca="1">INDIRECT(""&amp;$C$2&amp;"!"&amp;AO$10&amp;ROW(Survey!Q43))</f>
        <v>2.6238220219087172E-2</v>
      </c>
      <c r="AP43" s="220" t="e">
        <f>IF(Survey!K43*Survey!$J43/10^6=0,NA(),Survey!K43*Survey!$J43/10^6)</f>
        <v>#N/A</v>
      </c>
      <c r="AQ43" s="229" t="e">
        <f>IF(Survey!L43*Survey!$J43/10^6=0,NA(),Survey!L43*Survey!$J43/10^6)</f>
        <v>#N/A</v>
      </c>
      <c r="AR43" s="225">
        <f t="shared" ca="1" si="1"/>
        <v>1.5105876126111752</v>
      </c>
      <c r="AS43" s="225" t="e">
        <f>IF(Survey!D43=0,NA(),Survey!D43-Review!AH43)</f>
        <v>#N/A</v>
      </c>
      <c r="AT43" s="226" t="e">
        <f>IF(Survey!N43=0,NA(),Survey!N43-Review!AJ43)</f>
        <v>#N/A</v>
      </c>
    </row>
    <row r="44" spans="10:46" ht="12.5" x14ac:dyDescent="0.25">
      <c r="J44" s="24"/>
      <c r="K44" s="24"/>
      <c r="L44" s="24"/>
      <c r="M44" s="24"/>
      <c r="N44" s="24"/>
      <c r="O44" s="24"/>
      <c r="P44" s="24"/>
      <c r="Q44" s="24"/>
      <c r="R44" s="24"/>
      <c r="S44" s="24"/>
      <c r="T44" s="24"/>
      <c r="U44" s="24"/>
      <c r="V44" s="24"/>
      <c r="W44" s="24"/>
      <c r="X44" s="24"/>
      <c r="Y44" s="24"/>
      <c r="Z44" s="24"/>
      <c r="AA44" s="24"/>
      <c r="AB44" s="24"/>
      <c r="AC44" s="24"/>
      <c r="AD44" s="24"/>
      <c r="AE44" s="24"/>
      <c r="AF44" s="233">
        <f>Survey!B44</f>
        <v>2037</v>
      </c>
      <c r="AG44" s="234">
        <f t="shared" ref="AG44:AG67" ca="1" si="2">INDIRECT(""&amp;$C$2&amp;"!"&amp;AG$10&amp;ROW(A44))</f>
        <v>612.64024198979462</v>
      </c>
      <c r="AH44" s="218">
        <f ca="1">INDIRECT(""&amp;$C$2&amp;"!"&amp;AH$10&amp;ROW(Survey!B44))</f>
        <v>82.268092264887088</v>
      </c>
      <c r="AI44" s="219">
        <f ca="1">INDIRECT(""&amp;$C$2&amp;"!"&amp;AI$10&amp;ROW(Survey!C44))</f>
        <v>613.44052040230554</v>
      </c>
      <c r="AJ44" s="218">
        <f ca="1">INDIRECT(""&amp;$C$2&amp;"!"&amp;AJ$10&amp;ROW(Survey!D44))</f>
        <v>80.773981416109734</v>
      </c>
      <c r="AK44" s="231">
        <f ca="1">INDIRECT(""&amp;$C$2&amp;"!"&amp;AK$10&amp;ROW(Survey!E44))</f>
        <v>0.46639089763551106</v>
      </c>
      <c r="AL44" s="218">
        <f ca="1">INDIRECT(""&amp;$C$2&amp;"!"&amp;AL$10&amp;ROW(Survey!K44))</f>
        <v>2</v>
      </c>
      <c r="AM44" s="219">
        <f ca="1">INDIRECT(""&amp;$C$2&amp;"!"&amp;AM$10&amp;ROW(Survey!E44))/AL44</f>
        <v>171822.22147422287</v>
      </c>
      <c r="AN44" s="220">
        <f ca="1">INDIRECT(""&amp;$C$2&amp;"!"&amp;AN$10&amp;ROW(Survey!K44))/10^6</f>
        <v>105.40271295782748</v>
      </c>
      <c r="AO44" s="45">
        <f ca="1">INDIRECT(""&amp;$C$2&amp;"!"&amp;AO$10&amp;ROW(Survey!Q44))</f>
        <v>2.972772924203726E-2</v>
      </c>
      <c r="AP44" s="220" t="e">
        <f>IF(Survey!K44*Survey!$J44/10^6=0,NA(),Survey!K44*Survey!$J44/10^6)</f>
        <v>#N/A</v>
      </c>
      <c r="AQ44" s="229" t="e">
        <f>IF(Survey!L44*Survey!$J44/10^6=0,NA(),Survey!L44*Survey!$J44/10^6)</f>
        <v>#N/A</v>
      </c>
      <c r="AR44" s="225">
        <f t="shared" ca="1" si="1"/>
        <v>1.4941108487773533</v>
      </c>
      <c r="AS44" s="225" t="e">
        <f>IF(Survey!D44=0,NA(),Survey!D44-Review!AH44)</f>
        <v>#N/A</v>
      </c>
      <c r="AT44" s="226" t="e">
        <f>IF(Survey!N44=0,NA(),Survey!N44-Review!AJ44)</f>
        <v>#N/A</v>
      </c>
    </row>
    <row r="45" spans="10:46" ht="12.5" x14ac:dyDescent="0.25">
      <c r="J45" s="24"/>
      <c r="K45" s="24"/>
      <c r="L45" s="24"/>
      <c r="M45" s="24"/>
      <c r="N45" s="24"/>
      <c r="O45" s="24"/>
      <c r="P45" s="24"/>
      <c r="Q45" s="24"/>
      <c r="R45" s="24"/>
      <c r="S45" s="24"/>
      <c r="T45" s="24"/>
      <c r="U45" s="24"/>
      <c r="V45" s="24"/>
      <c r="W45" s="24"/>
      <c r="X45" s="24"/>
      <c r="Y45" s="24"/>
      <c r="Z45" s="24"/>
      <c r="AA45" s="24"/>
      <c r="AB45" s="24"/>
      <c r="AC45" s="24"/>
      <c r="AD45" s="24"/>
      <c r="AE45" s="24"/>
      <c r="AF45" s="233">
        <f>Survey!B45</f>
        <v>2038</v>
      </c>
      <c r="AG45" s="219">
        <f t="shared" ca="1" si="2"/>
        <v>544.99709836282932</v>
      </c>
      <c r="AH45" s="218">
        <f ca="1">INDIRECT(""&amp;$C$2&amp;"!"&amp;AH$10&amp;ROW(Survey!B45))</f>
        <v>82.290510832723427</v>
      </c>
      <c r="AI45" s="219">
        <f ca="1">INDIRECT(""&amp;$C$2&amp;"!"&amp;AI$10&amp;ROW(Survey!C45))</f>
        <v>545.32778268445645</v>
      </c>
      <c r="AJ45" s="218">
        <f ca="1">INDIRECT(""&amp;$C$2&amp;"!"&amp;AJ$10&amp;ROW(Survey!D45))</f>
        <v>80.809998315181033</v>
      </c>
      <c r="AK45" s="231">
        <f ca="1">INDIRECT(""&amp;$C$2&amp;"!"&amp;AK$10&amp;ROW(Survey!E45))</f>
        <v>0.4660650760756157</v>
      </c>
      <c r="AL45" s="218">
        <f ca="1">INDIRECT(""&amp;$C$2&amp;"!"&amp;AL$10&amp;ROW(Survey!K45))</f>
        <v>2</v>
      </c>
      <c r="AM45" s="219">
        <f ca="1">INDIRECT(""&amp;$C$2&amp;"!"&amp;AM$10&amp;ROW(Survey!E45))/AL45</f>
        <v>176841.88894290436</v>
      </c>
      <c r="AN45" s="220">
        <f ca="1">INDIRECT(""&amp;$C$2&amp;"!"&amp;AN$10&amp;ROW(Survey!K45))/10^6</f>
        <v>96.436795182964943</v>
      </c>
      <c r="AO45" s="45">
        <f ca="1">INDIRECT(""&amp;$C$2&amp;"!"&amp;AO$10&amp;ROW(Survey!Q45))</f>
        <v>2.9214308985258564E-2</v>
      </c>
      <c r="AP45" s="220" t="e">
        <f>IF(Survey!K45*Survey!$J45/10^6=0,NA(),Survey!K45*Survey!$J45/10^6)</f>
        <v>#N/A</v>
      </c>
      <c r="AQ45" s="229" t="e">
        <f>IF(Survey!L45*Survey!$J45/10^6=0,NA(),Survey!L45*Survey!$J45/10^6)</f>
        <v>#N/A</v>
      </c>
      <c r="AR45" s="225">
        <f t="shared" ca="1" si="1"/>
        <v>1.4805125175423939</v>
      </c>
      <c r="AS45" s="225" t="e">
        <f>IF(Survey!D45=0,NA(),Survey!D45-Review!AH45)</f>
        <v>#N/A</v>
      </c>
      <c r="AT45" s="226" t="e">
        <f>IF(Survey!N45=0,NA(),Survey!N45-Review!AJ45)</f>
        <v>#N/A</v>
      </c>
    </row>
    <row r="46" spans="10:46" ht="12.5" x14ac:dyDescent="0.25">
      <c r="J46" s="24"/>
      <c r="K46" s="24"/>
      <c r="L46" s="24"/>
      <c r="M46" s="24"/>
      <c r="N46" s="24"/>
      <c r="O46" s="24"/>
      <c r="P46" s="24"/>
      <c r="Q46" s="24"/>
      <c r="R46" s="24"/>
      <c r="S46" s="24"/>
      <c r="T46" s="24"/>
      <c r="U46" s="24"/>
      <c r="V46" s="24"/>
      <c r="W46" s="24"/>
      <c r="X46" s="24"/>
      <c r="Y46" s="24"/>
      <c r="Z46" s="24"/>
      <c r="AA46" s="24"/>
      <c r="AB46" s="24"/>
      <c r="AC46" s="24"/>
      <c r="AD46" s="24"/>
      <c r="AE46" s="24"/>
      <c r="AF46" s="233">
        <f>Survey!B46</f>
        <v>2039</v>
      </c>
      <c r="AG46" s="219">
        <f t="shared" ca="1" si="2"/>
        <v>486.57671503175777</v>
      </c>
      <c r="AH46" s="218">
        <f ca="1">INDIRECT(""&amp;$C$2&amp;"!"&amp;AH$10&amp;ROW(Survey!B46))</f>
        <v>82.345109437513045</v>
      </c>
      <c r="AI46" s="219">
        <f ca="1">INDIRECT(""&amp;$C$2&amp;"!"&amp;AI$10&amp;ROW(Survey!C46))</f>
        <v>486.03148915782452</v>
      </c>
      <c r="AJ46" s="218">
        <f ca="1">INDIRECT(""&amp;$C$2&amp;"!"&amp;AJ$10&amp;ROW(Survey!D46))</f>
        <v>80.877875118083253</v>
      </c>
      <c r="AK46" s="231">
        <f ca="1">INDIRECT(""&amp;$C$2&amp;"!"&amp;AK$10&amp;ROW(Survey!E46))</f>
        <v>0.46526053110893623</v>
      </c>
      <c r="AL46" s="218">
        <f ca="1">INDIRECT(""&amp;$C$2&amp;"!"&amp;AL$10&amp;ROW(Survey!K46))</f>
        <v>2</v>
      </c>
      <c r="AM46" s="219">
        <f ca="1">INDIRECT(""&amp;$C$2&amp;"!"&amp;AM$10&amp;ROW(Survey!E46))/AL46</f>
        <v>181898.34574129694</v>
      </c>
      <c r="AN46" s="220">
        <f ca="1">INDIRECT(""&amp;$C$2&amp;"!"&amp;AN$10&amp;ROW(Survey!K46))/10^6</f>
        <v>88.408323855987391</v>
      </c>
      <c r="AO46" s="45">
        <f ca="1">INDIRECT(""&amp;$C$2&amp;"!"&amp;AO$10&amp;ROW(Survey!Q46))</f>
        <v>2.8593094252827855E-2</v>
      </c>
      <c r="AP46" s="220" t="e">
        <f>IF(Survey!K46*Survey!$J46/10^6=0,NA(),Survey!K46*Survey!$J46/10^6)</f>
        <v>#N/A</v>
      </c>
      <c r="AQ46" s="229" t="e">
        <f>IF(Survey!L46*Survey!$J46/10^6=0,NA(),Survey!L46*Survey!$J46/10^6)</f>
        <v>#N/A</v>
      </c>
      <c r="AR46" s="225">
        <f t="shared" ca="1" si="1"/>
        <v>1.4672343194297923</v>
      </c>
      <c r="AS46" s="225" t="e">
        <f>IF(Survey!D46=0,NA(),Survey!D46-Review!AH46)</f>
        <v>#N/A</v>
      </c>
      <c r="AT46" s="226" t="e">
        <f>IF(Survey!N46=0,NA(),Survey!N46-Review!AJ46)</f>
        <v>#N/A</v>
      </c>
    </row>
    <row r="47" spans="10:46" ht="12.5" x14ac:dyDescent="0.25">
      <c r="J47" s="24"/>
      <c r="K47" s="24"/>
      <c r="L47" s="24"/>
      <c r="M47" s="24"/>
      <c r="N47" s="24"/>
      <c r="O47" s="24"/>
      <c r="P47" s="24"/>
      <c r="Q47" s="24"/>
      <c r="R47" s="24"/>
      <c r="S47" s="24"/>
      <c r="T47" s="24"/>
      <c r="U47" s="24"/>
      <c r="V47" s="24"/>
      <c r="W47" s="24"/>
      <c r="X47" s="24"/>
      <c r="Y47" s="24"/>
      <c r="Z47" s="24"/>
      <c r="AA47" s="24"/>
      <c r="AB47" s="24"/>
      <c r="AC47" s="24"/>
      <c r="AD47" s="24"/>
      <c r="AE47" s="24"/>
      <c r="AF47" s="233">
        <f>Survey!B47</f>
        <v>2040</v>
      </c>
      <c r="AG47" s="219">
        <f t="shared" ca="1" si="2"/>
        <v>435.22774432703966</v>
      </c>
      <c r="AH47" s="218">
        <f ca="1">INDIRECT(""&amp;$C$2&amp;"!"&amp;AH$10&amp;ROW(Survey!B47))</f>
        <v>82.423442634777999</v>
      </c>
      <c r="AI47" s="219">
        <f ca="1">INDIRECT(""&amp;$C$2&amp;"!"&amp;AI$10&amp;ROW(Survey!C47))</f>
        <v>433.6577493687231</v>
      </c>
      <c r="AJ47" s="218">
        <f ca="1">INDIRECT(""&amp;$C$2&amp;"!"&amp;AJ$10&amp;ROW(Survey!D47))</f>
        <v>80.968784650968885</v>
      </c>
      <c r="AK47" s="231">
        <f ca="1">INDIRECT(""&amp;$C$2&amp;"!"&amp;AK$10&amp;ROW(Survey!E47))</f>
        <v>0.46410224147924373</v>
      </c>
      <c r="AL47" s="218">
        <f ca="1">INDIRECT(""&amp;$C$2&amp;"!"&amp;AL$10&amp;ROW(Survey!K47))</f>
        <v>2</v>
      </c>
      <c r="AM47" s="219">
        <f ca="1">INDIRECT(""&amp;$C$2&amp;"!"&amp;AM$10&amp;ROW(Survey!E47))/AL47</f>
        <v>186869.12987906011</v>
      </c>
      <c r="AN47" s="220">
        <f ca="1">INDIRECT(""&amp;$C$2&amp;"!"&amp;AN$10&amp;ROW(Survey!K47))/10^6</f>
        <v>81.037246289844816</v>
      </c>
      <c r="AO47" s="45">
        <f ca="1">INDIRECT(""&amp;$C$2&amp;"!"&amp;AO$10&amp;ROW(Survey!Q47))</f>
        <v>2.7327264123846451E-2</v>
      </c>
      <c r="AP47" s="220" t="e">
        <f>IF(Survey!K47*Survey!$J47/10^6=0,NA(),Survey!K47*Survey!$J47/10^6)</f>
        <v>#N/A</v>
      </c>
      <c r="AQ47" s="229" t="e">
        <f>IF(Survey!L47*Survey!$J47/10^6=0,NA(),Survey!L47*Survey!$J47/10^6)</f>
        <v>#N/A</v>
      </c>
      <c r="AR47" s="225">
        <f t="shared" ca="1" si="1"/>
        <v>1.4546579838091134</v>
      </c>
      <c r="AS47" s="225" t="e">
        <f>IF(Survey!D47=0,NA(),Survey!D47-Review!AH47)</f>
        <v>#N/A</v>
      </c>
      <c r="AT47" s="226" t="e">
        <f>IF(Survey!N47=0,NA(),Survey!N47-Review!AJ47)</f>
        <v>#N/A</v>
      </c>
    </row>
    <row r="48" spans="10:46" ht="12.5" x14ac:dyDescent="0.25">
      <c r="J48" s="24"/>
      <c r="K48" s="24"/>
      <c r="L48" s="24"/>
      <c r="M48" s="24"/>
      <c r="N48" s="24"/>
      <c r="O48" s="24"/>
      <c r="P48" s="24"/>
      <c r="Q48" s="24"/>
      <c r="R48" s="24"/>
      <c r="S48" s="24"/>
      <c r="T48" s="24"/>
      <c r="U48" s="24"/>
      <c r="V48" s="24"/>
      <c r="W48" s="24"/>
      <c r="X48" s="24"/>
      <c r="Y48" s="24"/>
      <c r="Z48" s="24"/>
      <c r="AA48" s="24"/>
      <c r="AB48" s="24"/>
      <c r="AC48" s="24"/>
      <c r="AD48" s="24"/>
      <c r="AE48" s="24"/>
      <c r="AF48" s="233">
        <f>Survey!B48</f>
        <v>2041</v>
      </c>
      <c r="AG48" s="219">
        <f t="shared" ca="1" si="2"/>
        <v>389.73401209614468</v>
      </c>
      <c r="AH48" s="218">
        <f ca="1">INDIRECT(""&amp;$C$2&amp;"!"&amp;AH$10&amp;ROW(Survey!B48))</f>
        <v>82.521592221144971</v>
      </c>
      <c r="AI48" s="219">
        <f ca="1">INDIRECT(""&amp;$C$2&amp;"!"&amp;AI$10&amp;ROW(Survey!C48))</f>
        <v>387.1116968735717</v>
      </c>
      <c r="AJ48" s="218">
        <f ca="1">INDIRECT(""&amp;$C$2&amp;"!"&amp;AJ$10&amp;ROW(Survey!D48))</f>
        <v>81.079989774954782</v>
      </c>
      <c r="AK48" s="231">
        <f ca="1">INDIRECT(""&amp;$C$2&amp;"!"&amp;AK$10&amp;ROW(Survey!E48))</f>
        <v>0.4626484510908343</v>
      </c>
      <c r="AL48" s="218">
        <f ca="1">INDIRECT(""&amp;$C$2&amp;"!"&amp;AL$10&amp;ROW(Survey!K48))</f>
        <v>2</v>
      </c>
      <c r="AM48" s="219">
        <f ca="1">INDIRECT(""&amp;$C$2&amp;"!"&amp;AM$10&amp;ROW(Survey!E48))/AL48</f>
        <v>191787.3892341782</v>
      </c>
      <c r="AN48" s="220">
        <f ca="1">INDIRECT(""&amp;$C$2&amp;"!"&amp;AN$10&amp;ROW(Survey!K48))/10^6</f>
        <v>74.243141685394903</v>
      </c>
      <c r="AO48" s="45">
        <f ca="1">INDIRECT(""&amp;$C$2&amp;"!"&amp;AO$10&amp;ROW(Survey!Q48))</f>
        <v>2.6319271451101356E-2</v>
      </c>
      <c r="AP48" s="220" t="e">
        <f>IF(Survey!K48*Survey!$J48/10^6=0,NA(),Survey!K48*Survey!$J48/10^6)</f>
        <v>#N/A</v>
      </c>
      <c r="AQ48" s="229" t="e">
        <f>IF(Survey!L48*Survey!$J48/10^6=0,NA(),Survey!L48*Survey!$J48/10^6)</f>
        <v>#N/A</v>
      </c>
      <c r="AR48" s="225">
        <f t="shared" ca="1" si="1"/>
        <v>1.4416024461901884</v>
      </c>
      <c r="AS48" s="225" t="e">
        <f>IF(Survey!D48=0,NA(),Survey!D48-Review!AH48)</f>
        <v>#N/A</v>
      </c>
      <c r="AT48" s="226" t="e">
        <f>IF(Survey!N48=0,NA(),Survey!N48-Review!AJ48)</f>
        <v>#N/A</v>
      </c>
    </row>
    <row r="49" spans="10:46" ht="12.5" x14ac:dyDescent="0.25">
      <c r="J49" s="24"/>
      <c r="K49" s="24"/>
      <c r="L49" s="24"/>
      <c r="M49" s="24"/>
      <c r="N49" s="24"/>
      <c r="O49" s="24"/>
      <c r="P49" s="24"/>
      <c r="Q49" s="24"/>
      <c r="R49" s="24"/>
      <c r="S49" s="24"/>
      <c r="T49" s="24"/>
      <c r="U49" s="24"/>
      <c r="V49" s="24"/>
      <c r="W49" s="24"/>
      <c r="X49" s="24"/>
      <c r="Y49" s="24"/>
      <c r="Z49" s="24"/>
      <c r="AA49" s="24"/>
      <c r="AB49" s="24"/>
      <c r="AC49" s="24"/>
      <c r="AD49" s="24"/>
      <c r="AE49" s="24"/>
      <c r="AF49" s="233">
        <f>Survey!B49</f>
        <v>2042</v>
      </c>
      <c r="AG49" s="219">
        <f t="shared" ca="1" si="2"/>
        <v>349.09570193533824</v>
      </c>
      <c r="AH49" s="218">
        <f ca="1">INDIRECT(""&amp;$C$2&amp;"!"&amp;AH$10&amp;ROW(Survey!B49))</f>
        <v>82.624568863058798</v>
      </c>
      <c r="AI49" s="219">
        <f ca="1">INDIRECT(""&amp;$C$2&amp;"!"&amp;AI$10&amp;ROW(Survey!C49))</f>
        <v>345.60316613845805</v>
      </c>
      <c r="AJ49" s="218">
        <f ca="1">INDIRECT(""&amp;$C$2&amp;"!"&amp;AJ$10&amp;ROW(Survey!D49))</f>
        <v>81.205431858603546</v>
      </c>
      <c r="AK49" s="231">
        <f ca="1">INDIRECT(""&amp;$C$2&amp;"!"&amp;AK$10&amp;ROW(Survey!E49))</f>
        <v>0.46112252524997427</v>
      </c>
      <c r="AL49" s="218">
        <f ca="1">INDIRECT(""&amp;$C$2&amp;"!"&amp;AL$10&amp;ROW(Survey!K49))</f>
        <v>2</v>
      </c>
      <c r="AM49" s="219">
        <f ca="1">INDIRECT(""&amp;$C$2&amp;"!"&amp;AM$10&amp;ROW(Survey!E49))/AL49</f>
        <v>196879.4291530929</v>
      </c>
      <c r="AN49" s="220">
        <f ca="1">INDIRECT(""&amp;$C$2&amp;"!"&amp;AN$10&amp;ROW(Survey!K49))/10^6</f>
        <v>68.042154062841149</v>
      </c>
      <c r="AO49" s="45">
        <f ca="1">INDIRECT(""&amp;$C$2&amp;"!"&amp;AO$10&amp;ROW(Survey!Q49))</f>
        <v>2.6550441816052706E-2</v>
      </c>
      <c r="AP49" s="220" t="e">
        <f>IF(Survey!K49*Survey!$J49/10^6=0,NA(),Survey!K49*Survey!$J49/10^6)</f>
        <v>#N/A</v>
      </c>
      <c r="AQ49" s="229" t="e">
        <f>IF(Survey!L49*Survey!$J49/10^6=0,NA(),Survey!L49*Survey!$J49/10^6)</f>
        <v>#N/A</v>
      </c>
      <c r="AR49" s="225">
        <f t="shared" ca="1" si="1"/>
        <v>1.4191370044552514</v>
      </c>
      <c r="AS49" s="225" t="e">
        <f>IF(Survey!D49=0,NA(),Survey!D49-Review!AH49)</f>
        <v>#N/A</v>
      </c>
      <c r="AT49" s="226" t="e">
        <f>IF(Survey!N49=0,NA(),Survey!N49-Review!AJ49)</f>
        <v>#N/A</v>
      </c>
    </row>
    <row r="50" spans="10:46" ht="12.5" x14ac:dyDescent="0.25">
      <c r="J50" s="24"/>
      <c r="K50" s="24"/>
      <c r="L50" s="24"/>
      <c r="M50" s="24"/>
      <c r="N50" s="24"/>
      <c r="O50" s="24"/>
      <c r="P50" s="24"/>
      <c r="Q50" s="24"/>
      <c r="R50" s="24"/>
      <c r="S50" s="24"/>
      <c r="T50" s="24"/>
      <c r="U50" s="24"/>
      <c r="V50" s="24"/>
      <c r="W50" s="24"/>
      <c r="X50" s="24"/>
      <c r="Y50" s="24"/>
      <c r="Z50" s="24"/>
      <c r="AA50" s="24"/>
      <c r="AB50" s="24"/>
      <c r="AC50" s="24"/>
      <c r="AD50" s="24"/>
      <c r="AE50" s="24"/>
      <c r="AF50" s="233">
        <f>Survey!B50</f>
        <v>2043</v>
      </c>
      <c r="AG50" s="219">
        <f t="shared" ca="1" si="2"/>
        <v>311.89656926726207</v>
      </c>
      <c r="AH50" s="218">
        <f ca="1">INDIRECT(""&amp;$C$2&amp;"!"&amp;AH$10&amp;ROW(Survey!B50))</f>
        <v>82.725166910678581</v>
      </c>
      <c r="AI50" s="219">
        <f ca="1">INDIRECT(""&amp;$C$2&amp;"!"&amp;AI$10&amp;ROW(Survey!C50))</f>
        <v>307.77770626184576</v>
      </c>
      <c r="AJ50" s="218">
        <f ca="1">INDIRECT(""&amp;$C$2&amp;"!"&amp;AJ$10&amp;ROW(Survey!D50))</f>
        <v>81.330104542755308</v>
      </c>
      <c r="AK50" s="231">
        <f ca="1">INDIRECT(""&amp;$C$2&amp;"!"&amp;AK$10&amp;ROW(Survey!E50))</f>
        <v>0.4596313975334072</v>
      </c>
      <c r="AL50" s="218">
        <f ca="1">INDIRECT(""&amp;$C$2&amp;"!"&amp;AL$10&amp;ROW(Survey!K50))</f>
        <v>2</v>
      </c>
      <c r="AM50" s="219">
        <f ca="1">INDIRECT(""&amp;$C$2&amp;"!"&amp;AM$10&amp;ROW(Survey!E50))/AL50</f>
        <v>202160.76774563672</v>
      </c>
      <c r="AN50" s="220">
        <f ca="1">INDIRECT(""&amp;$C$2&amp;"!"&amp;AN$10&amp;ROW(Survey!K50))/10^6</f>
        <v>62.220577392885801</v>
      </c>
      <c r="AO50" s="45">
        <f ca="1">INDIRECT(""&amp;$C$2&amp;"!"&amp;AO$10&amp;ROW(Survey!Q50))</f>
        <v>2.6825243324111181E-2</v>
      </c>
      <c r="AP50" s="220" t="e">
        <f>IF(Survey!K50*Survey!$J50/10^6=0,NA(),Survey!K50*Survey!$J50/10^6)</f>
        <v>#N/A</v>
      </c>
      <c r="AQ50" s="229" t="e">
        <f>IF(Survey!L50*Survey!$J50/10^6=0,NA(),Survey!L50*Survey!$J50/10^6)</f>
        <v>#N/A</v>
      </c>
      <c r="AR50" s="225">
        <f t="shared" ca="1" si="1"/>
        <v>1.3950623679232734</v>
      </c>
      <c r="AS50" s="225" t="e">
        <f>IF(Survey!D50=0,NA(),Survey!D50-Review!AH50)</f>
        <v>#N/A</v>
      </c>
      <c r="AT50" s="226" t="e">
        <f>IF(Survey!N50=0,NA(),Survey!N50-Review!AJ50)</f>
        <v>#N/A</v>
      </c>
    </row>
    <row r="51" spans="10:46" ht="12.5" x14ac:dyDescent="0.25">
      <c r="J51" s="24"/>
      <c r="K51" s="24"/>
      <c r="L51" s="24"/>
      <c r="M51" s="24"/>
      <c r="N51" s="24"/>
      <c r="O51" s="24"/>
      <c r="P51" s="24"/>
      <c r="Q51" s="24"/>
      <c r="R51" s="24"/>
      <c r="S51" s="24"/>
      <c r="T51" s="24"/>
      <c r="U51" s="24"/>
      <c r="V51" s="24"/>
      <c r="W51" s="24"/>
      <c r="X51" s="24"/>
      <c r="Y51" s="24"/>
      <c r="Z51" s="24"/>
      <c r="AA51" s="24"/>
      <c r="AB51" s="24"/>
      <c r="AC51" s="24"/>
      <c r="AD51" s="24"/>
      <c r="AE51" s="24"/>
      <c r="AF51" s="233">
        <f>Survey!B51</f>
        <v>2044</v>
      </c>
      <c r="AG51" s="219">
        <f t="shared" ca="1" si="2"/>
        <v>278.49796584184577</v>
      </c>
      <c r="AH51" s="218">
        <f ca="1">INDIRECT(""&amp;$C$2&amp;"!"&amp;AH$10&amp;ROW(Survey!B51))</f>
        <v>82.839386466376538</v>
      </c>
      <c r="AI51" s="219">
        <f ca="1">INDIRECT(""&amp;$C$2&amp;"!"&amp;AI$10&amp;ROW(Survey!C51))</f>
        <v>273.80717825968009</v>
      </c>
      <c r="AJ51" s="218">
        <f ca="1">INDIRECT(""&amp;$C$2&amp;"!"&amp;AJ$10&amp;ROW(Survey!D51))</f>
        <v>81.467519631799078</v>
      </c>
      <c r="AK51" s="231">
        <f ca="1">INDIRECT(""&amp;$C$2&amp;"!"&amp;AK$10&amp;ROW(Survey!E51))</f>
        <v>0.4579372048836664</v>
      </c>
      <c r="AL51" s="218">
        <f ca="1">INDIRECT(""&amp;$C$2&amp;"!"&amp;AL$10&amp;ROW(Survey!K51))</f>
        <v>2</v>
      </c>
      <c r="AM51" s="219">
        <f ca="1">INDIRECT(""&amp;$C$2&amp;"!"&amp;AM$10&amp;ROW(Survey!E51))/AL51</f>
        <v>207386.80369493493</v>
      </c>
      <c r="AN51" s="220">
        <f ca="1">INDIRECT(""&amp;$C$2&amp;"!"&amp;AN$10&amp;ROW(Survey!K51))/10^6</f>
        <v>56.783995528004333</v>
      </c>
      <c r="AO51" s="45">
        <f ca="1">INDIRECT(""&amp;$C$2&amp;"!"&amp;AO$10&amp;ROW(Survey!Q51))</f>
        <v>2.5850890890332101E-2</v>
      </c>
      <c r="AP51" s="220" t="e">
        <f>IF(Survey!K51*Survey!$J51/10^6=0,NA(),Survey!K51*Survey!$J51/10^6)</f>
        <v>#N/A</v>
      </c>
      <c r="AQ51" s="229" t="e">
        <f>IF(Survey!L51*Survey!$J51/10^6=0,NA(),Survey!L51*Survey!$J51/10^6)</f>
        <v>#N/A</v>
      </c>
      <c r="AR51" s="225">
        <f t="shared" ca="1" si="1"/>
        <v>1.3718668345774603</v>
      </c>
      <c r="AS51" s="225" t="e">
        <f>IF(Survey!D51=0,NA(),Survey!D51-Review!AH51)</f>
        <v>#N/A</v>
      </c>
      <c r="AT51" s="226" t="e">
        <f>IF(Survey!N51=0,NA(),Survey!N51-Review!AJ51)</f>
        <v>#N/A</v>
      </c>
    </row>
    <row r="52" spans="10:46" ht="12.5" x14ac:dyDescent="0.25">
      <c r="J52" s="24"/>
      <c r="K52" s="24"/>
      <c r="L52" s="24"/>
      <c r="M52" s="24"/>
      <c r="N52" s="24"/>
      <c r="O52" s="24"/>
      <c r="P52" s="24"/>
      <c r="Q52" s="24"/>
      <c r="R52" s="24"/>
      <c r="S52" s="24"/>
      <c r="T52" s="24"/>
      <c r="U52" s="24"/>
      <c r="V52" s="24"/>
      <c r="W52" s="24"/>
      <c r="X52" s="24"/>
      <c r="Y52" s="24"/>
      <c r="Z52" s="24"/>
      <c r="AA52" s="24"/>
      <c r="AB52" s="24"/>
      <c r="AC52" s="24"/>
      <c r="AD52" s="24"/>
      <c r="AE52" s="24"/>
      <c r="AF52" s="233">
        <f>Survey!B52</f>
        <v>2045</v>
      </c>
      <c r="AG52" s="219">
        <f t="shared" ca="1" si="2"/>
        <v>248.78350131146181</v>
      </c>
      <c r="AH52" s="218">
        <f ca="1">INDIRECT(""&amp;$C$2&amp;"!"&amp;AH$10&amp;ROW(Survey!B52))</f>
        <v>82.97594211798463</v>
      </c>
      <c r="AI52" s="219">
        <f ca="1">INDIRECT(""&amp;$C$2&amp;"!"&amp;AI$10&amp;ROW(Survey!C52))</f>
        <v>243.51045594614888</v>
      </c>
      <c r="AJ52" s="218">
        <f ca="1">INDIRECT(""&amp;$C$2&amp;"!"&amp;AJ$10&amp;ROW(Survey!D52))</f>
        <v>81.624584069644968</v>
      </c>
      <c r="AK52" s="231">
        <f ca="1">INDIRECT(""&amp;$C$2&amp;"!"&amp;AK$10&amp;ROW(Survey!E52))</f>
        <v>0.45591004913244981</v>
      </c>
      <c r="AL52" s="218">
        <f ca="1">INDIRECT(""&amp;$C$2&amp;"!"&amp;AL$10&amp;ROW(Survey!K52))</f>
        <v>2</v>
      </c>
      <c r="AM52" s="219">
        <f ca="1">INDIRECT(""&amp;$C$2&amp;"!"&amp;AM$10&amp;ROW(Survey!E52))/AL52</f>
        <v>212554.16959088351</v>
      </c>
      <c r="AN52" s="220">
        <f ca="1">INDIRECT(""&amp;$C$2&amp;"!"&amp;AN$10&amp;ROW(Survey!K52))/10^6</f>
        <v>51.759162750331093</v>
      </c>
      <c r="AO52" s="45">
        <f ca="1">INDIRECT(""&amp;$C$2&amp;"!"&amp;AO$10&amp;ROW(Survey!Q52))</f>
        <v>2.4916560764154161E-2</v>
      </c>
      <c r="AP52" s="220" t="e">
        <f>IF(Survey!K52*Survey!$J52/10^6=0,NA(),Survey!K52*Survey!$J52/10^6)</f>
        <v>#N/A</v>
      </c>
      <c r="AQ52" s="229" t="e">
        <f>IF(Survey!L52*Survey!$J52/10^6=0,NA(),Survey!L52*Survey!$J52/10^6)</f>
        <v>#N/A</v>
      </c>
      <c r="AR52" s="225">
        <f t="shared" ca="1" si="1"/>
        <v>1.3513580483396623</v>
      </c>
      <c r="AS52" s="225" t="e">
        <f>IF(Survey!D52=0,NA(),Survey!D52-Review!AH52)</f>
        <v>#N/A</v>
      </c>
      <c r="AT52" s="226" t="e">
        <f>IF(Survey!N52=0,NA(),Survey!N52-Review!AJ52)</f>
        <v>#N/A</v>
      </c>
    </row>
    <row r="53" spans="10:46" ht="12.5" x14ac:dyDescent="0.25">
      <c r="J53" s="24"/>
      <c r="K53" s="24"/>
      <c r="L53" s="24"/>
      <c r="M53" s="24"/>
      <c r="N53" s="24"/>
      <c r="O53" s="24"/>
      <c r="P53" s="24"/>
      <c r="Q53" s="24"/>
      <c r="R53" s="24"/>
      <c r="S53" s="24"/>
      <c r="T53" s="24"/>
      <c r="U53" s="24"/>
      <c r="V53" s="24"/>
      <c r="W53" s="24"/>
      <c r="X53" s="24"/>
      <c r="Y53" s="24"/>
      <c r="Z53" s="24"/>
      <c r="AA53" s="24"/>
      <c r="AB53" s="24"/>
      <c r="AC53" s="24"/>
      <c r="AD53" s="24"/>
      <c r="AE53" s="24"/>
      <c r="AF53" s="233">
        <f>Survey!B53</f>
        <v>2046</v>
      </c>
      <c r="AG53" s="219">
        <f t="shared" ca="1" si="2"/>
        <v>221.6454495271046</v>
      </c>
      <c r="AH53" s="218">
        <f ca="1">INDIRECT(""&amp;$C$2&amp;"!"&amp;AH$10&amp;ROW(Survey!B53))</f>
        <v>83.111939410171829</v>
      </c>
      <c r="AI53" s="219">
        <f ca="1">INDIRECT(""&amp;$C$2&amp;"!"&amp;AI$10&amp;ROW(Survey!C53))</f>
        <v>215.98666511249675</v>
      </c>
      <c r="AJ53" s="218">
        <f ca="1">INDIRECT(""&amp;$C$2&amp;"!"&amp;AJ$10&amp;ROW(Survey!D53))</f>
        <v>81.780344301129176</v>
      </c>
      <c r="AK53" s="231">
        <f ca="1">INDIRECT(""&amp;$C$2&amp;"!"&amp;AK$10&amp;ROW(Survey!E53))</f>
        <v>0.45389066014937013</v>
      </c>
      <c r="AL53" s="218">
        <f ca="1">INDIRECT(""&amp;$C$2&amp;"!"&amp;AL$10&amp;ROW(Survey!K53))</f>
        <v>2</v>
      </c>
      <c r="AM53" s="219">
        <f ca="1">INDIRECT(""&amp;$C$2&amp;"!"&amp;AM$10&amp;ROW(Survey!E53))/AL53</f>
        <v>218028.71968706729</v>
      </c>
      <c r="AN53" s="220">
        <f ca="1">INDIRECT(""&amp;$C$2&amp;"!"&amp;AN$10&amp;ROW(Survey!K53))/10^6</f>
        <v>47.091296063957031</v>
      </c>
      <c r="AO53" s="45">
        <f ca="1">INDIRECT(""&amp;$C$2&amp;"!"&amp;AO$10&amp;ROW(Survey!Q53))</f>
        <v>2.5756023072711187E-2</v>
      </c>
      <c r="AP53" s="220" t="e">
        <f>IF(Survey!K53*Survey!$J53/10^6=0,NA(),Survey!K53*Survey!$J53/10^6)</f>
        <v>#N/A</v>
      </c>
      <c r="AQ53" s="229" t="e">
        <f>IF(Survey!L53*Survey!$J53/10^6=0,NA(),Survey!L53*Survey!$J53/10^6)</f>
        <v>#N/A</v>
      </c>
      <c r="AR53" s="225">
        <f t="shared" ca="1" si="1"/>
        <v>1.3315951090426523</v>
      </c>
      <c r="AS53" s="225" t="e">
        <f>IF(Survey!D53=0,NA(),Survey!D53-Review!AH53)</f>
        <v>#N/A</v>
      </c>
      <c r="AT53" s="226" t="e">
        <f>IF(Survey!N53=0,NA(),Survey!N53-Review!AJ53)</f>
        <v>#N/A</v>
      </c>
    </row>
    <row r="54" spans="10:46" ht="12.5" x14ac:dyDescent="0.25">
      <c r="J54" s="24"/>
      <c r="K54" s="24"/>
      <c r="L54" s="24"/>
      <c r="M54" s="24"/>
      <c r="N54" s="24"/>
      <c r="O54" s="24"/>
      <c r="P54" s="24"/>
      <c r="Q54" s="24"/>
      <c r="R54" s="24"/>
      <c r="S54" s="24"/>
      <c r="T54" s="24"/>
      <c r="U54" s="24"/>
      <c r="V54" s="24"/>
      <c r="W54" s="24"/>
      <c r="X54" s="24"/>
      <c r="Y54" s="24"/>
      <c r="Z54" s="24"/>
      <c r="AA54" s="24"/>
      <c r="AB54" s="24"/>
      <c r="AC54" s="24"/>
      <c r="AD54" s="24"/>
      <c r="AE54" s="24"/>
      <c r="AF54" s="233">
        <f>Survey!B54</f>
        <v>2047</v>
      </c>
      <c r="AG54" s="219">
        <f t="shared" ca="1" si="2"/>
        <v>196.98046553470087</v>
      </c>
      <c r="AH54" s="218">
        <f ca="1">INDIRECT(""&amp;$C$2&amp;"!"&amp;AH$10&amp;ROW(Survey!B54))</f>
        <v>83.249199451951043</v>
      </c>
      <c r="AI54" s="219">
        <f ca="1">INDIRECT(""&amp;$C$2&amp;"!"&amp;AI$10&amp;ROW(Survey!C54))</f>
        <v>191.08935334667305</v>
      </c>
      <c r="AJ54" s="218">
        <f ca="1">INDIRECT(""&amp;$C$2&amp;"!"&amp;AJ$10&amp;ROW(Survey!D54))</f>
        <v>81.935706760082809</v>
      </c>
      <c r="AK54" s="231">
        <f ca="1">INDIRECT(""&amp;$C$2&amp;"!"&amp;AK$10&amp;ROW(Survey!E54))</f>
        <v>0.45185225922636113</v>
      </c>
      <c r="AL54" s="218">
        <f ca="1">INDIRECT(""&amp;$C$2&amp;"!"&amp;AL$10&amp;ROW(Survey!K54))</f>
        <v>2</v>
      </c>
      <c r="AM54" s="219">
        <f ca="1">INDIRECT(""&amp;$C$2&amp;"!"&amp;AM$10&amp;ROW(Survey!E54))/AL54</f>
        <v>223714.28156962118</v>
      </c>
      <c r="AN54" s="220">
        <f ca="1">INDIRECT(""&amp;$C$2&amp;"!"&amp;AN$10&amp;ROW(Survey!K54))/10^6</f>
        <v>42.749417399554446</v>
      </c>
      <c r="AO54" s="45">
        <f ca="1">INDIRECT(""&amp;$C$2&amp;"!"&amp;AO$10&amp;ROW(Survey!Q54))</f>
        <v>2.6077123650105616E-2</v>
      </c>
      <c r="AP54" s="220" t="e">
        <f>IF(Survey!K54*Survey!$J54/10^6=0,NA(),Survey!K54*Survey!$J54/10^6)</f>
        <v>#N/A</v>
      </c>
      <c r="AQ54" s="229" t="e">
        <f>IF(Survey!L54*Survey!$J54/10^6=0,NA(),Survey!L54*Survey!$J54/10^6)</f>
        <v>#N/A</v>
      </c>
      <c r="AR54" s="225">
        <f t="shared" ca="1" si="1"/>
        <v>1.3134926918682339</v>
      </c>
      <c r="AS54" s="225" t="e">
        <f>IF(Survey!D54=0,NA(),Survey!D54-Review!AH54)</f>
        <v>#N/A</v>
      </c>
      <c r="AT54" s="226" t="e">
        <f>IF(Survey!N54=0,NA(),Survey!N54-Review!AJ54)</f>
        <v>#N/A</v>
      </c>
    </row>
    <row r="55" spans="10:46" ht="12.5" x14ac:dyDescent="0.25">
      <c r="J55" s="24"/>
      <c r="K55" s="24"/>
      <c r="L55" s="24"/>
      <c r="M55" s="24"/>
      <c r="N55" s="24"/>
      <c r="O55" s="24"/>
      <c r="P55" s="24"/>
      <c r="Q55" s="24"/>
      <c r="R55" s="24"/>
      <c r="S55" s="24"/>
      <c r="T55" s="24"/>
      <c r="U55" s="24"/>
      <c r="V55" s="24"/>
      <c r="W55" s="24"/>
      <c r="X55" s="24"/>
      <c r="Y55" s="24"/>
      <c r="Z55" s="24"/>
      <c r="AA55" s="24"/>
      <c r="AB55" s="24"/>
      <c r="AC55" s="24"/>
      <c r="AD55" s="24"/>
      <c r="AE55" s="24"/>
      <c r="AF55" s="233">
        <f>Survey!B55</f>
        <v>2048</v>
      </c>
      <c r="AG55" s="219">
        <f t="shared" ca="1" si="2"/>
        <v>174.57694381897667</v>
      </c>
      <c r="AH55" s="218">
        <f ca="1">INDIRECT(""&amp;$C$2&amp;"!"&amp;AH$10&amp;ROW(Survey!B55))</f>
        <v>83.383966242808853</v>
      </c>
      <c r="AI55" s="219">
        <f ca="1">INDIRECT(""&amp;$C$2&amp;"!"&amp;AI$10&amp;ROW(Survey!C55))</f>
        <v>168.60561463419418</v>
      </c>
      <c r="AJ55" s="218">
        <f ca="1">INDIRECT(""&amp;$C$2&amp;"!"&amp;AJ$10&amp;ROW(Survey!D55))</f>
        <v>82.087705259206558</v>
      </c>
      <c r="AK55" s="231">
        <f ca="1">INDIRECT(""&amp;$C$2&amp;"!"&amp;AK$10&amp;ROW(Survey!E55))</f>
        <v>0.44985056796708234</v>
      </c>
      <c r="AL55" s="218">
        <f ca="1">INDIRECT(""&amp;$C$2&amp;"!"&amp;AL$10&amp;ROW(Survey!K55))</f>
        <v>2</v>
      </c>
      <c r="AM55" s="219">
        <f ca="1">INDIRECT(""&amp;$C$2&amp;"!"&amp;AM$10&amp;ROW(Survey!E55))/AL55</f>
        <v>229434.28416624526</v>
      </c>
      <c r="AN55" s="220">
        <f ca="1">INDIRECT(""&amp;$C$2&amp;"!"&amp;AN$10&amp;ROW(Survey!K55))/10^6</f>
        <v>38.683908500006147</v>
      </c>
      <c r="AO55" s="45">
        <f ca="1">INDIRECT(""&amp;$C$2&amp;"!"&amp;AO$10&amp;ROW(Survey!Q55))</f>
        <v>2.5568339028207987E-2</v>
      </c>
      <c r="AP55" s="220" t="e">
        <f>IF(Survey!K55*Survey!$J55/10^6=0,NA(),Survey!K55*Survey!$J55/10^6)</f>
        <v>#N/A</v>
      </c>
      <c r="AQ55" s="229" t="e">
        <f>IF(Survey!L55*Survey!$J55/10^6=0,NA(),Survey!L55*Survey!$J55/10^6)</f>
        <v>#N/A</v>
      </c>
      <c r="AR55" s="225">
        <f t="shared" ca="1" si="1"/>
        <v>1.2962609836022949</v>
      </c>
      <c r="AS55" s="225" t="e">
        <f>IF(Survey!D55=0,NA(),Survey!D55-Review!AH55)</f>
        <v>#N/A</v>
      </c>
      <c r="AT55" s="226" t="e">
        <f>IF(Survey!N55=0,NA(),Survey!N55-Review!AJ55)</f>
        <v>#N/A</v>
      </c>
    </row>
    <row r="56" spans="10:46" ht="12.5" x14ac:dyDescent="0.25">
      <c r="J56" s="24"/>
      <c r="K56" s="24"/>
      <c r="L56" s="24"/>
      <c r="M56" s="24"/>
      <c r="N56" s="24"/>
      <c r="O56" s="24"/>
      <c r="P56" s="24"/>
      <c r="Q56" s="24"/>
      <c r="R56" s="24"/>
      <c r="S56" s="24"/>
      <c r="T56" s="24"/>
      <c r="U56" s="24"/>
      <c r="V56" s="24"/>
      <c r="W56" s="24"/>
      <c r="X56" s="24"/>
      <c r="Y56" s="24"/>
      <c r="Z56" s="24"/>
      <c r="AA56" s="24"/>
      <c r="AB56" s="24"/>
      <c r="AC56" s="24"/>
      <c r="AD56" s="24"/>
      <c r="AE56" s="24"/>
      <c r="AF56" s="233">
        <f>Survey!B56</f>
        <v>2049</v>
      </c>
      <c r="AG56" s="219">
        <f t="shared" ca="1" si="2"/>
        <v>154.44722639254223</v>
      </c>
      <c r="AH56" s="218">
        <f ca="1">INDIRECT(""&amp;$C$2&amp;"!"&amp;AH$10&amp;ROW(Survey!B56))</f>
        <v>83.524929871440236</v>
      </c>
      <c r="AI56" s="219">
        <f ca="1">INDIRECT(""&amp;$C$2&amp;"!"&amp;AI$10&amp;ROW(Survey!C56))</f>
        <v>148.47000274047184</v>
      </c>
      <c r="AJ56" s="218">
        <f ca="1">INDIRECT(""&amp;$C$2&amp;"!"&amp;AJ$10&amp;ROW(Survey!D56))</f>
        <v>82.242587150556801</v>
      </c>
      <c r="AK56" s="231">
        <f ca="1">INDIRECT(""&amp;$C$2&amp;"!"&amp;AK$10&amp;ROW(Survey!E56))</f>
        <v>0.44775632543975341</v>
      </c>
      <c r="AL56" s="218">
        <f ca="1">INDIRECT(""&amp;$C$2&amp;"!"&amp;AL$10&amp;ROW(Survey!K56))</f>
        <v>2</v>
      </c>
      <c r="AM56" s="219">
        <f ca="1">INDIRECT(""&amp;$C$2&amp;"!"&amp;AM$10&amp;ROW(Survey!E56))/AL56</f>
        <v>235198.44670555321</v>
      </c>
      <c r="AN56" s="220">
        <f ca="1">INDIRECT(""&amp;$C$2&amp;"!"&amp;AN$10&amp;ROW(Survey!K56))/10^6</f>
        <v>34.919914026928211</v>
      </c>
      <c r="AO56" s="45">
        <f ca="1">INDIRECT(""&amp;$C$2&amp;"!"&amp;AO$10&amp;ROW(Survey!Q56))</f>
        <v>2.5123370555776736E-2</v>
      </c>
      <c r="AP56" s="220" t="e">
        <f>IF(Survey!K56*Survey!$J56/10^6=0,NA(),Survey!K56*Survey!$J56/10^6)</f>
        <v>#N/A</v>
      </c>
      <c r="AQ56" s="229" t="e">
        <f>IF(Survey!L56*Survey!$J56/10^6=0,NA(),Survey!L56*Survey!$J56/10^6)</f>
        <v>#N/A</v>
      </c>
      <c r="AR56" s="225">
        <f t="shared" ca="1" si="1"/>
        <v>1.2823427208834346</v>
      </c>
      <c r="AS56" s="225" t="e">
        <f>IF(Survey!D56=0,NA(),Survey!D56-Review!AH56)</f>
        <v>#N/A</v>
      </c>
      <c r="AT56" s="226" t="e">
        <f>IF(Survey!N56=0,NA(),Survey!N56-Review!AJ56)</f>
        <v>#N/A</v>
      </c>
    </row>
    <row r="57" spans="10:46" ht="12.5" x14ac:dyDescent="0.25">
      <c r="J57" s="24"/>
      <c r="K57" s="24"/>
      <c r="L57" s="24"/>
      <c r="M57" s="24"/>
      <c r="N57" s="24"/>
      <c r="O57" s="24"/>
      <c r="P57" s="24"/>
      <c r="Q57" s="24"/>
      <c r="R57" s="24"/>
      <c r="S57" s="24"/>
      <c r="T57" s="24"/>
      <c r="U57" s="24"/>
      <c r="V57" s="24"/>
      <c r="W57" s="24"/>
      <c r="X57" s="24"/>
      <c r="Y57" s="24"/>
      <c r="Z57" s="24"/>
      <c r="AA57" s="24"/>
      <c r="AB57" s="24"/>
      <c r="AC57" s="24"/>
      <c r="AD57" s="24"/>
      <c r="AE57" s="24"/>
      <c r="AF57" s="233">
        <f>Survey!B57</f>
        <v>2050</v>
      </c>
      <c r="AG57" s="219">
        <f t="shared" ca="1" si="2"/>
        <v>135.95650262418894</v>
      </c>
      <c r="AH57" s="218">
        <f ca="1">INDIRECT(""&amp;$C$2&amp;"!"&amp;AH$10&amp;ROW(Survey!B57))</f>
        <v>83.647076444348912</v>
      </c>
      <c r="AI57" s="219">
        <f ca="1">INDIRECT(""&amp;$C$2&amp;"!"&amp;AI$10&amp;ROW(Survey!C57))</f>
        <v>130.16520860242022</v>
      </c>
      <c r="AJ57" s="218">
        <f ca="1">INDIRECT(""&amp;$C$2&amp;"!"&amp;AJ$10&amp;ROW(Survey!D57))</f>
        <v>82.378133793839496</v>
      </c>
      <c r="AK57" s="231">
        <f ca="1">INDIRECT(""&amp;$C$2&amp;"!"&amp;AK$10&amp;ROW(Survey!E57))</f>
        <v>0.44594167559399089</v>
      </c>
      <c r="AL57" s="218">
        <f ca="1">INDIRECT(""&amp;$C$2&amp;"!"&amp;AL$10&amp;ROW(Survey!K57))</f>
        <v>2</v>
      </c>
      <c r="AM57" s="219">
        <f ca="1">INDIRECT(""&amp;$C$2&amp;"!"&amp;AM$10&amp;ROW(Survey!E57))/AL57</f>
        <v>241426.56196542727</v>
      </c>
      <c r="AN57" s="220">
        <f ca="1">INDIRECT(""&amp;$C$2&amp;"!"&amp;AN$10&amp;ROW(Survey!K57))/10^6</f>
        <v>31.425338800394975</v>
      </c>
      <c r="AO57" s="45">
        <f ca="1">INDIRECT(""&amp;$C$2&amp;"!"&amp;AO$10&amp;ROW(Survey!Q57))</f>
        <v>2.6480256766623578E-2</v>
      </c>
      <c r="AP57" s="220" t="e">
        <f>IF(Survey!K57*Survey!$J57/10^6=0,NA(),Survey!K57*Survey!$J57/10^6)</f>
        <v>#N/A</v>
      </c>
      <c r="AQ57" s="229" t="e">
        <f>IF(Survey!L57*Survey!$J57/10^6=0,NA(),Survey!L57*Survey!$J57/10^6)</f>
        <v>#N/A</v>
      </c>
      <c r="AR57" s="225">
        <f t="shared" ca="1" si="1"/>
        <v>1.2689426505094161</v>
      </c>
      <c r="AS57" s="225" t="e">
        <f>IF(Survey!D57=0,NA(),Survey!D57-Review!AH57)</f>
        <v>#N/A</v>
      </c>
      <c r="AT57" s="226" t="e">
        <f>IF(Survey!N57=0,NA(),Survey!N57-Review!AJ57)</f>
        <v>#N/A</v>
      </c>
    </row>
    <row r="58" spans="10:46" x14ac:dyDescent="0.3">
      <c r="AF58" s="233">
        <f>Survey!B58</f>
        <v>2051</v>
      </c>
      <c r="AG58" s="219">
        <f t="shared" ca="1" si="2"/>
        <v>119.13922912369172</v>
      </c>
      <c r="AH58" s="218">
        <f ca="1">INDIRECT(""&amp;$C$2&amp;"!"&amp;AH$10&amp;ROW(Survey!B58))</f>
        <v>83.755864744847443</v>
      </c>
      <c r="AI58" s="219">
        <f ca="1">INDIRECT(""&amp;$C$2&amp;"!"&amp;AI$10&amp;ROW(Survey!C58))</f>
        <v>113.65080675713109</v>
      </c>
      <c r="AJ58" s="218">
        <f ca="1">INDIRECT(""&amp;$C$2&amp;"!"&amp;AJ$10&amp;ROW(Survey!D58))</f>
        <v>82.497777889301119</v>
      </c>
      <c r="AK58" s="231">
        <f ca="1">INDIRECT(""&amp;$C$2&amp;"!"&amp;AK$10&amp;ROW(Survey!E58))</f>
        <v>0.44432511710549843</v>
      </c>
      <c r="AL58" s="218">
        <f ca="1">INDIRECT(""&amp;$C$2&amp;"!"&amp;AL$10&amp;ROW(Survey!K58))</f>
        <v>2</v>
      </c>
      <c r="AM58" s="219">
        <f ca="1">INDIRECT(""&amp;$C$2&amp;"!"&amp;AM$10&amp;ROW(Survey!E58))/AL58</f>
        <v>248011.51939234525</v>
      </c>
      <c r="AN58" s="220">
        <f ca="1">INDIRECT(""&amp;$C$2&amp;"!"&amp;AN$10&amp;ROW(Survey!K58))/10^6</f>
        <v>28.186709264001898</v>
      </c>
      <c r="AO58" s="45">
        <f ca="1">INDIRECT(""&amp;$C$2&amp;"!"&amp;AO$10&amp;ROW(Survey!Q58))</f>
        <v>2.7275198608266438E-2</v>
      </c>
      <c r="AP58" s="220" t="e">
        <f>IF(Survey!K58*Survey!$J58/10^6=0,NA(),Survey!K58*Survey!$J58/10^6)</f>
        <v>#N/A</v>
      </c>
      <c r="AQ58" s="229" t="e">
        <f>IF(Survey!L58*Survey!$J58/10^6=0,NA(),Survey!L58*Survey!$J58/10^6)</f>
        <v>#N/A</v>
      </c>
      <c r="AR58" s="225">
        <f t="shared" ca="1" si="1"/>
        <v>1.258086855546324</v>
      </c>
      <c r="AS58" s="225" t="e">
        <f>IF(Survey!D58=0,NA(),Survey!D58-Review!AH58)</f>
        <v>#N/A</v>
      </c>
      <c r="AT58" s="226" t="e">
        <f>IF(Survey!N58=0,NA(),Survey!N58-Review!AJ58)</f>
        <v>#N/A</v>
      </c>
    </row>
    <row r="59" spans="10:46" x14ac:dyDescent="0.3">
      <c r="AF59" s="233">
        <f>Survey!B59</f>
        <v>2052</v>
      </c>
      <c r="AG59" s="219">
        <f t="shared" ca="1" si="2"/>
        <v>103.9184245980012</v>
      </c>
      <c r="AH59" s="218">
        <f ca="1">INDIRECT(""&amp;$C$2&amp;"!"&amp;AH$10&amp;ROW(Survey!B59))</f>
        <v>83.849843406572887</v>
      </c>
      <c r="AI59" s="219">
        <f ca="1">INDIRECT(""&amp;$C$2&amp;"!"&amp;AI$10&amp;ROW(Survey!C59))</f>
        <v>98.819577237853125</v>
      </c>
      <c r="AJ59" s="218">
        <f ca="1">INDIRECT(""&amp;$C$2&amp;"!"&amp;AJ$10&amp;ROW(Survey!D59))</f>
        <v>82.599669630286613</v>
      </c>
      <c r="AK59" s="231">
        <f ca="1">INDIRECT(""&amp;$C$2&amp;"!"&amp;AK$10&amp;ROW(Survey!E59))</f>
        <v>0.44292843732769588</v>
      </c>
      <c r="AL59" s="218">
        <f ca="1">INDIRECT(""&amp;$C$2&amp;"!"&amp;AL$10&amp;ROW(Survey!K59))</f>
        <v>2</v>
      </c>
      <c r="AM59" s="219">
        <f ca="1">INDIRECT(""&amp;$C$2&amp;"!"&amp;AM$10&amp;ROW(Survey!E59))/AL59</f>
        <v>254769.08522379945</v>
      </c>
      <c r="AN59" s="220">
        <f ca="1">INDIRECT(""&amp;$C$2&amp;"!"&amp;AN$10&amp;ROW(Survey!K59))/10^6</f>
        <v>25.176173295090436</v>
      </c>
      <c r="AO59" s="45">
        <f ca="1">INDIRECT(""&amp;$C$2&amp;"!"&amp;AO$10&amp;ROW(Survey!Q59))</f>
        <v>2.7246983720800477E-2</v>
      </c>
      <c r="AP59" s="220" t="e">
        <f>IF(Survey!K59*Survey!$J59/10^6=0,NA(),Survey!K59*Survey!$J59/10^6)</f>
        <v>#N/A</v>
      </c>
      <c r="AQ59" s="229" t="e">
        <f>IF(Survey!L59*Survey!$J59/10^6=0,NA(),Survey!L59*Survey!$J59/10^6)</f>
        <v>#N/A</v>
      </c>
      <c r="AR59" s="225">
        <f t="shared" ca="1" si="1"/>
        <v>1.2501737762862746</v>
      </c>
      <c r="AS59" s="225" t="e">
        <f>IF(Survey!D59=0,NA(),Survey!D59-Review!AH59)</f>
        <v>#N/A</v>
      </c>
      <c r="AT59" s="226" t="e">
        <f>IF(Survey!N59=0,NA(),Survey!N59-Review!AJ59)</f>
        <v>#N/A</v>
      </c>
    </row>
    <row r="60" spans="10:46" x14ac:dyDescent="0.3">
      <c r="AF60" s="233">
        <f>Survey!B60</f>
        <v>2053</v>
      </c>
      <c r="AG60" s="219">
        <f t="shared" ca="1" si="2"/>
        <v>90.289224517947574</v>
      </c>
      <c r="AH60" s="218">
        <f ca="1">INDIRECT(""&amp;$C$2&amp;"!"&amp;AH$10&amp;ROW(Survey!B60))</f>
        <v>83.932670315663614</v>
      </c>
      <c r="AI60" s="219">
        <f ca="1">INDIRECT(""&amp;$C$2&amp;"!"&amp;AI$10&amp;ROW(Survey!C60))</f>
        <v>85.620459304862578</v>
      </c>
      <c r="AJ60" s="218">
        <f ca="1">INDIRECT(""&amp;$C$2&amp;"!"&amp;AJ$10&amp;ROW(Survey!D60))</f>
        <v>82.686928834254772</v>
      </c>
      <c r="AK60" s="231">
        <f ca="1">INDIRECT(""&amp;$C$2&amp;"!"&amp;AK$10&amp;ROW(Survey!E60))</f>
        <v>0.44169731280557861</v>
      </c>
      <c r="AL60" s="218">
        <f ca="1">INDIRECT(""&amp;$C$2&amp;"!"&amp;AL$10&amp;ROW(Survey!K60))</f>
        <v>2</v>
      </c>
      <c r="AM60" s="219">
        <f ca="1">INDIRECT(""&amp;$C$2&amp;"!"&amp;AM$10&amp;ROW(Survey!E60))/AL60</f>
        <v>261734.077377801</v>
      </c>
      <c r="AN60" s="220">
        <f ca="1">INDIRECT(""&amp;$C$2&amp;"!"&amp;AN$10&amp;ROW(Survey!K60))/10^6</f>
        <v>22.409791920821764</v>
      </c>
      <c r="AO60" s="45">
        <f ca="1">INDIRECT(""&amp;$C$2&amp;"!"&amp;AO$10&amp;ROW(Survey!Q60))</f>
        <v>2.7338451005086473E-2</v>
      </c>
      <c r="AP60" s="220" t="e">
        <f>IF(Survey!K60*Survey!$J60/10^6=0,NA(),Survey!K60*Survey!$J60/10^6)</f>
        <v>#N/A</v>
      </c>
      <c r="AQ60" s="229" t="e">
        <f>IF(Survey!L60*Survey!$J60/10^6=0,NA(),Survey!L60*Survey!$J60/10^6)</f>
        <v>#N/A</v>
      </c>
      <c r="AR60" s="225">
        <f t="shared" ca="1" si="1"/>
        <v>1.2457414814088423</v>
      </c>
      <c r="AS60" s="225" t="e">
        <f>IF(Survey!D60=0,NA(),Survey!D60-Review!AH60)</f>
        <v>#N/A</v>
      </c>
      <c r="AT60" s="226" t="e">
        <f>IF(Survey!N60=0,NA(),Survey!N60-Review!AJ60)</f>
        <v>#N/A</v>
      </c>
    </row>
    <row r="61" spans="10:46" x14ac:dyDescent="0.3">
      <c r="AF61" s="233">
        <f>Survey!B61</f>
        <v>2054</v>
      </c>
      <c r="AG61" s="219">
        <f t="shared" ca="1" si="2"/>
        <v>78.076679601519089</v>
      </c>
      <c r="AH61" s="218">
        <f ca="1">INDIRECT(""&amp;$C$2&amp;"!"&amp;AH$10&amp;ROW(Survey!B61))</f>
        <v>83.997766114397507</v>
      </c>
      <c r="AI61" s="219">
        <f ca="1">INDIRECT(""&amp;$C$2&amp;"!"&amp;AI$10&amp;ROW(Survey!C61))</f>
        <v>73.87719738577708</v>
      </c>
      <c r="AJ61" s="218">
        <f ca="1">INDIRECT(""&amp;$C$2&amp;"!"&amp;AJ$10&amp;ROW(Survey!D61))</f>
        <v>82.753093806322312</v>
      </c>
      <c r="AK61" s="231">
        <f ca="1">INDIRECT(""&amp;$C$2&amp;"!"&amp;AK$10&amp;ROW(Survey!E61))</f>
        <v>0.44072958326108402</v>
      </c>
      <c r="AL61" s="218">
        <f ca="1">INDIRECT(""&amp;$C$2&amp;"!"&amp;AL$10&amp;ROW(Survey!K61))</f>
        <v>2</v>
      </c>
      <c r="AM61" s="219">
        <f ca="1">INDIRECT(""&amp;$C$2&amp;"!"&amp;AM$10&amp;ROW(Survey!E61))/AL61</f>
        <v>269272.29584158439</v>
      </c>
      <c r="AN61" s="220">
        <f ca="1">INDIRECT(""&amp;$C$2&amp;"!"&amp;AN$10&amp;ROW(Survey!K61))/10^6</f>
        <v>19.893082550410092</v>
      </c>
      <c r="AO61" s="45">
        <f ca="1">INDIRECT(""&amp;$C$2&amp;"!"&amp;AO$10&amp;ROW(Survey!Q61))</f>
        <v>2.8801058460959705E-2</v>
      </c>
      <c r="AP61" s="220" t="e">
        <f>IF(Survey!K61*Survey!$J61/10^6=0,NA(),Survey!K61*Survey!$J61/10^6)</f>
        <v>#N/A</v>
      </c>
      <c r="AQ61" s="229" t="e">
        <f>IF(Survey!L61*Survey!$J61/10^6=0,NA(),Survey!L61*Survey!$J61/10^6)</f>
        <v>#N/A</v>
      </c>
      <c r="AR61" s="225">
        <f t="shared" ca="1" si="1"/>
        <v>1.2446723080751951</v>
      </c>
      <c r="AS61" s="225" t="e">
        <f>IF(Survey!D61=0,NA(),Survey!D61-Review!AH61)</f>
        <v>#N/A</v>
      </c>
      <c r="AT61" s="226" t="e">
        <f>IF(Survey!N61=0,NA(),Survey!N61-Review!AJ61)</f>
        <v>#N/A</v>
      </c>
    </row>
    <row r="62" spans="10:46" x14ac:dyDescent="0.3">
      <c r="AF62" s="233">
        <f>Survey!B62</f>
        <v>2055</v>
      </c>
      <c r="AG62" s="219">
        <f t="shared" ca="1" si="2"/>
        <v>67.231643147167148</v>
      </c>
      <c r="AH62" s="218">
        <f ca="1">INDIRECT(""&amp;$C$2&amp;"!"&amp;AH$10&amp;ROW(Survey!B62))</f>
        <v>84.045859225512203</v>
      </c>
      <c r="AI62" s="219">
        <f ca="1">INDIRECT(""&amp;$C$2&amp;"!"&amp;AI$10&amp;ROW(Survey!C62))</f>
        <v>63.512276644574456</v>
      </c>
      <c r="AJ62" s="218">
        <f ca="1">INDIRECT(""&amp;$C$2&amp;"!"&amp;AJ$10&amp;ROW(Survey!D62))</f>
        <v>82.799148809756645</v>
      </c>
      <c r="AK62" s="231">
        <f ca="1">INDIRECT(""&amp;$C$2&amp;"!"&amp;AK$10&amp;ROW(Survey!E62))</f>
        <v>0.4400145948567642</v>
      </c>
      <c r="AL62" s="218">
        <f ca="1">INDIRECT(""&amp;$C$2&amp;"!"&amp;AL$10&amp;ROW(Survey!K62))</f>
        <v>2</v>
      </c>
      <c r="AM62" s="219">
        <f ca="1">INDIRECT(""&amp;$C$2&amp;"!"&amp;AM$10&amp;ROW(Survey!E62))/AL62</f>
        <v>277279.29251110525</v>
      </c>
      <c r="AN62" s="220">
        <f ca="1">INDIRECT(""&amp;$C$2&amp;"!"&amp;AN$10&amp;ROW(Survey!K62))/10^6</f>
        <v>17.610639133777198</v>
      </c>
      <c r="AO62" s="45">
        <f ca="1">INDIRECT(""&amp;$C$2&amp;"!"&amp;AO$10&amp;ROW(Survey!Q62))</f>
        <v>2.9735686861122268E-2</v>
      </c>
      <c r="AP62" s="220" t="e">
        <f>IF(Survey!K62*Survey!$J62/10^6=0,NA(),Survey!K62*Survey!$J62/10^6)</f>
        <v>#N/A</v>
      </c>
      <c r="AQ62" s="229" t="e">
        <f>IF(Survey!L62*Survey!$J62/10^6=0,NA(),Survey!L62*Survey!$J62/10^6)</f>
        <v>#N/A</v>
      </c>
      <c r="AR62" s="225">
        <f t="shared" ca="1" si="1"/>
        <v>1.2467104157555582</v>
      </c>
      <c r="AS62" s="225" t="e">
        <f>IF(Survey!D62=0,NA(),Survey!D62-Review!AH62)</f>
        <v>#N/A</v>
      </c>
      <c r="AT62" s="226" t="e">
        <f>IF(Survey!N62=0,NA(),Survey!N62-Review!AJ62)</f>
        <v>#N/A</v>
      </c>
    </row>
    <row r="63" spans="10:46" x14ac:dyDescent="0.3">
      <c r="AF63" s="233">
        <f>Survey!B63</f>
        <v>2056</v>
      </c>
      <c r="AG63" s="219">
        <f t="shared" ca="1" si="2"/>
        <v>57.732614553814777</v>
      </c>
      <c r="AH63" s="218">
        <f ca="1">INDIRECT(""&amp;$C$2&amp;"!"&amp;AH$10&amp;ROW(Survey!B63))</f>
        <v>84.082223576834124</v>
      </c>
      <c r="AI63" s="219">
        <f ca="1">INDIRECT(""&amp;$C$2&amp;"!"&amp;AI$10&amp;ROW(Survey!C63))</f>
        <v>54.471715958695398</v>
      </c>
      <c r="AJ63" s="218">
        <f ca="1">INDIRECT(""&amp;$C$2&amp;"!"&amp;AJ$10&amp;ROW(Survey!D63))</f>
        <v>82.83115472625343</v>
      </c>
      <c r="AK63" s="231">
        <f ca="1">INDIRECT(""&amp;$C$2&amp;"!"&amp;AK$10&amp;ROW(Survey!E63))</f>
        <v>0.4394737680669728</v>
      </c>
      <c r="AL63" s="218">
        <f ca="1">INDIRECT(""&amp;$C$2&amp;"!"&amp;AL$10&amp;ROW(Survey!K63))</f>
        <v>2</v>
      </c>
      <c r="AM63" s="219">
        <f ca="1">INDIRECT(""&amp;$C$2&amp;"!"&amp;AM$10&amp;ROW(Survey!E63))/AL63</f>
        <v>285480.52069527411</v>
      </c>
      <c r="AN63" s="220">
        <f ca="1">INDIRECT(""&amp;$C$2&amp;"!"&amp;AN$10&amp;ROW(Survey!K63))/10^6</f>
        <v>15.550613835053435</v>
      </c>
      <c r="AO63" s="45">
        <f ca="1">INDIRECT(""&amp;$C$2&amp;"!"&amp;AO$10&amp;ROW(Survey!Q63))</f>
        <v>2.9577499675135011E-2</v>
      </c>
      <c r="AP63" s="220" t="e">
        <f>IF(Survey!K63*Survey!$J63/10^6=0,NA(),Survey!K63*Survey!$J63/10^6)</f>
        <v>#N/A</v>
      </c>
      <c r="AQ63" s="229" t="e">
        <f>IF(Survey!L63*Survey!$J63/10^6=0,NA(),Survey!L63*Survey!$J63/10^6)</f>
        <v>#N/A</v>
      </c>
      <c r="AR63" s="225">
        <f t="shared" ca="1" si="1"/>
        <v>1.2510688505806939</v>
      </c>
      <c r="AS63" s="225" t="e">
        <f>IF(Survey!D63=0,NA(),Survey!D63-Review!AH63)</f>
        <v>#N/A</v>
      </c>
      <c r="AT63" s="226" t="e">
        <f>IF(Survey!N63=0,NA(),Survey!N63-Review!AJ63)</f>
        <v>#N/A</v>
      </c>
    </row>
    <row r="64" spans="10:46" x14ac:dyDescent="0.3">
      <c r="AF64" s="233">
        <f>Survey!B64</f>
        <v>2057</v>
      </c>
      <c r="AG64" s="219">
        <f t="shared" ca="1" si="2"/>
        <v>49.356232323298599</v>
      </c>
      <c r="AH64" s="218">
        <f ca="1">INDIRECT(""&amp;$C$2&amp;"!"&amp;AH$10&amp;ROW(Survey!B64))</f>
        <v>84.093036590265569</v>
      </c>
      <c r="AI64" s="219">
        <f ca="1">INDIRECT(""&amp;$C$2&amp;"!"&amp;AI$10&amp;ROW(Survey!C64))</f>
        <v>46.551396004402399</v>
      </c>
      <c r="AJ64" s="218">
        <f ca="1">INDIRECT(""&amp;$C$2&amp;"!"&amp;AJ$10&amp;ROW(Survey!D64))</f>
        <v>82.837106587920502</v>
      </c>
      <c r="AK64" s="231">
        <f ca="1">INDIRECT(""&amp;$C$2&amp;"!"&amp;AK$10&amp;ROW(Survey!E64))</f>
        <v>0.43931277884566772</v>
      </c>
      <c r="AL64" s="218">
        <f ca="1">INDIRECT(""&amp;$C$2&amp;"!"&amp;AL$10&amp;ROW(Survey!K64))</f>
        <v>2</v>
      </c>
      <c r="AM64" s="219">
        <f ca="1">INDIRECT(""&amp;$C$2&amp;"!"&amp;AM$10&amp;ROW(Survey!E64))/AL64</f>
        <v>294029.26914750732</v>
      </c>
      <c r="AN64" s="220">
        <f ca="1">INDIRECT(""&amp;$C$2&amp;"!"&amp;AN$10&amp;ROW(Survey!K64))/10^6</f>
        <v>13.687472944970629</v>
      </c>
      <c r="AO64" s="45">
        <f ca="1">INDIRECT(""&amp;$C$2&amp;"!"&amp;AO$10&amp;ROW(Survey!Q64))</f>
        <v>2.9945120008234349E-2</v>
      </c>
      <c r="AP64" s="220" t="e">
        <f>IF(Survey!K64*Survey!$J64/10^6=0,NA(),Survey!K64*Survey!$J64/10^6)</f>
        <v>#N/A</v>
      </c>
      <c r="AQ64" s="229" t="e">
        <f>IF(Survey!L64*Survey!$J64/10^6=0,NA(),Survey!L64*Survey!$J64/10^6)</f>
        <v>#N/A</v>
      </c>
      <c r="AR64" s="225">
        <f t="shared" ca="1" si="1"/>
        <v>1.2559300023450675</v>
      </c>
      <c r="AS64" s="225" t="e">
        <f>IF(Survey!D64=0,NA(),Survey!D64-Review!AH64)</f>
        <v>#N/A</v>
      </c>
      <c r="AT64" s="226" t="e">
        <f>IF(Survey!N64=0,NA(),Survey!N64-Review!AJ64)</f>
        <v>#N/A</v>
      </c>
    </row>
    <row r="65" spans="32:46" x14ac:dyDescent="0.3">
      <c r="AF65" s="233">
        <f>Survey!B65</f>
        <v>2058</v>
      </c>
      <c r="AG65" s="219">
        <f t="shared" ca="1" si="2"/>
        <v>42.140089430586293</v>
      </c>
      <c r="AH65" s="218">
        <f ca="1">INDIRECT(""&amp;$C$2&amp;"!"&amp;AH$10&amp;ROW(Survey!B65))</f>
        <v>84.095141456629165</v>
      </c>
      <c r="AI65" s="219">
        <f ca="1">INDIRECT(""&amp;$C$2&amp;"!"&amp;AI$10&amp;ROW(Survey!C65))</f>
        <v>39.742464799060095</v>
      </c>
      <c r="AJ65" s="218">
        <f ca="1">INDIRECT(""&amp;$C$2&amp;"!"&amp;AJ$10&amp;ROW(Survey!D65))</f>
        <v>82.833545470407188</v>
      </c>
      <c r="AK65" s="231">
        <f ca="1">INDIRECT(""&amp;$C$2&amp;"!"&amp;AK$10&amp;ROW(Survey!E65))</f>
        <v>0.43928105335810874</v>
      </c>
      <c r="AL65" s="218">
        <f ca="1">INDIRECT(""&amp;$C$2&amp;"!"&amp;AL$10&amp;ROW(Survey!K65))</f>
        <v>2</v>
      </c>
      <c r="AM65" s="219">
        <f ca="1">INDIRECT(""&amp;$C$2&amp;"!"&amp;AM$10&amp;ROW(Survey!E65))/AL65</f>
        <v>303148.82546100073</v>
      </c>
      <c r="AN65" s="220">
        <f ca="1">INDIRECT(""&amp;$C$2&amp;"!"&amp;AN$10&amp;ROW(Survey!K65))/10^6</f>
        <v>12.047881524760234</v>
      </c>
      <c r="AO65" s="45">
        <f ca="1">INDIRECT(""&amp;$C$2&amp;"!"&amp;AO$10&amp;ROW(Survey!Q65))</f>
        <v>3.101581124877173E-2</v>
      </c>
      <c r="AP65" s="220" t="e">
        <f>IF(Survey!K65*Survey!$J65/10^6=0,NA(),Survey!K65*Survey!$J65/10^6)</f>
        <v>#N/A</v>
      </c>
      <c r="AQ65" s="229" t="e">
        <f>IF(Survey!L65*Survey!$J65/10^6=0,NA(),Survey!L65*Survey!$J65/10^6)</f>
        <v>#N/A</v>
      </c>
      <c r="AR65" s="225">
        <f t="shared" ca="1" si="1"/>
        <v>1.2615959862219768</v>
      </c>
      <c r="AS65" s="225" t="e">
        <f>IF(Survey!D65=0,NA(),Survey!D65-Review!AH65)</f>
        <v>#N/A</v>
      </c>
      <c r="AT65" s="226" t="e">
        <f>IF(Survey!N65=0,NA(),Survey!N65-Review!AJ65)</f>
        <v>#N/A</v>
      </c>
    </row>
    <row r="66" spans="32:46" x14ac:dyDescent="0.3">
      <c r="AF66" s="233">
        <f>Survey!B66</f>
        <v>2059</v>
      </c>
      <c r="AG66" s="219">
        <f t="shared" ca="1" si="2"/>
        <v>35.879199975527662</v>
      </c>
      <c r="AH66" s="218">
        <f ca="1">INDIRECT(""&amp;$C$2&amp;"!"&amp;AH$10&amp;ROW(Survey!B66))</f>
        <v>84.075908086503787</v>
      </c>
      <c r="AI66" s="219">
        <f ca="1">INDIRECT(""&amp;$C$2&amp;"!"&amp;AI$10&amp;ROW(Survey!C66))</f>
        <v>33.859792992829782</v>
      </c>
      <c r="AJ66" s="218">
        <f ca="1">INDIRECT(""&amp;$C$2&amp;"!"&amp;AJ$10&amp;ROW(Survey!D66))</f>
        <v>82.810099636553517</v>
      </c>
      <c r="AK66" s="231">
        <f ca="1">INDIRECT(""&amp;$C$2&amp;"!"&amp;AK$10&amp;ROW(Survey!E66))</f>
        <v>0.43956658902358764</v>
      </c>
      <c r="AL66" s="218">
        <f ca="1">INDIRECT(""&amp;$C$2&amp;"!"&amp;AL$10&amp;ROW(Survey!K66))</f>
        <v>2</v>
      </c>
      <c r="AM66" s="219">
        <f ca="1">INDIRECT(""&amp;$C$2&amp;"!"&amp;AM$10&amp;ROW(Survey!E66))/AL66</f>
        <v>312811.57239185926</v>
      </c>
      <c r="AN66" s="220">
        <f ca="1">INDIRECT(""&amp;$C$2&amp;"!"&amp;AN$10&amp;ROW(Survey!K66))/10^6</f>
        <v>10.591735086949942</v>
      </c>
      <c r="AO66" s="45">
        <f ca="1">INDIRECT(""&amp;$C$2&amp;"!"&amp;AO$10&amp;ROW(Survey!Q66))</f>
        <v>3.1874597950905192E-2</v>
      </c>
      <c r="AP66" s="220" t="e">
        <f>IF(Survey!K66*Survey!$J66/10^6=0,NA(),Survey!K66*Survey!$J66/10^6)</f>
        <v>#N/A</v>
      </c>
      <c r="AQ66" s="229" t="e">
        <f>IF(Survey!L66*Survey!$J66/10^6=0,NA(),Survey!L66*Survey!$J66/10^6)</f>
        <v>#N/A</v>
      </c>
      <c r="AR66" s="225">
        <f t="shared" ca="1" si="1"/>
        <v>1.2658084499502706</v>
      </c>
      <c r="AS66" s="225" t="e">
        <f>IF(Survey!D66=0,NA(),Survey!D66-Review!AH66)</f>
        <v>#N/A</v>
      </c>
      <c r="AT66" s="226" t="e">
        <f>IF(Survey!N66=0,NA(),Survey!N66-Review!AJ66)</f>
        <v>#N/A</v>
      </c>
    </row>
    <row r="67" spans="32:46" ht="14.5" thickBot="1" x14ac:dyDescent="0.35">
      <c r="AF67" s="235">
        <f>Survey!B67</f>
        <v>2060</v>
      </c>
      <c r="AG67" s="222">
        <f t="shared" ca="1" si="2"/>
        <v>30.587361704077217</v>
      </c>
      <c r="AH67" s="221">
        <f ca="1">INDIRECT(""&amp;$C$2&amp;"!"&amp;AH$10&amp;ROW(Survey!B67))</f>
        <v>84.058502321586076</v>
      </c>
      <c r="AI67" s="222">
        <f ca="1">INDIRECT(""&amp;$C$2&amp;"!"&amp;AI$10&amp;ROW(Survey!C67))</f>
        <v>28.882750281354909</v>
      </c>
      <c r="AJ67" s="221">
        <f ca="1">INDIRECT(""&amp;$C$2&amp;"!"&amp;AJ$10&amp;ROW(Survey!D67))</f>
        <v>82.789586677066922</v>
      </c>
      <c r="AK67" s="232">
        <f ca="1">INDIRECT(""&amp;$C$2&amp;"!"&amp;AK$10&amp;ROW(Survey!E67))</f>
        <v>0.43982473876015976</v>
      </c>
      <c r="AL67" s="221">
        <f ca="1">INDIRECT(""&amp;$C$2&amp;"!"&amp;AL$10&amp;ROW(Survey!K67))</f>
        <v>2</v>
      </c>
      <c r="AM67" s="222">
        <f ca="1">INDIRECT(""&amp;$C$2&amp;"!"&amp;AM$10&amp;ROW(Survey!E67))/AL67</f>
        <v>322555.93472630833</v>
      </c>
      <c r="AN67" s="223">
        <f ca="1">INDIRECT(""&amp;$C$2&amp;"!"&amp;AN$10&amp;ROW(Survey!K67))/10^6</f>
        <v>9.3163025144689779</v>
      </c>
      <c r="AO67" s="224">
        <f ca="1">INDIRECT(""&amp;$C$2&amp;"!"&amp;AO$10&amp;ROW(Survey!Q67))</f>
        <v>3.1150901035855272E-2</v>
      </c>
      <c r="AP67" s="223" t="e">
        <f>IF(Survey!K67*Survey!$J67/10^6=0,NA(),Survey!K67*Survey!$J67/10^6)</f>
        <v>#N/A</v>
      </c>
      <c r="AQ67" s="230" t="e">
        <f>IF(Survey!L67*Survey!$J67/10^6=0,NA(),Survey!L67*Survey!$J67/10^6)</f>
        <v>#N/A</v>
      </c>
      <c r="AR67" s="227">
        <f t="shared" ca="1" si="1"/>
        <v>1.2689156445191543</v>
      </c>
      <c r="AS67" s="227" t="e">
        <f>IF(Survey!D67=0,NA(),Survey!D67-Review!AH67)</f>
        <v>#N/A</v>
      </c>
      <c r="AT67" s="228" t="e">
        <f>IF(Survey!N67=0,NA(),Survey!N67-Review!AJ67)</f>
        <v>#N/A</v>
      </c>
    </row>
    <row r="68" spans="32:46" x14ac:dyDescent="0.3">
      <c r="AF68" s="24"/>
      <c r="AG68" s="261"/>
      <c r="AH68" s="262"/>
      <c r="AI68" s="261"/>
      <c r="AJ68" s="262"/>
      <c r="AK68" s="263"/>
      <c r="AL68" s="262"/>
      <c r="AM68" s="261"/>
      <c r="AN68" s="264"/>
      <c r="AO68" s="265"/>
      <c r="AP68" s="264"/>
      <c r="AQ68" s="264"/>
      <c r="AR68" s="266"/>
      <c r="AS68" s="266"/>
      <c r="AT68" s="266"/>
    </row>
    <row r="69" spans="32:46" x14ac:dyDescent="0.3">
      <c r="AF69" s="24"/>
      <c r="AG69" s="261"/>
      <c r="AH69" s="262"/>
      <c r="AI69" s="261"/>
      <c r="AJ69" s="262"/>
      <c r="AK69" s="263"/>
      <c r="AL69" s="262"/>
      <c r="AM69" s="261"/>
      <c r="AN69" s="264"/>
      <c r="AO69" s="265"/>
      <c r="AP69" s="264"/>
      <c r="AQ69" s="264"/>
      <c r="AR69" s="266"/>
      <c r="AS69" s="266"/>
      <c r="AT69" s="266"/>
    </row>
    <row r="70" spans="32:46" x14ac:dyDescent="0.3">
      <c r="AF70" s="24"/>
      <c r="AG70" s="261"/>
      <c r="AH70" s="262"/>
      <c r="AI70" s="261"/>
      <c r="AJ70" s="262"/>
      <c r="AK70" s="263"/>
      <c r="AL70" s="262"/>
      <c r="AM70" s="261"/>
      <c r="AN70" s="264"/>
      <c r="AO70" s="265"/>
      <c r="AP70" s="264"/>
      <c r="AQ70" s="264"/>
      <c r="AR70" s="266"/>
      <c r="AS70" s="266"/>
      <c r="AT70" s="266"/>
    </row>
    <row r="71" spans="32:46" x14ac:dyDescent="0.3">
      <c r="AF71" s="24"/>
      <c r="AG71" s="261"/>
      <c r="AH71" s="262"/>
      <c r="AI71" s="261"/>
      <c r="AJ71" s="262"/>
      <c r="AK71" s="263"/>
      <c r="AL71" s="262"/>
      <c r="AM71" s="261"/>
      <c r="AN71" s="264"/>
      <c r="AO71" s="265"/>
      <c r="AP71" s="264"/>
      <c r="AQ71" s="264"/>
      <c r="AR71" s="266"/>
      <c r="AS71" s="266"/>
      <c r="AT71" s="266"/>
    </row>
    <row r="72" spans="32:46" x14ac:dyDescent="0.3">
      <c r="AF72" s="24"/>
      <c r="AG72" s="261"/>
      <c r="AH72" s="262"/>
      <c r="AI72" s="261"/>
      <c r="AJ72" s="262"/>
      <c r="AK72" s="263"/>
      <c r="AL72" s="262"/>
      <c r="AM72" s="261"/>
      <c r="AN72" s="264"/>
      <c r="AO72" s="265"/>
      <c r="AP72" s="264"/>
      <c r="AQ72" s="264"/>
      <c r="AR72" s="266"/>
      <c r="AS72" s="266"/>
      <c r="AT72" s="266"/>
    </row>
    <row r="73" spans="32:46" x14ac:dyDescent="0.3">
      <c r="AF73" s="24"/>
      <c r="AG73" s="261"/>
      <c r="AH73" s="262"/>
      <c r="AI73" s="261"/>
      <c r="AJ73" s="262"/>
      <c r="AK73" s="263"/>
      <c r="AL73" s="262"/>
      <c r="AM73" s="261"/>
      <c r="AN73" s="264"/>
      <c r="AO73" s="265"/>
      <c r="AP73" s="264"/>
      <c r="AQ73" s="264"/>
      <c r="AR73" s="266"/>
      <c r="AS73" s="266"/>
      <c r="AT73" s="266"/>
    </row>
    <row r="74" spans="32:46" x14ac:dyDescent="0.3">
      <c r="AF74" s="24"/>
      <c r="AG74" s="261"/>
      <c r="AH74" s="262"/>
      <c r="AI74" s="261"/>
      <c r="AJ74" s="262"/>
      <c r="AK74" s="263"/>
      <c r="AL74" s="262"/>
      <c r="AM74" s="261"/>
      <c r="AN74" s="264"/>
      <c r="AO74" s="265"/>
      <c r="AP74" s="264"/>
      <c r="AQ74" s="264"/>
      <c r="AR74" s="266"/>
      <c r="AS74" s="266"/>
      <c r="AT74" s="266"/>
    </row>
    <row r="75" spans="32:46" x14ac:dyDescent="0.3">
      <c r="AF75" s="24"/>
      <c r="AG75" s="261"/>
      <c r="AH75" s="262"/>
      <c r="AI75" s="261"/>
      <c r="AJ75" s="262"/>
      <c r="AK75" s="263"/>
      <c r="AL75" s="262"/>
      <c r="AM75" s="261"/>
      <c r="AN75" s="264"/>
      <c r="AO75" s="265"/>
      <c r="AP75" s="264"/>
      <c r="AQ75" s="264"/>
      <c r="AR75" s="266"/>
      <c r="AS75" s="266"/>
      <c r="AT75" s="266"/>
    </row>
    <row r="76" spans="32:46" x14ac:dyDescent="0.3">
      <c r="AF76" s="24"/>
      <c r="AG76" s="261"/>
      <c r="AH76" s="262"/>
      <c r="AI76" s="261"/>
      <c r="AJ76" s="262"/>
      <c r="AK76" s="263"/>
      <c r="AL76" s="262"/>
      <c r="AM76" s="261"/>
      <c r="AN76" s="264"/>
      <c r="AO76" s="265"/>
      <c r="AP76" s="264"/>
      <c r="AQ76" s="264"/>
      <c r="AR76" s="266"/>
      <c r="AS76" s="266"/>
      <c r="AT76" s="266"/>
    </row>
    <row r="77" spans="32:46" x14ac:dyDescent="0.3">
      <c r="AF77" s="24"/>
      <c r="AG77" s="261"/>
      <c r="AH77" s="262"/>
      <c r="AI77" s="261"/>
      <c r="AJ77" s="262"/>
      <c r="AK77" s="263"/>
      <c r="AL77" s="262"/>
      <c r="AM77" s="261"/>
      <c r="AN77" s="264"/>
      <c r="AO77" s="265"/>
      <c r="AP77" s="264"/>
      <c r="AQ77" s="264"/>
      <c r="AR77" s="266"/>
      <c r="AS77" s="266"/>
      <c r="AT77" s="266"/>
    </row>
    <row r="78" spans="32:46" x14ac:dyDescent="0.3"/>
    <row r="79" spans="32:46" x14ac:dyDescent="0.3"/>
    <row r="80" spans="32:46"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sheetData>
  <mergeCells count="10">
    <mergeCell ref="P3:X3"/>
    <mergeCell ref="U4:U6"/>
    <mergeCell ref="V4:V6"/>
    <mergeCell ref="X4:X6"/>
    <mergeCell ref="W4:W6"/>
    <mergeCell ref="P4:P6"/>
    <mergeCell ref="Q4:Q6"/>
    <mergeCell ref="R4:R6"/>
    <mergeCell ref="S4:S6"/>
    <mergeCell ref="T4:T6"/>
  </mergeCells>
  <pageMargins left="0.7" right="0.7" top="0.75" bottom="0.75" header="0.3" footer="0.3"/>
  <pageSetup paperSize="9" orientation="portrait" horizontalDpi="4294967293"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Results!B6:B73</xm:f>
          </x14:formula1>
          <xm:sqref>C2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51DE0-5934-4919-8861-DCACC0C6BCCE}">
  <sheetPr>
    <tabColor rgb="FFFFFF66"/>
  </sheetPr>
  <dimension ref="A1:CB78"/>
  <sheetViews>
    <sheetView showGridLines="0" zoomScale="80" zoomScaleNormal="80" workbookViewId="0">
      <pane xSplit="2" ySplit="11" topLeftCell="C27" activePane="bottomRight" state="frozen"/>
      <selection activeCell="C12" sqref="C12"/>
      <selection pane="topRight" activeCell="C12" sqref="C12"/>
      <selection pane="bottomLeft" activeCell="C12" sqref="C12"/>
      <selection pane="bottomRight" activeCell="Q3" sqref="Q3"/>
    </sheetView>
  </sheetViews>
  <sheetFormatPr defaultColWidth="0" defaultRowHeight="12.65" customHeight="1" zeroHeight="1" x14ac:dyDescent="0.25"/>
  <cols>
    <col min="1" max="1" width="8.58203125" style="25" bestFit="1" customWidth="1"/>
    <col min="2" max="2" width="4.83203125" style="24" bestFit="1" customWidth="1"/>
    <col min="3" max="78" width="6" style="24" customWidth="1"/>
    <col min="79" max="79" width="5.08203125" style="25" bestFit="1" customWidth="1"/>
    <col min="80" max="80" width="10.25" style="25" bestFit="1" customWidth="1"/>
    <col min="81" max="16384" width="0" style="25" hidden="1"/>
  </cols>
  <sheetData>
    <row r="1" spans="1:80" ht="20" x14ac:dyDescent="0.4">
      <c r="A1" s="1" t="s">
        <v>163</v>
      </c>
    </row>
    <row r="2" spans="1:80" ht="12.5" x14ac:dyDescent="0.25"/>
    <row r="3" spans="1:80" ht="13" x14ac:dyDescent="0.3">
      <c r="B3" s="12" t="s">
        <v>128</v>
      </c>
    </row>
    <row r="4" spans="1:80" ht="3" customHeight="1" x14ac:dyDescent="0.3">
      <c r="B4" s="12"/>
    </row>
    <row r="5" spans="1:80" ht="3" customHeight="1" x14ac:dyDescent="0.3">
      <c r="B5" s="12"/>
    </row>
    <row r="6" spans="1:80" ht="3" customHeight="1" x14ac:dyDescent="0.3">
      <c r="B6" s="12"/>
    </row>
    <row r="7" spans="1:80" ht="3" customHeight="1" x14ac:dyDescent="0.3">
      <c r="B7" s="12"/>
    </row>
    <row r="8" spans="1:80" ht="3" customHeight="1" x14ac:dyDescent="0.3">
      <c r="B8" s="12"/>
    </row>
    <row r="9" spans="1:80" ht="3" customHeight="1" x14ac:dyDescent="0.3">
      <c r="B9" s="12"/>
    </row>
    <row r="10" spans="1:80" ht="3" customHeight="1" x14ac:dyDescent="0.25"/>
    <row r="11" spans="1:80" ht="12.5" x14ac:dyDescent="0.25">
      <c r="B11" s="164"/>
      <c r="C11" s="164">
        <v>20</v>
      </c>
      <c r="D11" s="164">
        <f t="shared" ref="D11:BO11" si="0">C11+1</f>
        <v>21</v>
      </c>
      <c r="E11" s="164">
        <f t="shared" si="0"/>
        <v>22</v>
      </c>
      <c r="F11" s="164">
        <f t="shared" si="0"/>
        <v>23</v>
      </c>
      <c r="G11" s="164">
        <f t="shared" si="0"/>
        <v>24</v>
      </c>
      <c r="H11" s="164">
        <f t="shared" si="0"/>
        <v>25</v>
      </c>
      <c r="I11" s="164">
        <f t="shared" si="0"/>
        <v>26</v>
      </c>
      <c r="J11" s="164">
        <f t="shared" si="0"/>
        <v>27</v>
      </c>
      <c r="K11" s="164">
        <f t="shared" si="0"/>
        <v>28</v>
      </c>
      <c r="L11" s="164">
        <f t="shared" si="0"/>
        <v>29</v>
      </c>
      <c r="M11" s="164">
        <f t="shared" si="0"/>
        <v>30</v>
      </c>
      <c r="N11" s="164">
        <f t="shared" si="0"/>
        <v>31</v>
      </c>
      <c r="O11" s="164">
        <f t="shared" si="0"/>
        <v>32</v>
      </c>
      <c r="P11" s="164">
        <f t="shared" si="0"/>
        <v>33</v>
      </c>
      <c r="Q11" s="164">
        <f t="shared" si="0"/>
        <v>34</v>
      </c>
      <c r="R11" s="164">
        <f t="shared" si="0"/>
        <v>35</v>
      </c>
      <c r="S11" s="164">
        <f t="shared" si="0"/>
        <v>36</v>
      </c>
      <c r="T11" s="164">
        <f t="shared" si="0"/>
        <v>37</v>
      </c>
      <c r="U11" s="164">
        <f t="shared" si="0"/>
        <v>38</v>
      </c>
      <c r="V11" s="164">
        <f t="shared" si="0"/>
        <v>39</v>
      </c>
      <c r="W11" s="164">
        <f t="shared" si="0"/>
        <v>40</v>
      </c>
      <c r="X11" s="164">
        <f t="shared" si="0"/>
        <v>41</v>
      </c>
      <c r="Y11" s="164">
        <f t="shared" si="0"/>
        <v>42</v>
      </c>
      <c r="Z11" s="164">
        <f t="shared" si="0"/>
        <v>43</v>
      </c>
      <c r="AA11" s="164">
        <f t="shared" si="0"/>
        <v>44</v>
      </c>
      <c r="AB11" s="164">
        <f t="shared" si="0"/>
        <v>45</v>
      </c>
      <c r="AC11" s="164">
        <f t="shared" si="0"/>
        <v>46</v>
      </c>
      <c r="AD11" s="164">
        <f t="shared" si="0"/>
        <v>47</v>
      </c>
      <c r="AE11" s="164">
        <f t="shared" si="0"/>
        <v>48</v>
      </c>
      <c r="AF11" s="164">
        <f t="shared" si="0"/>
        <v>49</v>
      </c>
      <c r="AG11" s="164">
        <f t="shared" si="0"/>
        <v>50</v>
      </c>
      <c r="AH11" s="164">
        <f t="shared" si="0"/>
        <v>51</v>
      </c>
      <c r="AI11" s="164">
        <f t="shared" si="0"/>
        <v>52</v>
      </c>
      <c r="AJ11" s="164">
        <f t="shared" si="0"/>
        <v>53</v>
      </c>
      <c r="AK11" s="164">
        <f t="shared" si="0"/>
        <v>54</v>
      </c>
      <c r="AL11" s="164">
        <f t="shared" si="0"/>
        <v>55</v>
      </c>
      <c r="AM11" s="164">
        <f t="shared" si="0"/>
        <v>56</v>
      </c>
      <c r="AN11" s="164">
        <f t="shared" si="0"/>
        <v>57</v>
      </c>
      <c r="AO11" s="164">
        <f t="shared" si="0"/>
        <v>58</v>
      </c>
      <c r="AP11" s="164">
        <f t="shared" si="0"/>
        <v>59</v>
      </c>
      <c r="AQ11" s="164">
        <f t="shared" si="0"/>
        <v>60</v>
      </c>
      <c r="AR11" s="164">
        <f t="shared" si="0"/>
        <v>61</v>
      </c>
      <c r="AS11" s="164">
        <f t="shared" si="0"/>
        <v>62</v>
      </c>
      <c r="AT11" s="164">
        <f t="shared" si="0"/>
        <v>63</v>
      </c>
      <c r="AU11" s="164">
        <f t="shared" si="0"/>
        <v>64</v>
      </c>
      <c r="AV11" s="164">
        <f t="shared" si="0"/>
        <v>65</v>
      </c>
      <c r="AW11" s="164">
        <f t="shared" si="0"/>
        <v>66</v>
      </c>
      <c r="AX11" s="164">
        <f t="shared" si="0"/>
        <v>67</v>
      </c>
      <c r="AY11" s="164">
        <f t="shared" si="0"/>
        <v>68</v>
      </c>
      <c r="AZ11" s="164">
        <f t="shared" si="0"/>
        <v>69</v>
      </c>
      <c r="BA11" s="164">
        <f t="shared" si="0"/>
        <v>70</v>
      </c>
      <c r="BB11" s="164">
        <f t="shared" si="0"/>
        <v>71</v>
      </c>
      <c r="BC11" s="164">
        <f t="shared" si="0"/>
        <v>72</v>
      </c>
      <c r="BD11" s="164">
        <f t="shared" si="0"/>
        <v>73</v>
      </c>
      <c r="BE11" s="164">
        <f t="shared" si="0"/>
        <v>74</v>
      </c>
      <c r="BF11" s="164">
        <f t="shared" si="0"/>
        <v>75</v>
      </c>
      <c r="BG11" s="164">
        <f t="shared" si="0"/>
        <v>76</v>
      </c>
      <c r="BH11" s="164">
        <f t="shared" si="0"/>
        <v>77</v>
      </c>
      <c r="BI11" s="164">
        <f t="shared" si="0"/>
        <v>78</v>
      </c>
      <c r="BJ11" s="164">
        <f t="shared" si="0"/>
        <v>79</v>
      </c>
      <c r="BK11" s="164">
        <f t="shared" si="0"/>
        <v>80</v>
      </c>
      <c r="BL11" s="164">
        <f t="shared" si="0"/>
        <v>81</v>
      </c>
      <c r="BM11" s="164">
        <f t="shared" si="0"/>
        <v>82</v>
      </c>
      <c r="BN11" s="164">
        <f t="shared" si="0"/>
        <v>83</v>
      </c>
      <c r="BO11" s="164">
        <f t="shared" si="0"/>
        <v>84</v>
      </c>
      <c r="BP11" s="164">
        <f t="shared" ref="BP11:BY11" si="1">BO11+1</f>
        <v>85</v>
      </c>
      <c r="BQ11" s="164">
        <f t="shared" si="1"/>
        <v>86</v>
      </c>
      <c r="BR11" s="164">
        <f t="shared" si="1"/>
        <v>87</v>
      </c>
      <c r="BS11" s="164">
        <f t="shared" si="1"/>
        <v>88</v>
      </c>
      <c r="BT11" s="164">
        <f t="shared" si="1"/>
        <v>89</v>
      </c>
      <c r="BU11" s="164">
        <f t="shared" si="1"/>
        <v>90</v>
      </c>
      <c r="BV11" s="164">
        <f t="shared" si="1"/>
        <v>91</v>
      </c>
      <c r="BW11" s="164">
        <f t="shared" si="1"/>
        <v>92</v>
      </c>
      <c r="BX11" s="164">
        <f t="shared" si="1"/>
        <v>93</v>
      </c>
      <c r="BY11" s="164">
        <f t="shared" si="1"/>
        <v>94</v>
      </c>
      <c r="BZ11" s="164">
        <v>95</v>
      </c>
      <c r="CA11" s="165" t="s">
        <v>23</v>
      </c>
      <c r="CB11" s="165"/>
    </row>
    <row r="12" spans="1:80" ht="12.5" x14ac:dyDescent="0.25">
      <c r="B12" s="166">
        <v>2005</v>
      </c>
      <c r="C12" s="167">
        <v>2.3624336584489314E-5</v>
      </c>
      <c r="D12" s="167">
        <v>4.3952684740264369E-5</v>
      </c>
      <c r="E12" s="167">
        <v>7.3871495711082952E-5</v>
      </c>
      <c r="F12" s="167">
        <v>1.1680807447608105E-4</v>
      </c>
      <c r="G12" s="167">
        <v>1.8569016876846672E-4</v>
      </c>
      <c r="H12" s="167">
        <v>2.7669421086534002E-4</v>
      </c>
      <c r="I12" s="167">
        <v>3.8786655203960907E-4</v>
      </c>
      <c r="J12" s="167">
        <v>5.5545781724714027E-4</v>
      </c>
      <c r="K12" s="167">
        <v>8.8191138013150178E-4</v>
      </c>
      <c r="L12" s="167">
        <v>1.4931502384225165E-3</v>
      </c>
      <c r="M12" s="167">
        <v>2.5712508323147143E-3</v>
      </c>
      <c r="N12" s="167">
        <v>4.5306287849770782E-3</v>
      </c>
      <c r="O12" s="167">
        <v>8.2840416636358605E-3</v>
      </c>
      <c r="P12" s="167">
        <v>1.4470500407289102E-2</v>
      </c>
      <c r="Q12" s="167">
        <v>2.4360842185787171E-2</v>
      </c>
      <c r="R12" s="167">
        <v>3.860692065360613E-2</v>
      </c>
      <c r="S12" s="167">
        <v>6.1839671423959158E-2</v>
      </c>
      <c r="T12" s="167">
        <v>9.4125011458948915E-2</v>
      </c>
      <c r="U12" s="167">
        <v>0.14184052421840554</v>
      </c>
      <c r="V12" s="167">
        <v>0.20322528709287377</v>
      </c>
      <c r="W12" s="167">
        <v>0.28926364581622543</v>
      </c>
      <c r="X12" s="167">
        <v>0.40066760394844858</v>
      </c>
      <c r="Y12" s="167">
        <v>0.5471230379965214</v>
      </c>
      <c r="Z12" s="167">
        <v>0.74545626617898653</v>
      </c>
      <c r="AA12" s="167">
        <v>0.99974252596373359</v>
      </c>
      <c r="AB12" s="167">
        <v>1.3226578353943919</v>
      </c>
      <c r="AC12" s="167">
        <v>1.7755235315645426</v>
      </c>
      <c r="AD12" s="167">
        <v>2.3715014109710379</v>
      </c>
      <c r="AE12" s="167">
        <v>3.0682107100354918</v>
      </c>
      <c r="AF12" s="167">
        <v>3.9560130019020243</v>
      </c>
      <c r="AG12" s="167">
        <v>5.0554352862646414</v>
      </c>
      <c r="AH12" s="167">
        <v>6.6107044486985327</v>
      </c>
      <c r="AI12" s="167">
        <v>8.4312284976269627</v>
      </c>
      <c r="AJ12" s="167">
        <v>10.537292176209133</v>
      </c>
      <c r="AK12" s="167">
        <v>13.328413858650224</v>
      </c>
      <c r="AL12" s="167">
        <v>16.9148583856371</v>
      </c>
      <c r="AM12" s="167">
        <v>21.421137844569415</v>
      </c>
      <c r="AN12" s="167">
        <v>27.615205884407853</v>
      </c>
      <c r="AO12" s="167">
        <v>35.377849589495462</v>
      </c>
      <c r="AP12" s="167">
        <v>33.264326782046325</v>
      </c>
      <c r="AQ12" s="167">
        <v>37.755496640509833</v>
      </c>
      <c r="AR12" s="167">
        <v>43.119667870461669</v>
      </c>
      <c r="AS12" s="167">
        <v>46.388149223755512</v>
      </c>
      <c r="AT12" s="167">
        <v>46.640594669256487</v>
      </c>
      <c r="AU12" s="167">
        <v>47.60635253760622</v>
      </c>
      <c r="AV12" s="167">
        <v>53.877566477008038</v>
      </c>
      <c r="AW12" s="167">
        <v>57.691724739702117</v>
      </c>
      <c r="AX12" s="167">
        <v>60.695809978090104</v>
      </c>
      <c r="AY12" s="167">
        <v>62.210458799440495</v>
      </c>
      <c r="AZ12" s="167">
        <v>63.514353495001806</v>
      </c>
      <c r="BA12" s="167">
        <v>64.781564246608028</v>
      </c>
      <c r="BB12" s="167">
        <v>64.566628517018259</v>
      </c>
      <c r="BC12" s="167">
        <v>66.319097447371547</v>
      </c>
      <c r="BD12" s="167">
        <v>68.785552580962403</v>
      </c>
      <c r="BE12" s="167">
        <v>69.681202557901813</v>
      </c>
      <c r="BF12" s="167">
        <v>68.682796418255009</v>
      </c>
      <c r="BG12" s="167">
        <v>66.573308363579741</v>
      </c>
      <c r="BH12" s="167">
        <v>63.902449622759825</v>
      </c>
      <c r="BI12" s="167">
        <v>62.226022865629005</v>
      </c>
      <c r="BJ12" s="167">
        <v>59.373158672180672</v>
      </c>
      <c r="BK12" s="167">
        <v>54.783642974624662</v>
      </c>
      <c r="BL12" s="167">
        <v>50.193028136265397</v>
      </c>
      <c r="BM12" s="167">
        <v>45.326919009235489</v>
      </c>
      <c r="BN12" s="167">
        <v>42.074180778530781</v>
      </c>
      <c r="BO12" s="167">
        <v>38.003846401739779</v>
      </c>
      <c r="BP12" s="167">
        <v>32.475237253124348</v>
      </c>
      <c r="BQ12" s="167">
        <v>21.9796627024019</v>
      </c>
      <c r="BR12" s="167">
        <v>14.893072373895215</v>
      </c>
      <c r="BS12" s="167">
        <v>13.470271620838766</v>
      </c>
      <c r="BT12" s="167">
        <v>11.0088658861496</v>
      </c>
      <c r="BU12" s="167">
        <v>0</v>
      </c>
      <c r="BV12" s="167">
        <v>0</v>
      </c>
      <c r="BW12" s="167">
        <v>0</v>
      </c>
      <c r="BX12" s="167">
        <v>0</v>
      </c>
      <c r="BY12" s="167">
        <v>0</v>
      </c>
      <c r="BZ12" s="167">
        <v>12.282726244702202</v>
      </c>
      <c r="CA12" s="168">
        <f>SUM(C12:BZ12)</f>
        <v>1705.5139151336643</v>
      </c>
      <c r="CB12" s="169"/>
    </row>
    <row r="13" spans="1:80" ht="12.5" x14ac:dyDescent="0.25">
      <c r="A13" s="332"/>
      <c r="B13" s="166">
        <f t="shared" ref="B13:B67" si="2">B12+1</f>
        <v>2006</v>
      </c>
      <c r="C13" s="167">
        <v>1.986621395913199E-5</v>
      </c>
      <c r="D13" s="167">
        <v>3.8742341519827639E-5</v>
      </c>
      <c r="E13" s="167">
        <v>6.7775490385418857E-5</v>
      </c>
      <c r="F13" s="167">
        <v>1.0938339880656872E-4</v>
      </c>
      <c r="G13" s="167">
        <v>1.6743483530612738E-4</v>
      </c>
      <c r="H13" s="167">
        <v>2.5595720386785425E-4</v>
      </c>
      <c r="I13" s="167">
        <v>3.7656084443193905E-4</v>
      </c>
      <c r="J13" s="167">
        <v>5.3858115060814032E-4</v>
      </c>
      <c r="K13" s="167">
        <v>7.9500122387674704E-4</v>
      </c>
      <c r="L13" s="167">
        <v>1.2897784723602118E-3</v>
      </c>
      <c r="M13" s="167">
        <v>2.192078430125366E-3</v>
      </c>
      <c r="N13" s="167">
        <v>3.8186380381338147E-3</v>
      </c>
      <c r="O13" s="167">
        <v>6.7442388110335177E-3</v>
      </c>
      <c r="P13" s="167">
        <v>1.2188252868175029E-2</v>
      </c>
      <c r="Q13" s="167">
        <v>2.0911955058381226E-2</v>
      </c>
      <c r="R13" s="167">
        <v>3.4523320060161677E-2</v>
      </c>
      <c r="S13" s="167">
        <v>5.3421042861138412E-2</v>
      </c>
      <c r="T13" s="167">
        <v>8.3737520110410024E-2</v>
      </c>
      <c r="U13" s="167">
        <v>0.12469737585655816</v>
      </c>
      <c r="V13" s="167">
        <v>0.18422328793281931</v>
      </c>
      <c r="W13" s="167">
        <v>0.25849056967114903</v>
      </c>
      <c r="X13" s="167">
        <v>0.36214010402724767</v>
      </c>
      <c r="Y13" s="167">
        <v>0.49495705077385171</v>
      </c>
      <c r="Z13" s="167">
        <v>0.66737682099968043</v>
      </c>
      <c r="AA13" s="167">
        <v>0.89943444878531409</v>
      </c>
      <c r="AB13" s="167">
        <v>1.1948488344832129</v>
      </c>
      <c r="AC13" s="167">
        <v>1.5654054331739076</v>
      </c>
      <c r="AD13" s="167">
        <v>2.08261277030544</v>
      </c>
      <c r="AE13" s="167">
        <v>2.7568346552097247</v>
      </c>
      <c r="AF13" s="167">
        <v>3.5407103081577147</v>
      </c>
      <c r="AG13" s="167">
        <v>4.52826502029375</v>
      </c>
      <c r="AH13" s="167">
        <v>5.745601534719686</v>
      </c>
      <c r="AI13" s="167">
        <v>7.4735276663223784</v>
      </c>
      <c r="AJ13" s="167">
        <v>9.4929995998918617</v>
      </c>
      <c r="AK13" s="167">
        <v>11.786359474038786</v>
      </c>
      <c r="AL13" s="167">
        <v>14.8561358250581</v>
      </c>
      <c r="AM13" s="167">
        <v>18.755821198898701</v>
      </c>
      <c r="AN13" s="167">
        <v>23.672212839891131</v>
      </c>
      <c r="AO13" s="167">
        <v>30.383506154076649</v>
      </c>
      <c r="AP13" s="167">
        <v>38.946315210837369</v>
      </c>
      <c r="AQ13" s="167">
        <v>36.281031912385878</v>
      </c>
      <c r="AR13" s="167">
        <v>41.062521120195278</v>
      </c>
      <c r="AS13" s="167">
        <v>46.907269584396417</v>
      </c>
      <c r="AT13" s="167">
        <v>50.206617564232971</v>
      </c>
      <c r="AU13" s="167">
        <v>50.345288024965264</v>
      </c>
      <c r="AV13" s="167">
        <v>51.03464392869374</v>
      </c>
      <c r="AW13" s="167">
        <v>57.738357143862899</v>
      </c>
      <c r="AX13" s="167">
        <v>61.751063629179342</v>
      </c>
      <c r="AY13" s="167">
        <v>64.804245361890935</v>
      </c>
      <c r="AZ13" s="167">
        <v>66.152281752879631</v>
      </c>
      <c r="BA13" s="167">
        <v>67.403653885140585</v>
      </c>
      <c r="BB13" s="167">
        <v>68.508963242649855</v>
      </c>
      <c r="BC13" s="167">
        <v>67.91743340471281</v>
      </c>
      <c r="BD13" s="167">
        <v>69.379229065768101</v>
      </c>
      <c r="BE13" s="167">
        <v>71.585048146808944</v>
      </c>
      <c r="BF13" s="167">
        <v>72.036642148933893</v>
      </c>
      <c r="BG13" s="167">
        <v>70.534069258322859</v>
      </c>
      <c r="BH13" s="167">
        <v>67.862241299433094</v>
      </c>
      <c r="BI13" s="167">
        <v>64.538060989177367</v>
      </c>
      <c r="BJ13" s="167">
        <v>62.393716268300885</v>
      </c>
      <c r="BK13" s="167">
        <v>58.96665074070188</v>
      </c>
      <c r="BL13" s="167">
        <v>53.852811347465241</v>
      </c>
      <c r="BM13" s="167">
        <v>48.818186961514989</v>
      </c>
      <c r="BN13" s="167">
        <v>43.570496927759777</v>
      </c>
      <c r="BO13" s="167">
        <v>40.012964147726898</v>
      </c>
      <c r="BP13" s="167">
        <v>35.4254681150951</v>
      </c>
      <c r="BQ13" s="167">
        <v>29.737969102755244</v>
      </c>
      <c r="BR13" s="167">
        <v>20.247976688992953</v>
      </c>
      <c r="BS13" s="167">
        <v>13.186598980748528</v>
      </c>
      <c r="BT13" s="167">
        <v>11.729826411182774</v>
      </c>
      <c r="BU13" s="167">
        <v>0</v>
      </c>
      <c r="BV13" s="167">
        <v>0</v>
      </c>
      <c r="BW13" s="167">
        <v>0</v>
      </c>
      <c r="BX13" s="167">
        <v>0</v>
      </c>
      <c r="BY13" s="167">
        <v>0</v>
      </c>
      <c r="BZ13" s="167">
        <v>18.30877826372906</v>
      </c>
      <c r="CA13" s="168">
        <f t="shared" ref="CA13:CA67" si="3">SUM(C13:BZ13)</f>
        <v>1762.293777730421</v>
      </c>
      <c r="CB13" s="169"/>
    </row>
    <row r="14" spans="1:80" ht="12.5" x14ac:dyDescent="0.25">
      <c r="B14" s="166">
        <f t="shared" si="2"/>
        <v>2007</v>
      </c>
      <c r="C14" s="167">
        <v>1.6894754902038386E-5</v>
      </c>
      <c r="D14" s="167">
        <v>3.2751458806844214E-5</v>
      </c>
      <c r="E14" s="167">
        <v>6.0135041481050588E-5</v>
      </c>
      <c r="F14" s="167">
        <v>1.0055930143463426E-4</v>
      </c>
      <c r="G14" s="167">
        <v>1.5688494043284221E-4</v>
      </c>
      <c r="H14" s="167">
        <v>2.3178570993193093E-4</v>
      </c>
      <c r="I14" s="167">
        <v>3.4861117395371816E-4</v>
      </c>
      <c r="J14" s="167">
        <v>5.2217080477900968E-4</v>
      </c>
      <c r="K14" s="167">
        <v>7.7037799992771966E-4</v>
      </c>
      <c r="L14" s="167">
        <v>1.1604107238694233E-3</v>
      </c>
      <c r="M14" s="167">
        <v>1.8846347554534321E-3</v>
      </c>
      <c r="N14" s="167">
        <v>3.2456871607941112E-3</v>
      </c>
      <c r="O14" s="167">
        <v>5.6696686513620087E-3</v>
      </c>
      <c r="P14" s="167">
        <v>9.9168485104799142E-3</v>
      </c>
      <c r="Q14" s="167">
        <v>1.7586515589229981E-2</v>
      </c>
      <c r="R14" s="167">
        <v>2.9680430301066818E-2</v>
      </c>
      <c r="S14" s="167">
        <v>4.7897683810236458E-2</v>
      </c>
      <c r="T14" s="167">
        <v>7.2434931523589124E-2</v>
      </c>
      <c r="U14" s="167">
        <v>0.11117725609925988</v>
      </c>
      <c r="V14" s="167">
        <v>0.16225387299424512</v>
      </c>
      <c r="W14" s="167">
        <v>0.23467527036230215</v>
      </c>
      <c r="X14" s="167">
        <v>0.32406797386039166</v>
      </c>
      <c r="Y14" s="167">
        <v>0.44777873405870572</v>
      </c>
      <c r="Z14" s="167">
        <v>0.60451567990523891</v>
      </c>
      <c r="AA14" s="167">
        <v>0.80614919139378804</v>
      </c>
      <c r="AB14" s="167">
        <v>1.0707567287844488</v>
      </c>
      <c r="AC14" s="167">
        <v>1.4076890946459879</v>
      </c>
      <c r="AD14" s="167">
        <v>1.8288809608609202</v>
      </c>
      <c r="AE14" s="167">
        <v>2.4126041053154337</v>
      </c>
      <c r="AF14" s="167">
        <v>3.1681459596867669</v>
      </c>
      <c r="AG14" s="167">
        <v>4.0546951022041968</v>
      </c>
      <c r="AH14" s="167">
        <v>5.1560747916394911</v>
      </c>
      <c r="AI14" s="167">
        <v>6.4979812627362321</v>
      </c>
      <c r="AJ14" s="167">
        <v>8.4119163373069217</v>
      </c>
      <c r="AK14" s="167">
        <v>10.641066819746536</v>
      </c>
      <c r="AL14" s="167">
        <v>13.107547550676516</v>
      </c>
      <c r="AM14" s="167">
        <v>16.457078590473493</v>
      </c>
      <c r="AN14" s="167">
        <v>20.700125771180687</v>
      </c>
      <c r="AO14" s="167">
        <v>26.025623636097443</v>
      </c>
      <c r="AP14" s="167">
        <v>33.256736269707623</v>
      </c>
      <c r="AQ14" s="167">
        <v>42.476974074078932</v>
      </c>
      <c r="AR14" s="167">
        <v>39.265299710929362</v>
      </c>
      <c r="AS14" s="167">
        <v>44.335494340795961</v>
      </c>
      <c r="AT14" s="167">
        <v>50.639981083735734</v>
      </c>
      <c r="AU14" s="167">
        <v>53.981438488595657</v>
      </c>
      <c r="AV14" s="167">
        <v>54.133063252366426</v>
      </c>
      <c r="AW14" s="167">
        <v>54.632822198178857</v>
      </c>
      <c r="AX14" s="167">
        <v>61.766089175160104</v>
      </c>
      <c r="AY14" s="167">
        <v>65.912853781417027</v>
      </c>
      <c r="AZ14" s="167">
        <v>68.951688701452852</v>
      </c>
      <c r="BA14" s="167">
        <v>70.211024971042576</v>
      </c>
      <c r="BB14" s="167">
        <v>71.260143986696008</v>
      </c>
      <c r="BC14" s="167">
        <v>72.211973603575416</v>
      </c>
      <c r="BD14" s="167">
        <v>71.217978729803193</v>
      </c>
      <c r="BE14" s="167">
        <v>72.303923210363507</v>
      </c>
      <c r="BF14" s="167">
        <v>74.205135391736107</v>
      </c>
      <c r="BG14" s="167">
        <v>74.126439450179191</v>
      </c>
      <c r="BH14" s="167">
        <v>72.000229689893743</v>
      </c>
      <c r="BI14" s="167">
        <v>68.758799728640327</v>
      </c>
      <c r="BJ14" s="167">
        <v>64.888527843415801</v>
      </c>
      <c r="BK14" s="167">
        <v>62.078244746451929</v>
      </c>
      <c r="BL14" s="167">
        <v>58.151263553699444</v>
      </c>
      <c r="BM14" s="167">
        <v>52.528173147041748</v>
      </c>
      <c r="BN14" s="167">
        <v>47.08567506521905</v>
      </c>
      <c r="BO14" s="167">
        <v>41.549647347234902</v>
      </c>
      <c r="BP14" s="167">
        <v>37.625127251163285</v>
      </c>
      <c r="BQ14" s="167">
        <v>32.537589760519793</v>
      </c>
      <c r="BR14" s="167">
        <v>26.748866106445533</v>
      </c>
      <c r="BS14" s="167">
        <v>18.511475282803513</v>
      </c>
      <c r="BT14" s="167">
        <v>11.508240521177029</v>
      </c>
      <c r="BU14" s="167">
        <v>0</v>
      </c>
      <c r="BV14" s="167">
        <v>0</v>
      </c>
      <c r="BW14" s="167">
        <v>0</v>
      </c>
      <c r="BX14" s="167">
        <v>0</v>
      </c>
      <c r="BY14" s="167">
        <v>0</v>
      </c>
      <c r="BZ14" s="167">
        <v>24.635898207061953</v>
      </c>
      <c r="CA14" s="168">
        <f t="shared" si="3"/>
        <v>1817.3193403428234</v>
      </c>
      <c r="CB14" s="169"/>
    </row>
    <row r="15" spans="1:80" ht="12.5" x14ac:dyDescent="0.25">
      <c r="B15" s="166">
        <f t="shared" si="2"/>
        <v>2008</v>
      </c>
      <c r="C15" s="167">
        <v>1.483342883728915E-5</v>
      </c>
      <c r="D15" s="167">
        <v>2.743789567135127E-5</v>
      </c>
      <c r="E15" s="167">
        <v>5.0360932977250306E-5</v>
      </c>
      <c r="F15" s="167">
        <v>8.8063458654311783E-5</v>
      </c>
      <c r="G15" s="167">
        <v>1.4147001440593596E-4</v>
      </c>
      <c r="H15" s="167">
        <v>2.1512786022187536E-4</v>
      </c>
      <c r="I15" s="167">
        <v>3.1420845830136546E-4</v>
      </c>
      <c r="J15" s="167">
        <v>4.7911307324243618E-4</v>
      </c>
      <c r="K15" s="167">
        <v>7.39122569288167E-4</v>
      </c>
      <c r="L15" s="167">
        <v>1.1161004778372369E-3</v>
      </c>
      <c r="M15" s="167">
        <v>1.6992965529097626E-3</v>
      </c>
      <c r="N15" s="167">
        <v>2.7993900837415542E-3</v>
      </c>
      <c r="O15" s="167">
        <v>4.8391949789977629E-3</v>
      </c>
      <c r="P15" s="167">
        <v>8.372092423586136E-3</v>
      </c>
      <c r="Q15" s="167">
        <v>1.4378633394643084E-2</v>
      </c>
      <c r="R15" s="167">
        <v>2.4791792887277897E-2</v>
      </c>
      <c r="S15" s="167">
        <v>4.0907192835399619E-2</v>
      </c>
      <c r="T15" s="167">
        <v>6.4665661444036571E-2</v>
      </c>
      <c r="U15" s="167">
        <v>9.5710088641514451E-2</v>
      </c>
      <c r="V15" s="167">
        <v>0.1441893419597465</v>
      </c>
      <c r="W15" s="167">
        <v>0.20655408535065783</v>
      </c>
      <c r="X15" s="167">
        <v>0.29398290883772593</v>
      </c>
      <c r="Y15" s="167">
        <v>0.4004251733030651</v>
      </c>
      <c r="Z15" s="167">
        <v>0.54641913615342441</v>
      </c>
      <c r="AA15" s="167">
        <v>0.72984712252923889</v>
      </c>
      <c r="AB15" s="167">
        <v>0.9634161855174701</v>
      </c>
      <c r="AC15" s="167">
        <v>1.2681432389486362</v>
      </c>
      <c r="AD15" s="167">
        <v>1.6512571222543397</v>
      </c>
      <c r="AE15" s="167">
        <v>2.1282149977006837</v>
      </c>
      <c r="AF15" s="167">
        <v>2.7857742295367194</v>
      </c>
      <c r="AG15" s="167">
        <v>3.6367653857334004</v>
      </c>
      <c r="AH15" s="167">
        <v>4.6281212733767676</v>
      </c>
      <c r="AI15" s="167">
        <v>5.8529699751377322</v>
      </c>
      <c r="AJ15" s="167">
        <v>7.3310127507627296</v>
      </c>
      <c r="AK15" s="167">
        <v>9.4449500149118624</v>
      </c>
      <c r="AL15" s="167">
        <v>11.846220291435539</v>
      </c>
      <c r="AM15" s="167">
        <v>14.506354667858036</v>
      </c>
      <c r="AN15" s="167">
        <v>18.157418629853456</v>
      </c>
      <c r="AO15" s="167">
        <v>22.743156214650529</v>
      </c>
      <c r="AP15" s="167">
        <v>28.490476019469412</v>
      </c>
      <c r="AQ15" s="167">
        <v>36.308379832325556</v>
      </c>
      <c r="AR15" s="167">
        <v>46.418147525352211</v>
      </c>
      <c r="AS15" s="167">
        <v>42.580917269922175</v>
      </c>
      <c r="AT15" s="167">
        <v>47.961799794063133</v>
      </c>
      <c r="AU15" s="167">
        <v>54.78185765437091</v>
      </c>
      <c r="AV15" s="167">
        <v>58.172666129528324</v>
      </c>
      <c r="AW15" s="167">
        <v>58.170958260791409</v>
      </c>
      <c r="AX15" s="167">
        <v>58.39382647173295</v>
      </c>
      <c r="AY15" s="167">
        <v>65.937914501602251</v>
      </c>
      <c r="AZ15" s="167">
        <v>70.181710596224377</v>
      </c>
      <c r="BA15" s="167">
        <v>73.193106613019012</v>
      </c>
      <c r="BB15" s="167">
        <v>74.225166906654181</v>
      </c>
      <c r="BC15" s="167">
        <v>75.078325603697294</v>
      </c>
      <c r="BD15" s="167">
        <v>75.740700612900596</v>
      </c>
      <c r="BE15" s="167">
        <v>74.294213220009468</v>
      </c>
      <c r="BF15" s="167">
        <v>74.887588174490503</v>
      </c>
      <c r="BG15" s="167">
        <v>76.442653590397512</v>
      </c>
      <c r="BH15" s="167">
        <v>75.822985671635251</v>
      </c>
      <c r="BI15" s="167">
        <v>73.098539432882447</v>
      </c>
      <c r="BJ15" s="167">
        <v>69.221314211673331</v>
      </c>
      <c r="BK15" s="167">
        <v>64.72888404667026</v>
      </c>
      <c r="BL15" s="167">
        <v>61.342267909368488</v>
      </c>
      <c r="BM15" s="167">
        <v>56.806047045934022</v>
      </c>
      <c r="BN15" s="167">
        <v>50.756004384472718</v>
      </c>
      <c r="BO15" s="167">
        <v>45.02427336332368</v>
      </c>
      <c r="BP15" s="167">
        <v>39.072589262680545</v>
      </c>
      <c r="BQ15" s="167">
        <v>34.894319162852504</v>
      </c>
      <c r="BR15" s="167">
        <v>29.584526670734459</v>
      </c>
      <c r="BS15" s="167">
        <v>23.547270294983484</v>
      </c>
      <c r="BT15" s="167">
        <v>16.761753774040223</v>
      </c>
      <c r="BU15" s="167">
        <v>0</v>
      </c>
      <c r="BV15" s="167">
        <v>0</v>
      </c>
      <c r="BW15" s="167">
        <v>0</v>
      </c>
      <c r="BX15" s="167">
        <v>0</v>
      </c>
      <c r="BY15" s="167">
        <v>0</v>
      </c>
      <c r="BZ15" s="167">
        <v>31.280114169843042</v>
      </c>
      <c r="CA15" s="168">
        <f t="shared" si="3"/>
        <v>1872.7278401048691</v>
      </c>
      <c r="CB15" s="169"/>
    </row>
    <row r="16" spans="1:80" ht="12.5" x14ac:dyDescent="0.25">
      <c r="B16" s="166">
        <f t="shared" si="2"/>
        <v>2009</v>
      </c>
      <c r="C16" s="167">
        <v>1.249105956749666E-5</v>
      </c>
      <c r="D16" s="167">
        <v>2.4002026761418133E-5</v>
      </c>
      <c r="E16" s="167">
        <v>4.1731558968031296E-5</v>
      </c>
      <c r="F16" s="167">
        <v>7.3192202447749238E-5</v>
      </c>
      <c r="G16" s="167">
        <v>1.2293589177533176E-4</v>
      </c>
      <c r="H16" s="167">
        <v>1.8994449225318705E-4</v>
      </c>
      <c r="I16" s="167">
        <v>2.8541626113928048E-4</v>
      </c>
      <c r="J16" s="167">
        <v>4.2401911423635419E-4</v>
      </c>
      <c r="K16" s="167">
        <v>6.6347179915603183E-4</v>
      </c>
      <c r="L16" s="167">
        <v>1.0481437925752429E-3</v>
      </c>
      <c r="M16" s="167">
        <v>1.6213116397727351E-3</v>
      </c>
      <c r="N16" s="167">
        <v>2.5045514119617363E-3</v>
      </c>
      <c r="O16" s="167">
        <v>4.1550719865551256E-3</v>
      </c>
      <c r="P16" s="167">
        <v>7.1239574482364204E-3</v>
      </c>
      <c r="Q16" s="167">
        <v>1.2112301468070907E-2</v>
      </c>
      <c r="R16" s="167">
        <v>2.0204236047775076E-2</v>
      </c>
      <c r="S16" s="167">
        <v>3.4039204027290104E-2</v>
      </c>
      <c r="T16" s="167">
        <v>5.4975102897064698E-2</v>
      </c>
      <c r="U16" s="167">
        <v>8.5236287022985052E-2</v>
      </c>
      <c r="V16" s="167">
        <v>0.12367792445634154</v>
      </c>
      <c r="W16" s="167">
        <v>0.18385530937020125</v>
      </c>
      <c r="X16" s="167">
        <v>0.25910242178440901</v>
      </c>
      <c r="Y16" s="167">
        <v>0.36356920965556611</v>
      </c>
      <c r="Z16" s="167">
        <v>0.48906033521621223</v>
      </c>
      <c r="AA16" s="167">
        <v>0.66001545887061286</v>
      </c>
      <c r="AB16" s="167">
        <v>0.87289873060913403</v>
      </c>
      <c r="AC16" s="167">
        <v>1.1415362735415262</v>
      </c>
      <c r="AD16" s="167">
        <v>1.4909562149607085</v>
      </c>
      <c r="AE16" s="167">
        <v>1.923572291276733</v>
      </c>
      <c r="AF16" s="167">
        <v>2.4607293836426383</v>
      </c>
      <c r="AG16" s="167">
        <v>3.1965582171868827</v>
      </c>
      <c r="AH16" s="167">
        <v>4.1429954070726751</v>
      </c>
      <c r="AI16" s="167">
        <v>5.2410940564523676</v>
      </c>
      <c r="AJ16" s="167">
        <v>6.5974255386941199</v>
      </c>
      <c r="AK16" s="167">
        <v>8.2110842624266311</v>
      </c>
      <c r="AL16" s="167">
        <v>10.525776853101794</v>
      </c>
      <c r="AM16" s="167">
        <v>13.151311585173879</v>
      </c>
      <c r="AN16" s="167">
        <v>16.020271816951908</v>
      </c>
      <c r="AO16" s="167">
        <v>19.982718140058253</v>
      </c>
      <c r="AP16" s="167">
        <v>24.931394952398779</v>
      </c>
      <c r="AQ16" s="167">
        <v>31.120068117647989</v>
      </c>
      <c r="AR16" s="167">
        <v>39.499026334677566</v>
      </c>
      <c r="AS16" s="167">
        <v>50.546382249756327</v>
      </c>
      <c r="AT16" s="167">
        <v>46.042719408121663</v>
      </c>
      <c r="AU16" s="167">
        <v>51.682210859393052</v>
      </c>
      <c r="AV16" s="167">
        <v>59.079272316822809</v>
      </c>
      <c r="AW16" s="167">
        <v>62.405054250357288</v>
      </c>
      <c r="AX16" s="167">
        <v>62.248374915652683</v>
      </c>
      <c r="AY16" s="167">
        <v>62.146606643832754</v>
      </c>
      <c r="AZ16" s="167">
        <v>70.046054878195719</v>
      </c>
      <c r="BA16" s="167">
        <v>74.357526138130027</v>
      </c>
      <c r="BB16" s="167">
        <v>77.368535131550033</v>
      </c>
      <c r="BC16" s="167">
        <v>78.083044641110007</v>
      </c>
      <c r="BD16" s="167">
        <v>78.609943190358777</v>
      </c>
      <c r="BE16" s="167">
        <v>78.951999946928083</v>
      </c>
      <c r="BF16" s="167">
        <v>77.036984575779996</v>
      </c>
      <c r="BG16" s="167">
        <v>77.100818158734825</v>
      </c>
      <c r="BH16" s="167">
        <v>78.241434353118947</v>
      </c>
      <c r="BI16" s="167">
        <v>77.099445972596385</v>
      </c>
      <c r="BJ16" s="167">
        <v>73.674464128156231</v>
      </c>
      <c r="BK16" s="167">
        <v>69.191052495566126</v>
      </c>
      <c r="BL16" s="167">
        <v>63.973015799406788</v>
      </c>
      <c r="BM16" s="167">
        <v>60.048511869462835</v>
      </c>
      <c r="BN16" s="167">
        <v>55.087745134219062</v>
      </c>
      <c r="BO16" s="167">
        <v>48.435707509331429</v>
      </c>
      <c r="BP16" s="167">
        <v>42.441171529854117</v>
      </c>
      <c r="BQ16" s="167">
        <v>36.285145138941886</v>
      </c>
      <c r="BR16" s="167">
        <v>31.885193414114731</v>
      </c>
      <c r="BS16" s="167">
        <v>26.284389725959187</v>
      </c>
      <c r="BT16" s="167">
        <v>20.36066339355504</v>
      </c>
      <c r="BU16" s="167">
        <v>0</v>
      </c>
      <c r="BV16" s="167">
        <v>0</v>
      </c>
      <c r="BW16" s="167">
        <v>0</v>
      </c>
      <c r="BX16" s="167">
        <v>0</v>
      </c>
      <c r="BY16" s="167">
        <v>0</v>
      </c>
      <c r="BZ16" s="167">
        <v>38.065029651731329</v>
      </c>
      <c r="CA16" s="168">
        <f t="shared" si="3"/>
        <v>1919.5920536281137</v>
      </c>
      <c r="CB16" s="169"/>
    </row>
    <row r="17" spans="2:80" ht="12.5" x14ac:dyDescent="0.25">
      <c r="B17" s="166">
        <f t="shared" si="2"/>
        <v>2010</v>
      </c>
      <c r="C17" s="167">
        <v>1.106852294630381E-5</v>
      </c>
      <c r="D17" s="167">
        <v>2.0722746705344186E-5</v>
      </c>
      <c r="E17" s="167">
        <v>3.7418332646640268E-5</v>
      </c>
      <c r="F17" s="167">
        <v>6.1834735029464571E-5</v>
      </c>
      <c r="G17" s="167">
        <v>1.0444509576483518E-4</v>
      </c>
      <c r="H17" s="167">
        <v>1.6626544784189429E-4</v>
      </c>
      <c r="I17" s="167">
        <v>2.5244207501900345E-4</v>
      </c>
      <c r="J17" s="167">
        <v>3.8459556353472729E-4</v>
      </c>
      <c r="K17" s="167">
        <v>5.8699718663316608E-4</v>
      </c>
      <c r="L17" s="167">
        <v>9.367481348674378E-4</v>
      </c>
      <c r="M17" s="167">
        <v>1.4944478007906103E-3</v>
      </c>
      <c r="N17" s="167">
        <v>2.3555175014922519E-3</v>
      </c>
      <c r="O17" s="167">
        <v>3.6644714011654228E-3</v>
      </c>
      <c r="P17" s="167">
        <v>6.0520956916300939E-3</v>
      </c>
      <c r="Q17" s="167">
        <v>1.0217282634699926E-2</v>
      </c>
      <c r="R17" s="167">
        <v>1.7024532014539295E-2</v>
      </c>
      <c r="S17" s="167">
        <v>2.7772770503028066E-2</v>
      </c>
      <c r="T17" s="167">
        <v>4.5733091338022502E-2</v>
      </c>
      <c r="U17" s="167">
        <v>7.2393408897033495E-2</v>
      </c>
      <c r="V17" s="167">
        <v>0.11025030956091572</v>
      </c>
      <c r="W17" s="167">
        <v>0.156485911185378</v>
      </c>
      <c r="X17" s="167">
        <v>0.22923444071502047</v>
      </c>
      <c r="Y17" s="167">
        <v>0.31856102015957244</v>
      </c>
      <c r="Z17" s="167">
        <v>0.44172958224888209</v>
      </c>
      <c r="AA17" s="167">
        <v>0.58776245976558705</v>
      </c>
      <c r="AB17" s="167">
        <v>0.78916882010586153</v>
      </c>
      <c r="AC17" s="167">
        <v>1.0347039742254258</v>
      </c>
      <c r="AD17" s="167">
        <v>1.3419540890923114</v>
      </c>
      <c r="AE17" s="167">
        <v>1.7400895826288583</v>
      </c>
      <c r="AF17" s="167">
        <v>2.2256153231636961</v>
      </c>
      <c r="AG17" s="167">
        <v>2.8198224526704223</v>
      </c>
      <c r="AH17" s="167">
        <v>3.6378361817479097</v>
      </c>
      <c r="AI17" s="167">
        <v>4.6804883714420535</v>
      </c>
      <c r="AJ17" s="167">
        <v>5.8913706614939994</v>
      </c>
      <c r="AK17" s="167">
        <v>7.381188687331381</v>
      </c>
      <c r="AL17" s="167">
        <v>9.1433740622038915</v>
      </c>
      <c r="AM17" s="167">
        <v>11.668976953014768</v>
      </c>
      <c r="AN17" s="167">
        <v>14.538653388396739</v>
      </c>
      <c r="AO17" s="167">
        <v>17.609584859462164</v>
      </c>
      <c r="AP17" s="167">
        <v>21.904141497049245</v>
      </c>
      <c r="AQ17" s="167">
        <v>27.25323277735367</v>
      </c>
      <c r="AR17" s="167">
        <v>33.894880914845551</v>
      </c>
      <c r="AS17" s="167">
        <v>42.839790655329338</v>
      </c>
      <c r="AT17" s="167">
        <v>54.881229259908849</v>
      </c>
      <c r="AU17" s="167">
        <v>49.645259380246443</v>
      </c>
      <c r="AV17" s="167">
        <v>55.629711023113266</v>
      </c>
      <c r="AW17" s="167">
        <v>63.572002506422798</v>
      </c>
      <c r="AX17" s="167">
        <v>66.815955471176736</v>
      </c>
      <c r="AY17" s="167">
        <v>66.472716643181172</v>
      </c>
      <c r="AZ17" s="167">
        <v>65.956971596322461</v>
      </c>
      <c r="BA17" s="167">
        <v>74.212925172647672</v>
      </c>
      <c r="BB17" s="167">
        <v>78.568972214630747</v>
      </c>
      <c r="BC17" s="167">
        <v>81.483574068004927</v>
      </c>
      <c r="BD17" s="167">
        <v>81.749998450596422</v>
      </c>
      <c r="BE17" s="167">
        <v>81.865104363193964</v>
      </c>
      <c r="BF17" s="167">
        <v>81.918840683381049</v>
      </c>
      <c r="BG17" s="167">
        <v>79.437400839247019</v>
      </c>
      <c r="BH17" s="167">
        <v>78.872830100990811</v>
      </c>
      <c r="BI17" s="167">
        <v>79.754513369494845</v>
      </c>
      <c r="BJ17" s="167">
        <v>77.941797296173021</v>
      </c>
      <c r="BK17" s="167">
        <v>73.905877606388174</v>
      </c>
      <c r="BL17" s="167">
        <v>68.68596982881229</v>
      </c>
      <c r="BM17" s="167">
        <v>62.901256697323866</v>
      </c>
      <c r="BN17" s="167">
        <v>58.451974544090696</v>
      </c>
      <c r="BO17" s="167">
        <v>52.949999974004548</v>
      </c>
      <c r="BP17" s="167">
        <v>45.905048426052026</v>
      </c>
      <c r="BQ17" s="167">
        <v>39.677369591965288</v>
      </c>
      <c r="BR17" s="167">
        <v>33.429315079192634</v>
      </c>
      <c r="BS17" s="167">
        <v>28.910270949408979</v>
      </c>
      <c r="BT17" s="167">
        <v>23.049258742006383</v>
      </c>
      <c r="BU17" s="167">
        <v>0</v>
      </c>
      <c r="BV17" s="167">
        <v>0</v>
      </c>
      <c r="BW17" s="167">
        <v>0</v>
      </c>
      <c r="BX17" s="167">
        <v>0</v>
      </c>
      <c r="BY17" s="167">
        <v>0</v>
      </c>
      <c r="BZ17" s="167">
        <v>45.050558468147287</v>
      </c>
      <c r="CA17" s="168">
        <f t="shared" si="3"/>
        <v>1964.1248694769401</v>
      </c>
      <c r="CB17" s="169"/>
    </row>
    <row r="18" spans="2:80" ht="12.5" x14ac:dyDescent="0.25">
      <c r="B18" s="166">
        <f t="shared" si="2"/>
        <v>2011</v>
      </c>
      <c r="C18" s="167">
        <v>9.7898061661143981E-6</v>
      </c>
      <c r="D18" s="167">
        <v>1.8391289173230047E-5</v>
      </c>
      <c r="E18" s="167">
        <v>3.2401755253787939E-5</v>
      </c>
      <c r="F18" s="167">
        <v>5.558276095723666E-5</v>
      </c>
      <c r="G18" s="167">
        <v>8.7943819712797688E-5</v>
      </c>
      <c r="H18" s="167">
        <v>1.4260023825464485E-4</v>
      </c>
      <c r="I18" s="167">
        <v>2.2283831882252692E-4</v>
      </c>
      <c r="J18" s="167">
        <v>3.4083816014907065E-4</v>
      </c>
      <c r="K18" s="167">
        <v>5.315421949425303E-4</v>
      </c>
      <c r="L18" s="167">
        <v>8.2890366086618705E-4</v>
      </c>
      <c r="M18" s="167">
        <v>1.3275649564351705E-3</v>
      </c>
      <c r="N18" s="167">
        <v>2.1611990431794209E-3</v>
      </c>
      <c r="O18" s="167">
        <v>3.4433665267494251E-3</v>
      </c>
      <c r="P18" s="167">
        <v>5.3312417096764847E-3</v>
      </c>
      <c r="Q18" s="167">
        <v>8.6911066907877643E-3</v>
      </c>
      <c r="R18" s="167">
        <v>1.4359134983145949E-2</v>
      </c>
      <c r="S18" s="167">
        <v>2.3393416103564518E-2</v>
      </c>
      <c r="T18" s="167">
        <v>3.7329863257602902E-2</v>
      </c>
      <c r="U18" s="167">
        <v>6.0195485358530504E-2</v>
      </c>
      <c r="V18" s="167">
        <v>9.3542856051876511E-2</v>
      </c>
      <c r="W18" s="167">
        <v>0.13954461563139328</v>
      </c>
      <c r="X18" s="167">
        <v>0.1948812652967134</v>
      </c>
      <c r="Y18" s="167">
        <v>0.28183863466556408</v>
      </c>
      <c r="Z18" s="167">
        <v>0.38679225349227242</v>
      </c>
      <c r="AA18" s="167">
        <v>0.53054834006554952</v>
      </c>
      <c r="AB18" s="167">
        <v>0.70108486818724391</v>
      </c>
      <c r="AC18" s="167">
        <v>0.93337867452071799</v>
      </c>
      <c r="AD18" s="167">
        <v>1.214614419079123</v>
      </c>
      <c r="AE18" s="167">
        <v>1.5632767002707375</v>
      </c>
      <c r="AF18" s="167">
        <v>2.0134556961219126</v>
      </c>
      <c r="AG18" s="167">
        <v>2.5508627208251173</v>
      </c>
      <c r="AH18" s="167">
        <v>3.2117825647501039</v>
      </c>
      <c r="AI18" s="167">
        <v>4.1160236624821982</v>
      </c>
      <c r="AJ18" s="167">
        <v>5.2623369664032138</v>
      </c>
      <c r="AK18" s="167">
        <v>6.5908969429284703</v>
      </c>
      <c r="AL18" s="167">
        <v>8.2276384369962816</v>
      </c>
      <c r="AM18" s="167">
        <v>10.131531535522855</v>
      </c>
      <c r="AN18" s="167">
        <v>12.883750478429436</v>
      </c>
      <c r="AO18" s="167">
        <v>16.002103925668628</v>
      </c>
      <c r="AP18" s="167">
        <v>19.277695396077217</v>
      </c>
      <c r="AQ18" s="167">
        <v>23.906855781993567</v>
      </c>
      <c r="AR18" s="167">
        <v>29.621643825237367</v>
      </c>
      <c r="AS18" s="167">
        <v>36.739586376255453</v>
      </c>
      <c r="AT18" s="167">
        <v>46.235465591951993</v>
      </c>
      <c r="AU18" s="167">
        <v>59.331019244430649</v>
      </c>
      <c r="AV18" s="167">
        <v>53.245365071530316</v>
      </c>
      <c r="AW18" s="167">
        <v>59.521059446177112</v>
      </c>
      <c r="AX18" s="167">
        <v>68.045153485663803</v>
      </c>
      <c r="AY18" s="167">
        <v>71.208060469790937</v>
      </c>
      <c r="AZ18" s="167">
        <v>70.569513274700341</v>
      </c>
      <c r="BA18" s="167">
        <v>69.582807758197433</v>
      </c>
      <c r="BB18" s="167">
        <v>78.122885326643512</v>
      </c>
      <c r="BC18" s="167">
        <v>82.568584089650727</v>
      </c>
      <c r="BD18" s="167">
        <v>85.236965263565224</v>
      </c>
      <c r="BE18" s="167">
        <v>85.033616016338229</v>
      </c>
      <c r="BF18" s="167">
        <v>84.740217459310756</v>
      </c>
      <c r="BG18" s="167">
        <v>84.445599115069911</v>
      </c>
      <c r="BH18" s="167">
        <v>81.428147443683841</v>
      </c>
      <c r="BI18" s="167">
        <v>80.250354806252773</v>
      </c>
      <c r="BJ18" s="167">
        <v>80.672298107161424</v>
      </c>
      <c r="BK18" s="167">
        <v>78.246781655025828</v>
      </c>
      <c r="BL18" s="167">
        <v>73.513174259015102</v>
      </c>
      <c r="BM18" s="167">
        <v>67.68642757349042</v>
      </c>
      <c r="BN18" s="167">
        <v>61.263283754315658</v>
      </c>
      <c r="BO18" s="167">
        <v>56.194306799982982</v>
      </c>
      <c r="BP18" s="167">
        <v>50.257798471862777</v>
      </c>
      <c r="BQ18" s="167">
        <v>43.019046201452397</v>
      </c>
      <c r="BR18" s="167">
        <v>36.606642557603372</v>
      </c>
      <c r="BS18" s="167">
        <v>30.323238221873325</v>
      </c>
      <c r="BT18" s="167">
        <v>25.694434643102365</v>
      </c>
      <c r="BU18" s="167">
        <v>0</v>
      </c>
      <c r="BV18" s="167">
        <v>0</v>
      </c>
      <c r="BW18" s="167">
        <v>0</v>
      </c>
      <c r="BX18" s="167">
        <v>0</v>
      </c>
      <c r="BY18" s="167">
        <v>0</v>
      </c>
      <c r="BZ18" s="167">
        <v>52.0968121261023</v>
      </c>
      <c r="CA18" s="168">
        <f t="shared" si="3"/>
        <v>2001.8732283815323</v>
      </c>
      <c r="CB18" s="169"/>
    </row>
    <row r="19" spans="2:80" ht="12.5" x14ac:dyDescent="0.25">
      <c r="B19" s="166">
        <f t="shared" si="2"/>
        <v>2012</v>
      </c>
      <c r="C19" s="167">
        <v>8.0883024295794886E-6</v>
      </c>
      <c r="D19" s="167">
        <v>1.5936420367738263E-5</v>
      </c>
      <c r="E19" s="167">
        <v>2.7966551905195952E-5</v>
      </c>
      <c r="F19" s="167">
        <v>4.6896807702020982E-5</v>
      </c>
      <c r="G19" s="167">
        <v>7.590867213001784E-5</v>
      </c>
      <c r="H19" s="167">
        <v>1.1668852955394604E-4</v>
      </c>
      <c r="I19" s="167">
        <v>1.8685844618850783E-4</v>
      </c>
      <c r="J19" s="167">
        <v>2.9577287545520109E-4</v>
      </c>
      <c r="K19" s="167">
        <v>4.6082686021461927E-4</v>
      </c>
      <c r="L19" s="167">
        <v>7.3165427046613385E-4</v>
      </c>
      <c r="M19" s="167">
        <v>1.1599332862210904E-3</v>
      </c>
      <c r="N19" s="167">
        <v>1.8946308280621965E-3</v>
      </c>
      <c r="O19" s="167">
        <v>3.1164287969393245E-3</v>
      </c>
      <c r="P19" s="167">
        <v>4.9622815297823558E-3</v>
      </c>
      <c r="Q19" s="167">
        <v>7.5983932586285718E-3</v>
      </c>
      <c r="R19" s="167">
        <v>1.2171202959882249E-2</v>
      </c>
      <c r="S19" s="167">
        <v>1.9715156860036748E-2</v>
      </c>
      <c r="T19" s="167">
        <v>3.1435784604438383E-2</v>
      </c>
      <c r="U19" s="167">
        <v>4.9107301078006399E-2</v>
      </c>
      <c r="V19" s="167">
        <v>7.7631755337288638E-2</v>
      </c>
      <c r="W19" s="167">
        <v>0.11854566962904667</v>
      </c>
      <c r="X19" s="167">
        <v>0.17452590407776875</v>
      </c>
      <c r="Y19" s="167">
        <v>0.24070483587998409</v>
      </c>
      <c r="Z19" s="167">
        <v>0.34424143965743537</v>
      </c>
      <c r="AA19" s="167">
        <v>0.46716930291532255</v>
      </c>
      <c r="AB19" s="167">
        <v>0.63414576155009628</v>
      </c>
      <c r="AC19" s="167">
        <v>0.83031916214134138</v>
      </c>
      <c r="AD19" s="167">
        <v>1.0965984816539822</v>
      </c>
      <c r="AE19" s="167">
        <v>1.4155654852150357</v>
      </c>
      <c r="AF19" s="167">
        <v>1.8078476527684122</v>
      </c>
      <c r="AG19" s="167">
        <v>2.3120391879878657</v>
      </c>
      <c r="AH19" s="167">
        <v>2.9115665308669367</v>
      </c>
      <c r="AI19" s="167">
        <v>3.6437553133695681</v>
      </c>
      <c r="AJ19" s="167">
        <v>4.6402752049417249</v>
      </c>
      <c r="AK19" s="167">
        <v>5.8979780465178679</v>
      </c>
      <c r="AL19" s="167">
        <v>7.3474825921592668</v>
      </c>
      <c r="AM19" s="167">
        <v>9.1269354136680469</v>
      </c>
      <c r="AN19" s="167">
        <v>11.192131886375661</v>
      </c>
      <c r="AO19" s="167">
        <v>14.166814525471969</v>
      </c>
      <c r="AP19" s="167">
        <v>17.527378887889675</v>
      </c>
      <c r="AQ19" s="167">
        <v>21.035394382003641</v>
      </c>
      <c r="AR19" s="167">
        <v>26.000420816591028</v>
      </c>
      <c r="AS19" s="167">
        <v>32.099104372751704</v>
      </c>
      <c r="AT19" s="167">
        <v>39.676846680552778</v>
      </c>
      <c r="AU19" s="167">
        <v>49.801467765771406</v>
      </c>
      <c r="AV19" s="167">
        <v>63.724114666275362</v>
      </c>
      <c r="AW19" s="167">
        <v>56.978666129106536</v>
      </c>
      <c r="AX19" s="167">
        <v>63.522462242384314</v>
      </c>
      <c r="AY19" s="167">
        <v>72.451956205345567</v>
      </c>
      <c r="AZ19" s="167">
        <v>75.471985994647511</v>
      </c>
      <c r="BA19" s="167">
        <v>74.604683253877013</v>
      </c>
      <c r="BB19" s="167">
        <v>73.217714028064449</v>
      </c>
      <c r="BC19" s="167">
        <v>81.955502530896695</v>
      </c>
      <c r="BD19" s="167">
        <v>86.182289233237114</v>
      </c>
      <c r="BE19" s="167">
        <v>88.558360074428975</v>
      </c>
      <c r="BF19" s="167">
        <v>87.899673368401039</v>
      </c>
      <c r="BG19" s="167">
        <v>87.158986351103977</v>
      </c>
      <c r="BH19" s="167">
        <v>86.361925022411725</v>
      </c>
      <c r="BI19" s="167">
        <v>82.829352692498233</v>
      </c>
      <c r="BJ19" s="167">
        <v>81.223732098332803</v>
      </c>
      <c r="BK19" s="167">
        <v>80.968258321970481</v>
      </c>
      <c r="BL19" s="167">
        <v>77.753873373603369</v>
      </c>
      <c r="BM19" s="167">
        <v>72.365178509974882</v>
      </c>
      <c r="BN19" s="167">
        <v>65.889791875181373</v>
      </c>
      <c r="BO19" s="167">
        <v>58.775865277327547</v>
      </c>
      <c r="BP19" s="167">
        <v>53.354263084810938</v>
      </c>
      <c r="BQ19" s="167">
        <v>46.979811104501948</v>
      </c>
      <c r="BR19" s="167">
        <v>39.707951034560551</v>
      </c>
      <c r="BS19" s="167">
        <v>33.199050695333263</v>
      </c>
      <c r="BT19" s="167">
        <v>26.954574150090771</v>
      </c>
      <c r="BU19" s="167">
        <v>0</v>
      </c>
      <c r="BV19" s="167">
        <v>0</v>
      </c>
      <c r="BW19" s="167">
        <v>0</v>
      </c>
      <c r="BX19" s="167">
        <v>0</v>
      </c>
      <c r="BY19" s="167">
        <v>0</v>
      </c>
      <c r="BZ19" s="167">
        <v>59.112499512523023</v>
      </c>
      <c r="CA19" s="168">
        <f t="shared" si="3"/>
        <v>2031.9225355995734</v>
      </c>
      <c r="CB19" s="169"/>
    </row>
    <row r="20" spans="2:80" ht="12.5" x14ac:dyDescent="0.25">
      <c r="B20" s="166">
        <f t="shared" si="2"/>
        <v>2013</v>
      </c>
      <c r="C20" s="167">
        <v>6.760213069450724E-6</v>
      </c>
      <c r="D20" s="167">
        <v>1.3203053002730503E-5</v>
      </c>
      <c r="E20" s="167">
        <v>2.4245818509214395E-5</v>
      </c>
      <c r="F20" s="167">
        <v>4.0560067649748899E-5</v>
      </c>
      <c r="G20" s="167">
        <v>6.4267730085415531E-5</v>
      </c>
      <c r="H20" s="167">
        <v>1.0124070389546519E-4</v>
      </c>
      <c r="I20" s="167">
        <v>1.5395195439841386E-4</v>
      </c>
      <c r="J20" s="167">
        <v>2.4895382396621785E-4</v>
      </c>
      <c r="K20" s="167">
        <v>4.0130191726190506E-4</v>
      </c>
      <c r="L20" s="167">
        <v>6.3346177369887069E-4</v>
      </c>
      <c r="M20" s="167">
        <v>1.0195906651411513E-3</v>
      </c>
      <c r="N20" s="167">
        <v>1.6470534738997206E-3</v>
      </c>
      <c r="O20" s="167">
        <v>2.7178426835225838E-3</v>
      </c>
      <c r="P20" s="167">
        <v>4.4748751753167781E-3</v>
      </c>
      <c r="Q20" s="167">
        <v>7.0567066153161828E-3</v>
      </c>
      <c r="R20" s="167">
        <v>1.0626016104708202E-2</v>
      </c>
      <c r="S20" s="167">
        <v>1.6680579447361649E-2</v>
      </c>
      <c r="T20" s="167">
        <v>2.6468925339978078E-2</v>
      </c>
      <c r="U20" s="167">
        <v>4.1376252206005992E-2</v>
      </c>
      <c r="V20" s="167">
        <v>6.3386442024966183E-2</v>
      </c>
      <c r="W20" s="167">
        <v>9.8426346644238716E-2</v>
      </c>
      <c r="X20" s="167">
        <v>0.14799833892570652</v>
      </c>
      <c r="Y20" s="167">
        <v>0.21536490992570201</v>
      </c>
      <c r="Z20" s="167">
        <v>0.29380129278418227</v>
      </c>
      <c r="AA20" s="167">
        <v>0.41555873376851188</v>
      </c>
      <c r="AB20" s="167">
        <v>0.55847525565220635</v>
      </c>
      <c r="AC20" s="167">
        <v>0.75075645591314466</v>
      </c>
      <c r="AD20" s="167">
        <v>0.97542902889124705</v>
      </c>
      <c r="AE20" s="167">
        <v>1.2785133339328256</v>
      </c>
      <c r="AF20" s="167">
        <v>1.6375748909236343</v>
      </c>
      <c r="AG20" s="167">
        <v>2.0771740587063627</v>
      </c>
      <c r="AH20" s="167">
        <v>2.6385119022749324</v>
      </c>
      <c r="AI20" s="167">
        <v>3.3034205836304382</v>
      </c>
      <c r="AJ20" s="167">
        <v>4.1122009240828667</v>
      </c>
      <c r="AK20" s="167">
        <v>5.2061736060400534</v>
      </c>
      <c r="AL20" s="167">
        <v>6.5820304120391047</v>
      </c>
      <c r="AM20" s="167">
        <v>8.1561338473656342</v>
      </c>
      <c r="AN20" s="167">
        <v>10.084038569639585</v>
      </c>
      <c r="AO20" s="167">
        <v>12.309970877008869</v>
      </c>
      <c r="AP20" s="167">
        <v>15.517023140933169</v>
      </c>
      <c r="AQ20" s="167">
        <v>19.12258838297333</v>
      </c>
      <c r="AR20" s="167">
        <v>22.867908086064674</v>
      </c>
      <c r="AS20" s="167">
        <v>28.164206672890543</v>
      </c>
      <c r="AT20" s="167">
        <v>34.651404592944651</v>
      </c>
      <c r="AU20" s="167">
        <v>42.70996070491335</v>
      </c>
      <c r="AV20" s="167">
        <v>53.434238442799987</v>
      </c>
      <c r="AW20" s="167">
        <v>68.193732225134553</v>
      </c>
      <c r="AX20" s="167">
        <v>60.758858168000394</v>
      </c>
      <c r="AY20" s="167">
        <v>67.555368420383175</v>
      </c>
      <c r="AZ20" s="167">
        <v>76.783315774518712</v>
      </c>
      <c r="BA20" s="167">
        <v>79.701887403441305</v>
      </c>
      <c r="BB20" s="167">
        <v>78.518778156355239</v>
      </c>
      <c r="BC20" s="167">
        <v>76.694587481956816</v>
      </c>
      <c r="BD20" s="167">
        <v>85.30231115010649</v>
      </c>
      <c r="BE20" s="167">
        <v>89.297596431968728</v>
      </c>
      <c r="BF20" s="167">
        <v>91.321308144731574</v>
      </c>
      <c r="BG20" s="167">
        <v>90.08269782863961</v>
      </c>
      <c r="BH20" s="167">
        <v>88.980113935186139</v>
      </c>
      <c r="BI20" s="167">
        <v>87.639414437801292</v>
      </c>
      <c r="BJ20" s="167">
        <v>83.512576540094528</v>
      </c>
      <c r="BK20" s="167">
        <v>81.329682677736415</v>
      </c>
      <c r="BL20" s="167">
        <v>80.453182092642052</v>
      </c>
      <c r="BM20" s="167">
        <v>76.276656887012308</v>
      </c>
      <c r="BN20" s="167">
        <v>70.308963977204485</v>
      </c>
      <c r="BO20" s="167">
        <v>63.086794171498468</v>
      </c>
      <c r="BP20" s="167">
        <v>55.51456449593077</v>
      </c>
      <c r="BQ20" s="167">
        <v>49.718467413731531</v>
      </c>
      <c r="BR20" s="167">
        <v>43.082950582270463</v>
      </c>
      <c r="BS20" s="167">
        <v>35.826267317745895</v>
      </c>
      <c r="BT20" s="167">
        <v>29.335756915877866</v>
      </c>
      <c r="BU20" s="167">
        <v>0</v>
      </c>
      <c r="BV20" s="167">
        <v>0</v>
      </c>
      <c r="BW20" s="167">
        <v>0</v>
      </c>
      <c r="BX20" s="167">
        <v>0</v>
      </c>
      <c r="BY20" s="167">
        <v>0</v>
      </c>
      <c r="BZ20" s="167">
        <v>65.976052672388533</v>
      </c>
      <c r="CA20" s="168">
        <f t="shared" si="3"/>
        <v>2052.7379109248182</v>
      </c>
      <c r="CB20" s="169"/>
    </row>
    <row r="21" spans="2:80" ht="12.5" x14ac:dyDescent="0.25">
      <c r="B21" s="166">
        <f t="shared" si="2"/>
        <v>2014</v>
      </c>
      <c r="C21" s="167">
        <v>5.7997502654286853E-6</v>
      </c>
      <c r="D21" s="167">
        <v>1.1053288202472755E-5</v>
      </c>
      <c r="E21" s="167">
        <v>2.0175778405899514E-5</v>
      </c>
      <c r="F21" s="167">
        <v>3.5215313811273741E-5</v>
      </c>
      <c r="G21" s="167">
        <v>5.5562692097693711E-5</v>
      </c>
      <c r="H21" s="167">
        <v>8.5723019037517445E-5</v>
      </c>
      <c r="I21" s="167">
        <v>1.3392957870062006E-4</v>
      </c>
      <c r="J21" s="167">
        <v>2.0632816215053473E-4</v>
      </c>
      <c r="K21" s="167">
        <v>3.3885235217869653E-4</v>
      </c>
      <c r="L21" s="167">
        <v>5.5320819017030953E-4</v>
      </c>
      <c r="M21" s="167">
        <v>8.8133319546794542E-4</v>
      </c>
      <c r="N21" s="167">
        <v>1.4415382174733232E-3</v>
      </c>
      <c r="O21" s="167">
        <v>2.3506996187541151E-3</v>
      </c>
      <c r="P21" s="167">
        <v>3.8830268827933778E-3</v>
      </c>
      <c r="Q21" s="167">
        <v>6.3438687852670761E-3</v>
      </c>
      <c r="R21" s="167">
        <v>9.8456990971295955E-3</v>
      </c>
      <c r="S21" s="167">
        <v>1.4542843725590754E-2</v>
      </c>
      <c r="T21" s="167">
        <v>2.2353582764991664E-2</v>
      </c>
      <c r="U21" s="167">
        <v>3.4808726615867452E-2</v>
      </c>
      <c r="V21" s="167">
        <v>5.3421538323159573E-2</v>
      </c>
      <c r="W21" s="167">
        <v>8.0379723781143136E-2</v>
      </c>
      <c r="X21" s="167">
        <v>0.12283407086075754</v>
      </c>
      <c r="Y21" s="167">
        <v>0.1822737733632579</v>
      </c>
      <c r="Z21" s="167">
        <v>0.26258826700532012</v>
      </c>
      <c r="AA21" s="167">
        <v>0.35434042673274146</v>
      </c>
      <c r="AB21" s="167">
        <v>0.49647639454763043</v>
      </c>
      <c r="AC21" s="167">
        <v>0.66127869528337202</v>
      </c>
      <c r="AD21" s="167">
        <v>0.88163758872798148</v>
      </c>
      <c r="AE21" s="167">
        <v>1.1368219530544397</v>
      </c>
      <c r="AF21" s="167">
        <v>1.4792510397210787</v>
      </c>
      <c r="AG21" s="167">
        <v>1.8818663934936404</v>
      </c>
      <c r="AH21" s="167">
        <v>2.3722493365611861</v>
      </c>
      <c r="AI21" s="167">
        <v>2.993774829652633</v>
      </c>
      <c r="AJ21" s="167">
        <v>3.7277283966894168</v>
      </c>
      <c r="AK21" s="167">
        <v>4.6179907250612651</v>
      </c>
      <c r="AL21" s="167">
        <v>5.8145431711213496</v>
      </c>
      <c r="AM21" s="167">
        <v>7.3137991961152844</v>
      </c>
      <c r="AN21" s="167">
        <v>9.0163649498271266</v>
      </c>
      <c r="AO21" s="167">
        <v>11.095646836659654</v>
      </c>
      <c r="AP21" s="167">
        <v>13.487904154608476</v>
      </c>
      <c r="AQ21" s="167">
        <v>16.930742892836133</v>
      </c>
      <c r="AR21" s="167">
        <v>20.791610839654837</v>
      </c>
      <c r="AS21" s="167">
        <v>24.773715688448327</v>
      </c>
      <c r="AT21" s="167">
        <v>30.415717298498581</v>
      </c>
      <c r="AU21" s="167">
        <v>37.295872089969833</v>
      </c>
      <c r="AV21" s="167">
        <v>45.818359179279234</v>
      </c>
      <c r="AW21" s="167">
        <v>57.178055110449314</v>
      </c>
      <c r="AX21" s="167">
        <v>72.769822144655805</v>
      </c>
      <c r="AY21" s="167">
        <v>64.619093174567311</v>
      </c>
      <c r="AZ21" s="167">
        <v>71.53631066411819</v>
      </c>
      <c r="BA21" s="167">
        <v>81.040275574813975</v>
      </c>
      <c r="BB21" s="167">
        <v>83.807007005681058</v>
      </c>
      <c r="BC21" s="167">
        <v>82.251022788105203</v>
      </c>
      <c r="BD21" s="167">
        <v>79.809829640790838</v>
      </c>
      <c r="BE21" s="167">
        <v>88.301997546160777</v>
      </c>
      <c r="BF21" s="167">
        <v>91.973457538400979</v>
      </c>
      <c r="BG21" s="167">
        <v>93.662691006338846</v>
      </c>
      <c r="BH21" s="167">
        <v>91.907801619068465</v>
      </c>
      <c r="BI21" s="167">
        <v>90.268616050122247</v>
      </c>
      <c r="BJ21" s="167">
        <v>88.440810967129863</v>
      </c>
      <c r="BK21" s="167">
        <v>83.641221506174432</v>
      </c>
      <c r="BL21" s="167">
        <v>80.956906216794295</v>
      </c>
      <c r="BM21" s="167">
        <v>79.366255519607563</v>
      </c>
      <c r="BN21" s="167">
        <v>74.243600432088783</v>
      </c>
      <c r="BO21" s="167">
        <v>67.768787937366355</v>
      </c>
      <c r="BP21" s="167">
        <v>59.984365926149124</v>
      </c>
      <c r="BQ21" s="167">
        <v>52.200271638698354</v>
      </c>
      <c r="BR21" s="167">
        <v>46.010155362894665</v>
      </c>
      <c r="BS21" s="167">
        <v>39.168380056108838</v>
      </c>
      <c r="BT21" s="167">
        <v>32.04586946744319</v>
      </c>
      <c r="BU21" s="167">
        <v>0</v>
      </c>
      <c r="BV21" s="167">
        <v>0</v>
      </c>
      <c r="BW21" s="167">
        <v>0</v>
      </c>
      <c r="BX21" s="167">
        <v>0</v>
      </c>
      <c r="BY21" s="167">
        <v>0</v>
      </c>
      <c r="BZ21" s="167">
        <v>72.798758772498047</v>
      </c>
      <c r="CA21" s="168">
        <f t="shared" si="3"/>
        <v>2069.9084502831333</v>
      </c>
      <c r="CB21" s="169"/>
    </row>
    <row r="22" spans="2:80" ht="12.5" x14ac:dyDescent="0.25">
      <c r="B22" s="166">
        <f t="shared" si="2"/>
        <v>2015</v>
      </c>
      <c r="C22" s="167">
        <v>4.8103121252744685E-6</v>
      </c>
      <c r="D22" s="167">
        <v>9.5042689533184066E-6</v>
      </c>
      <c r="E22" s="167">
        <v>1.692873038861703E-5</v>
      </c>
      <c r="F22" s="167">
        <v>2.9503210654931167E-5</v>
      </c>
      <c r="G22" s="167">
        <v>4.8439748942370742E-5</v>
      </c>
      <c r="H22" s="167">
        <v>7.4367312988404821E-5</v>
      </c>
      <c r="I22" s="167">
        <v>1.1378433817390426E-4</v>
      </c>
      <c r="J22" s="167">
        <v>1.8032634531912894E-4</v>
      </c>
      <c r="K22" s="167">
        <v>2.8280667168913143E-4</v>
      </c>
      <c r="L22" s="167">
        <v>4.6906770598929837E-4</v>
      </c>
      <c r="M22" s="167">
        <v>7.7202398142824091E-4</v>
      </c>
      <c r="N22" s="167">
        <v>1.2447535535990567E-3</v>
      </c>
      <c r="O22" s="167">
        <v>2.0508700903967975E-3</v>
      </c>
      <c r="P22" s="167">
        <v>3.3466079577446906E-3</v>
      </c>
      <c r="Q22" s="167">
        <v>5.4871693904618157E-3</v>
      </c>
      <c r="R22" s="167">
        <v>8.8339873932988255E-3</v>
      </c>
      <c r="S22" s="167">
        <v>1.3459818465762746E-2</v>
      </c>
      <c r="T22" s="167">
        <v>1.9470999504811487E-2</v>
      </c>
      <c r="U22" s="167">
        <v>2.9354491796327792E-2</v>
      </c>
      <c r="V22" s="167">
        <v>4.491069494708172E-2</v>
      </c>
      <c r="W22" s="167">
        <v>6.777026610964651E-2</v>
      </c>
      <c r="X22" s="167">
        <v>0.10037003347091272</v>
      </c>
      <c r="Y22" s="167">
        <v>0.15124730049750934</v>
      </c>
      <c r="Z22" s="167">
        <v>0.22184486279250343</v>
      </c>
      <c r="AA22" s="167">
        <v>0.31639129779558872</v>
      </c>
      <c r="AB22" s="167">
        <v>0.42294630743400324</v>
      </c>
      <c r="AC22" s="167">
        <v>0.58731919752213013</v>
      </c>
      <c r="AD22" s="167">
        <v>0.77640581231524319</v>
      </c>
      <c r="AE22" s="167">
        <v>1.027036944330481</v>
      </c>
      <c r="AF22" s="167">
        <v>1.3148956701375842</v>
      </c>
      <c r="AG22" s="167">
        <v>1.6997530629662743</v>
      </c>
      <c r="AH22" s="167">
        <v>2.1491606679909268</v>
      </c>
      <c r="AI22" s="167">
        <v>2.691834882031908</v>
      </c>
      <c r="AJ22" s="167">
        <v>3.3777397491573953</v>
      </c>
      <c r="AK22" s="167">
        <v>4.1857509816000738</v>
      </c>
      <c r="AL22" s="167">
        <v>5.1591396210695732</v>
      </c>
      <c r="AM22" s="167">
        <v>6.4621037971233557</v>
      </c>
      <c r="AN22" s="167">
        <v>8.0881504763375336</v>
      </c>
      <c r="AO22" s="167">
        <v>9.9219246168336195</v>
      </c>
      <c r="AP22" s="167">
        <v>12.160558773441291</v>
      </c>
      <c r="AQ22" s="167">
        <v>14.715956586195652</v>
      </c>
      <c r="AR22" s="167">
        <v>18.404604056532477</v>
      </c>
      <c r="AS22" s="167">
        <v>22.520430230078613</v>
      </c>
      <c r="AT22" s="167">
        <v>26.735692460617461</v>
      </c>
      <c r="AU22" s="167">
        <v>32.720037026211415</v>
      </c>
      <c r="AV22" s="167">
        <v>39.974142101102068</v>
      </c>
      <c r="AW22" s="167">
        <v>48.962001884021781</v>
      </c>
      <c r="AX22" s="167">
        <v>60.928242358189209</v>
      </c>
      <c r="AY22" s="167">
        <v>77.354734735079063</v>
      </c>
      <c r="AZ22" s="167">
        <v>68.327663102871227</v>
      </c>
      <c r="BA22" s="167">
        <v>75.387083137937736</v>
      </c>
      <c r="BB22" s="167">
        <v>85.077869903707736</v>
      </c>
      <c r="BC22" s="167">
        <v>87.624620141263833</v>
      </c>
      <c r="BD22" s="167">
        <v>85.448399249572901</v>
      </c>
      <c r="BE22" s="167">
        <v>82.237674021260347</v>
      </c>
      <c r="BF22" s="167">
        <v>90.473465340053025</v>
      </c>
      <c r="BG22" s="167">
        <v>93.788467550537746</v>
      </c>
      <c r="BH22" s="167">
        <v>95.036325362401172</v>
      </c>
      <c r="BI22" s="167">
        <v>92.737844506413808</v>
      </c>
      <c r="BJ22" s="167">
        <v>90.492731980161452</v>
      </c>
      <c r="BK22" s="167">
        <v>88.08972203431459</v>
      </c>
      <c r="BL22" s="167">
        <v>82.707309168458522</v>
      </c>
      <c r="BM22" s="167">
        <v>79.392685520085749</v>
      </c>
      <c r="BN22" s="167">
        <v>76.796995938822761</v>
      </c>
      <c r="BO22" s="167">
        <v>70.928552509953107</v>
      </c>
      <c r="BP22" s="167">
        <v>63.76824790873642</v>
      </c>
      <c r="BQ22" s="167">
        <v>55.628575964861284</v>
      </c>
      <c r="BR22" s="167">
        <v>47.562144623439089</v>
      </c>
      <c r="BS22" s="167">
        <v>41.20407276768973</v>
      </c>
      <c r="BT22" s="167">
        <v>34.442528891881679</v>
      </c>
      <c r="BU22" s="167">
        <v>0</v>
      </c>
      <c r="BV22" s="167">
        <v>0</v>
      </c>
      <c r="BW22" s="167">
        <v>0</v>
      </c>
      <c r="BX22" s="167">
        <v>0</v>
      </c>
      <c r="BY22" s="167">
        <v>0</v>
      </c>
      <c r="BZ22" s="167">
        <v>79.014714297322612</v>
      </c>
      <c r="CA22" s="168">
        <f t="shared" si="3"/>
        <v>2069.4960406364576</v>
      </c>
      <c r="CB22" s="169"/>
    </row>
    <row r="23" spans="2:80" ht="12.5" x14ac:dyDescent="0.25">
      <c r="B23" s="166">
        <f t="shared" si="2"/>
        <v>2016</v>
      </c>
      <c r="C23" s="167">
        <v>4.1007527353548873E-6</v>
      </c>
      <c r="D23" s="167">
        <v>7.8997967860351681E-6</v>
      </c>
      <c r="E23" s="167">
        <v>1.4548732679538212E-5</v>
      </c>
      <c r="F23" s="167">
        <v>2.4723925267498836E-5</v>
      </c>
      <c r="G23" s="167">
        <v>4.0549591338298607E-5</v>
      </c>
      <c r="H23" s="167">
        <v>6.4669450783129412E-5</v>
      </c>
      <c r="I23" s="167">
        <v>9.8565879836816361E-5</v>
      </c>
      <c r="J23" s="167">
        <v>1.5323893379488168E-4</v>
      </c>
      <c r="K23" s="167">
        <v>2.4751334585888796E-4</v>
      </c>
      <c r="L23" s="167">
        <v>3.9337486303590852E-4</v>
      </c>
      <c r="M23" s="167">
        <v>6.5581852330734436E-4</v>
      </c>
      <c r="N23" s="167">
        <v>1.0919158406571816E-3</v>
      </c>
      <c r="O23" s="167">
        <v>1.7665714851670122E-3</v>
      </c>
      <c r="P23" s="167">
        <v>2.908070627250986E-3</v>
      </c>
      <c r="Q23" s="167">
        <v>4.7110881556518824E-3</v>
      </c>
      <c r="R23" s="167">
        <v>7.6126511687448217E-3</v>
      </c>
      <c r="S23" s="167">
        <v>1.2043637604172014E-2</v>
      </c>
      <c r="T23" s="167">
        <v>1.7987047292927466E-2</v>
      </c>
      <c r="U23" s="167">
        <v>2.5534431308677136E-2</v>
      </c>
      <c r="V23" s="167">
        <v>3.7798726193312787E-2</v>
      </c>
      <c r="W23" s="167">
        <v>5.6872705352525338E-2</v>
      </c>
      <c r="X23" s="167">
        <v>8.4568160294790529E-2</v>
      </c>
      <c r="Y23" s="167">
        <v>0.12357619595954472</v>
      </c>
      <c r="Z23" s="167">
        <v>0.18395451574977617</v>
      </c>
      <c r="AA23" s="167">
        <v>0.26670414653526903</v>
      </c>
      <c r="AB23" s="167">
        <v>0.37716988713619598</v>
      </c>
      <c r="AC23" s="167">
        <v>0.49968262645660139</v>
      </c>
      <c r="AD23" s="167">
        <v>0.68875206131474287</v>
      </c>
      <c r="AE23" s="167">
        <v>0.90400546189984687</v>
      </c>
      <c r="AF23" s="167">
        <v>1.1864608166831716</v>
      </c>
      <c r="AG23" s="167">
        <v>1.5096673500373154</v>
      </c>
      <c r="AH23" s="167">
        <v>1.9401074539250847</v>
      </c>
      <c r="AI23" s="167">
        <v>2.4387870115774182</v>
      </c>
      <c r="AJ23" s="167">
        <v>3.0368917572415532</v>
      </c>
      <c r="AK23" s="167">
        <v>3.7896814771249967</v>
      </c>
      <c r="AL23" s="167">
        <v>4.6738502233463386</v>
      </c>
      <c r="AM23" s="167">
        <v>5.7337371287208025</v>
      </c>
      <c r="AN23" s="167">
        <v>7.1481128627223551</v>
      </c>
      <c r="AO23" s="167">
        <v>8.9024567787556244</v>
      </c>
      <c r="AP23" s="167">
        <v>10.870819160430731</v>
      </c>
      <c r="AQ23" s="167">
        <v>13.26885164184786</v>
      </c>
      <c r="AR23" s="167">
        <v>15.994124363955965</v>
      </c>
      <c r="AS23" s="167">
        <v>19.929708435405658</v>
      </c>
      <c r="AT23" s="167">
        <v>24.292748718692533</v>
      </c>
      <c r="AU23" s="167">
        <v>28.743670651995462</v>
      </c>
      <c r="AV23" s="167">
        <v>35.070920774108231</v>
      </c>
      <c r="AW23" s="167">
        <v>42.710373791223319</v>
      </c>
      <c r="AX23" s="167">
        <v>52.161442338965969</v>
      </c>
      <c r="AY23" s="167">
        <v>64.701703424704959</v>
      </c>
      <c r="AZ23" s="167">
        <v>81.777305147296005</v>
      </c>
      <c r="BA23" s="167">
        <v>71.880068423060607</v>
      </c>
      <c r="BB23" s="167">
        <v>79.019113653322776</v>
      </c>
      <c r="BC23" s="167">
        <v>88.927253859682281</v>
      </c>
      <c r="BD23" s="167">
        <v>90.777274386285242</v>
      </c>
      <c r="BE23" s="167">
        <v>87.995533189822055</v>
      </c>
      <c r="BF23" s="167">
        <v>84.045185530060621</v>
      </c>
      <c r="BG23" s="167">
        <v>92.071765364431286</v>
      </c>
      <c r="BH23" s="167">
        <v>94.902889198037485</v>
      </c>
      <c r="BI23" s="167">
        <v>95.606475521023654</v>
      </c>
      <c r="BJ23" s="167">
        <v>92.922769554529339</v>
      </c>
      <c r="BK23" s="167">
        <v>90.011581734932179</v>
      </c>
      <c r="BL23" s="167">
        <v>86.985107634819613</v>
      </c>
      <c r="BM23" s="167">
        <v>81.089828259983278</v>
      </c>
      <c r="BN23" s="167">
        <v>76.920624485656077</v>
      </c>
      <c r="BO23" s="167">
        <v>73.577174386070368</v>
      </c>
      <c r="BP23" s="167">
        <v>66.903905100595566</v>
      </c>
      <c r="BQ23" s="167">
        <v>59.298290852209647</v>
      </c>
      <c r="BR23" s="167">
        <v>51.021717144892897</v>
      </c>
      <c r="BS23" s="167">
        <v>42.868528467836455</v>
      </c>
      <c r="BT23" s="167">
        <v>36.460109706149524</v>
      </c>
      <c r="BU23" s="167">
        <v>0</v>
      </c>
      <c r="BV23" s="167">
        <v>0</v>
      </c>
      <c r="BW23" s="167">
        <v>0</v>
      </c>
      <c r="BX23" s="167">
        <v>0</v>
      </c>
      <c r="BY23" s="167">
        <v>0</v>
      </c>
      <c r="BZ23" s="167">
        <v>84.870421836255545</v>
      </c>
      <c r="CA23" s="168">
        <f t="shared" si="3"/>
        <v>2061.3354845025892</v>
      </c>
      <c r="CB23" s="169"/>
    </row>
    <row r="24" spans="2:80" ht="12.5" x14ac:dyDescent="0.25">
      <c r="B24" s="166">
        <f t="shared" si="2"/>
        <v>2017</v>
      </c>
      <c r="C24" s="167">
        <v>3.4995179294134565E-6</v>
      </c>
      <c r="D24" s="167">
        <v>6.6737438396205495E-6</v>
      </c>
      <c r="E24" s="167">
        <v>1.2009748109508694E-5</v>
      </c>
      <c r="F24" s="167">
        <v>2.1049097803562539E-5</v>
      </c>
      <c r="G24" s="167">
        <v>3.3709605272366772E-5</v>
      </c>
      <c r="H24" s="167">
        <v>5.3929926803295003E-5</v>
      </c>
      <c r="I24" s="167">
        <v>8.5190545577623622E-5</v>
      </c>
      <c r="J24" s="167">
        <v>1.318982176786998E-4</v>
      </c>
      <c r="K24" s="167">
        <v>2.0924624313749252E-4</v>
      </c>
      <c r="L24" s="167">
        <v>3.4258380316046222E-4</v>
      </c>
      <c r="M24" s="167">
        <v>5.4932892434517155E-4</v>
      </c>
      <c r="N24" s="167">
        <v>9.2409099021154018E-4</v>
      </c>
      <c r="O24" s="167">
        <v>1.5436252922979427E-3</v>
      </c>
      <c r="P24" s="167">
        <v>2.4878054923517801E-3</v>
      </c>
      <c r="Q24" s="167">
        <v>4.0611773112374239E-3</v>
      </c>
      <c r="R24" s="167">
        <v>6.4873934835657232E-3</v>
      </c>
      <c r="S24" s="167">
        <v>1.0306131636887039E-2</v>
      </c>
      <c r="T24" s="167">
        <v>1.600354225688852E-2</v>
      </c>
      <c r="U24" s="167">
        <v>2.3476426393032712E-2</v>
      </c>
      <c r="V24" s="167">
        <v>3.2740573232702269E-2</v>
      </c>
      <c r="W24" s="167">
        <v>4.7661725366173496E-2</v>
      </c>
      <c r="X24" s="167">
        <v>7.0744901004889948E-2</v>
      </c>
      <c r="Y24" s="167">
        <v>0.10389975653496447</v>
      </c>
      <c r="Z24" s="167">
        <v>0.15008422633341961</v>
      </c>
      <c r="AA24" s="167">
        <v>0.22078776685924406</v>
      </c>
      <c r="AB24" s="167">
        <v>0.31693565180115418</v>
      </c>
      <c r="AC24" s="167">
        <v>0.44483202797274451</v>
      </c>
      <c r="AD24" s="167">
        <v>0.58486214432599937</v>
      </c>
      <c r="AE24" s="167">
        <v>0.80053420028790534</v>
      </c>
      <c r="AF24" s="167">
        <v>1.0436858545566383</v>
      </c>
      <c r="AG24" s="167">
        <v>1.3608243468217496</v>
      </c>
      <c r="AH24" s="167">
        <v>1.7213945068911867</v>
      </c>
      <c r="AI24" s="167">
        <v>2.2000927642433226</v>
      </c>
      <c r="AJ24" s="167">
        <v>2.7498679570257591</v>
      </c>
      <c r="AK24" s="167">
        <v>3.4068160718242799</v>
      </c>
      <c r="AL24" s="167">
        <v>4.2295709572682316</v>
      </c>
      <c r="AM24" s="167">
        <v>5.1926004192639716</v>
      </c>
      <c r="AN24" s="167">
        <v>6.3442182036181913</v>
      </c>
      <c r="AO24" s="167">
        <v>7.8691608600330447</v>
      </c>
      <c r="AP24" s="167">
        <v>9.7584245174156514</v>
      </c>
      <c r="AQ24" s="167">
        <v>11.858018111006299</v>
      </c>
      <c r="AR24" s="167">
        <v>14.422350813553285</v>
      </c>
      <c r="AS24" s="167">
        <v>17.311969247170421</v>
      </c>
      <c r="AT24" s="167">
        <v>21.497015302554118</v>
      </c>
      <c r="AU24" s="167">
        <v>26.121100432681249</v>
      </c>
      <c r="AV24" s="167">
        <v>30.793862693943979</v>
      </c>
      <c r="AW24" s="167">
        <v>37.454050705508365</v>
      </c>
      <c r="AX24" s="167">
        <v>45.463301906444769</v>
      </c>
      <c r="AY24" s="167">
        <v>55.374685930932124</v>
      </c>
      <c r="AZ24" s="167">
        <v>68.333052903947959</v>
      </c>
      <c r="BA24" s="167">
        <v>86.043268381969582</v>
      </c>
      <c r="BB24" s="167">
        <v>75.279250764099032</v>
      </c>
      <c r="BC24" s="167">
        <v>82.4429933533509</v>
      </c>
      <c r="BD24" s="167">
        <v>92.011273592384498</v>
      </c>
      <c r="BE24" s="167">
        <v>93.210013067966429</v>
      </c>
      <c r="BF24" s="167">
        <v>89.748797477216456</v>
      </c>
      <c r="BG24" s="167">
        <v>85.227039898865968</v>
      </c>
      <c r="BH24" s="167">
        <v>92.917797156610149</v>
      </c>
      <c r="BI24" s="167">
        <v>95.237932543986915</v>
      </c>
      <c r="BJ24" s="167">
        <v>95.389235312766132</v>
      </c>
      <c r="BK24" s="167">
        <v>92.123408388176202</v>
      </c>
      <c r="BL24" s="167">
        <v>88.619941224057129</v>
      </c>
      <c r="BM24" s="167">
        <v>84.993830590345283</v>
      </c>
      <c r="BN24" s="167">
        <v>78.335781092536536</v>
      </c>
      <c r="BO24" s="167">
        <v>73.496598090385817</v>
      </c>
      <c r="BP24" s="167">
        <v>69.196454861662247</v>
      </c>
      <c r="BQ24" s="167">
        <v>62.060679603404552</v>
      </c>
      <c r="BR24" s="167">
        <v>54.10661490850643</v>
      </c>
      <c r="BS24" s="167">
        <v>45.783083547389715</v>
      </c>
      <c r="BT24" s="167">
        <v>37.791269743389257</v>
      </c>
      <c r="BU24" s="167">
        <v>0</v>
      </c>
      <c r="BV24" s="167">
        <v>0</v>
      </c>
      <c r="BW24" s="167">
        <v>0</v>
      </c>
      <c r="BX24" s="167">
        <v>0</v>
      </c>
      <c r="BY24" s="167">
        <v>0</v>
      </c>
      <c r="BZ24" s="167">
        <v>90.123105339376423</v>
      </c>
      <c r="CA24" s="168">
        <f t="shared" si="3"/>
        <v>2041.4842557310997</v>
      </c>
      <c r="CB24" s="169"/>
    </row>
    <row r="25" spans="2:80" ht="12.5" x14ac:dyDescent="0.25">
      <c r="B25" s="166">
        <f t="shared" si="2"/>
        <v>2018</v>
      </c>
      <c r="C25" s="167">
        <v>2.8947124629339488E-6</v>
      </c>
      <c r="D25" s="167">
        <v>5.7013499302378812E-6</v>
      </c>
      <c r="E25" s="167">
        <v>1.0121537435136413E-5</v>
      </c>
      <c r="F25" s="167">
        <v>1.737897185326992E-5</v>
      </c>
      <c r="G25" s="167">
        <v>2.8675143455732244E-5</v>
      </c>
      <c r="H25" s="167">
        <v>4.4744802705734554E-5</v>
      </c>
      <c r="I25" s="167">
        <v>7.1161007521268471E-5</v>
      </c>
      <c r="J25" s="167">
        <v>1.1388762854204482E-4</v>
      </c>
      <c r="K25" s="167">
        <v>1.799975419622124E-4</v>
      </c>
      <c r="L25" s="167">
        <v>2.8969941113915487E-4</v>
      </c>
      <c r="M25" s="167">
        <v>4.7909624412967311E-4</v>
      </c>
      <c r="N25" s="167">
        <v>7.7711817035364117E-4</v>
      </c>
      <c r="O25" s="167">
        <v>1.308139259678473E-3</v>
      </c>
      <c r="P25" s="167">
        <v>2.176496127494168E-3</v>
      </c>
      <c r="Q25" s="167">
        <v>3.4688327857884116E-3</v>
      </c>
      <c r="R25" s="167">
        <v>5.5783718221581735E-3</v>
      </c>
      <c r="S25" s="167">
        <v>8.7607690879579481E-3</v>
      </c>
      <c r="T25" s="167">
        <v>1.3659912406260494E-2</v>
      </c>
      <c r="U25" s="167">
        <v>2.0846963394954343E-2</v>
      </c>
      <c r="V25" s="167">
        <v>3.0063562817464112E-2</v>
      </c>
      <c r="W25" s="167">
        <v>4.1221975325324789E-2</v>
      </c>
      <c r="X25" s="167">
        <v>5.9166523210813005E-2</v>
      </c>
      <c r="Y25" s="167">
        <v>8.6795976818691389E-2</v>
      </c>
      <c r="Z25" s="167">
        <v>0.12605672519897909</v>
      </c>
      <c r="AA25" s="167">
        <v>0.18006221385141397</v>
      </c>
      <c r="AB25" s="167">
        <v>0.26217351542717166</v>
      </c>
      <c r="AC25" s="167">
        <v>0.37287548679843618</v>
      </c>
      <c r="AD25" s="167">
        <v>0.52005912980956093</v>
      </c>
      <c r="AE25" s="167">
        <v>0.6788990648378268</v>
      </c>
      <c r="AF25" s="167">
        <v>0.92337048744108385</v>
      </c>
      <c r="AG25" s="167">
        <v>1.1964659547432257</v>
      </c>
      <c r="AH25" s="167">
        <v>1.5503563373119196</v>
      </c>
      <c r="AI25" s="167">
        <v>1.9497761748941804</v>
      </c>
      <c r="AJ25" s="167">
        <v>2.479423219593957</v>
      </c>
      <c r="AK25" s="167">
        <v>3.0842795159332956</v>
      </c>
      <c r="AL25" s="167">
        <v>3.801861758107981</v>
      </c>
      <c r="AM25" s="167">
        <v>4.6963453591693467</v>
      </c>
      <c r="AN25" s="167">
        <v>5.7397810353228689</v>
      </c>
      <c r="AO25" s="167">
        <v>6.9839944196328316</v>
      </c>
      <c r="AP25" s="167">
        <v>8.6238870479724188</v>
      </c>
      <c r="AQ25" s="167">
        <v>10.648183202188823</v>
      </c>
      <c r="AR25" s="167">
        <v>12.880588100113599</v>
      </c>
      <c r="AS25" s="167">
        <v>15.609570006084276</v>
      </c>
      <c r="AT25" s="167">
        <v>18.672159478498656</v>
      </c>
      <c r="AU25" s="167">
        <v>23.105089454589745</v>
      </c>
      <c r="AV25" s="167">
        <v>27.97043763760988</v>
      </c>
      <c r="AW25" s="167">
        <v>32.876916410325364</v>
      </c>
      <c r="AX25" s="167">
        <v>39.867623132172206</v>
      </c>
      <c r="AY25" s="167">
        <v>48.228709759764421</v>
      </c>
      <c r="AZ25" s="167">
        <v>58.417694438011587</v>
      </c>
      <c r="BA25" s="167">
        <v>71.77433806596791</v>
      </c>
      <c r="BB25" s="167">
        <v>90.03978306549881</v>
      </c>
      <c r="BC25" s="167">
        <v>78.399472294483999</v>
      </c>
      <c r="BD25" s="167">
        <v>85.1635566568863</v>
      </c>
      <c r="BE25" s="167">
        <v>94.289574772696113</v>
      </c>
      <c r="BF25" s="167">
        <v>94.788971847776693</v>
      </c>
      <c r="BG25" s="167">
        <v>90.71540595232797</v>
      </c>
      <c r="BH25" s="167">
        <v>85.666801161839587</v>
      </c>
      <c r="BI25" s="167">
        <v>92.884661516532859</v>
      </c>
      <c r="BJ25" s="167">
        <v>94.746992325167795</v>
      </c>
      <c r="BK25" s="167">
        <v>94.182240238521302</v>
      </c>
      <c r="BL25" s="167">
        <v>90.301642288356021</v>
      </c>
      <c r="BM25" s="167">
        <v>86.18326893108717</v>
      </c>
      <c r="BN25" s="167">
        <v>81.853904085552827</v>
      </c>
      <c r="BO25" s="167">
        <v>74.403401364769351</v>
      </c>
      <c r="BP25" s="167">
        <v>69.077336796832213</v>
      </c>
      <c r="BQ25" s="167">
        <v>63.995488472765025</v>
      </c>
      <c r="BR25" s="167">
        <v>56.217322416026917</v>
      </c>
      <c r="BS25" s="167">
        <v>48.205530071105379</v>
      </c>
      <c r="BT25" s="167">
        <v>39.872652173209701</v>
      </c>
      <c r="BU25" s="167">
        <v>28.440004901142544</v>
      </c>
      <c r="BV25" s="167">
        <v>23.333679690868884</v>
      </c>
      <c r="BW25" s="167">
        <v>18.425097581892679</v>
      </c>
      <c r="BX25" s="167">
        <v>14.033964102328898</v>
      </c>
      <c r="BY25" s="167">
        <v>10.39822055457069</v>
      </c>
      <c r="BZ25" s="167">
        <v>0</v>
      </c>
      <c r="CA25" s="168">
        <f t="shared" si="3"/>
        <v>2009.1150183931907</v>
      </c>
      <c r="CB25" s="169"/>
    </row>
    <row r="26" spans="2:80" ht="12.5" x14ac:dyDescent="0.25">
      <c r="B26" s="166">
        <f t="shared" si="2"/>
        <v>2019</v>
      </c>
      <c r="C26" s="167">
        <v>2.4583312281650088E-6</v>
      </c>
      <c r="D26" s="167">
        <v>4.7255382735929274E-6</v>
      </c>
      <c r="E26" s="167">
        <v>8.6718182734230043E-6</v>
      </c>
      <c r="F26" s="167">
        <v>1.4630241503041375E-5</v>
      </c>
      <c r="G26" s="167">
        <v>2.3651924450050765E-5</v>
      </c>
      <c r="H26" s="167">
        <v>3.8131010792863407E-5</v>
      </c>
      <c r="I26" s="167">
        <v>5.9096370441165391E-5</v>
      </c>
      <c r="J26" s="167">
        <v>9.5444925058064956E-5</v>
      </c>
      <c r="K26" s="167">
        <v>1.556502552213096E-4</v>
      </c>
      <c r="L26" s="167">
        <v>2.4953682494895102E-4</v>
      </c>
      <c r="M26" s="167">
        <v>4.0637039652365037E-4</v>
      </c>
      <c r="N26" s="167">
        <v>6.8025475693785087E-4</v>
      </c>
      <c r="O26" s="167">
        <v>1.1056318587471525E-3</v>
      </c>
      <c r="P26" s="167">
        <v>1.8471872137887646E-3</v>
      </c>
      <c r="Q26" s="167">
        <v>3.0371849552925101E-3</v>
      </c>
      <c r="R26" s="167">
        <v>4.7571577472270421E-3</v>
      </c>
      <c r="S26" s="167">
        <v>7.5134513984541629E-3</v>
      </c>
      <c r="T26" s="167">
        <v>1.1587687477870534E-2</v>
      </c>
      <c r="U26" s="167">
        <v>1.7760453295132012E-2</v>
      </c>
      <c r="V26" s="167">
        <v>2.6669190977934298E-2</v>
      </c>
      <c r="W26" s="167">
        <v>3.7842391240892836E-2</v>
      </c>
      <c r="X26" s="167">
        <v>5.1163629367270647E-2</v>
      </c>
      <c r="Y26" s="167">
        <v>7.2451602033283824E-2</v>
      </c>
      <c r="Z26" s="167">
        <v>0.10525091268902581</v>
      </c>
      <c r="AA26" s="167">
        <v>0.15114775585287088</v>
      </c>
      <c r="AB26" s="167">
        <v>0.21386179853405241</v>
      </c>
      <c r="AC26" s="167">
        <v>0.30833039494971065</v>
      </c>
      <c r="AD26" s="167">
        <v>0.4351787023090215</v>
      </c>
      <c r="AE26" s="167">
        <v>0.60276751209400792</v>
      </c>
      <c r="AF26" s="167">
        <v>0.78199293190942354</v>
      </c>
      <c r="AG26" s="167">
        <v>1.0571762885757441</v>
      </c>
      <c r="AH26" s="167">
        <v>1.3620506503526486</v>
      </c>
      <c r="AI26" s="167">
        <v>1.7537815758617801</v>
      </c>
      <c r="AJ26" s="167">
        <v>2.1947750357240792</v>
      </c>
      <c r="AK26" s="167">
        <v>2.7771412866653948</v>
      </c>
      <c r="AL26" s="167">
        <v>3.4370101045185937</v>
      </c>
      <c r="AM26" s="167">
        <v>4.2178999709636757</v>
      </c>
      <c r="AN26" s="167">
        <v>5.1877382861787948</v>
      </c>
      <c r="AO26" s="167">
        <v>6.3124240899282906</v>
      </c>
      <c r="AP26" s="167">
        <v>7.6501538470034065</v>
      </c>
      <c r="AQ26" s="167">
        <v>9.4088835762104654</v>
      </c>
      <c r="AR26" s="167">
        <v>11.572617922791412</v>
      </c>
      <c r="AS26" s="167">
        <v>13.940276773790778</v>
      </c>
      <c r="AT26" s="167">
        <v>16.832106682421934</v>
      </c>
      <c r="AU26" s="167">
        <v>20.063748318080687</v>
      </c>
      <c r="AV26" s="167">
        <v>24.74663027435977</v>
      </c>
      <c r="AW26" s="167">
        <v>29.857700141461894</v>
      </c>
      <c r="AX26" s="167">
        <v>34.980717077636569</v>
      </c>
      <c r="AY26" s="167">
        <v>42.312971810400228</v>
      </c>
      <c r="AZ26" s="167">
        <v>50.852432230058099</v>
      </c>
      <c r="BA26" s="167">
        <v>61.343176479335334</v>
      </c>
      <c r="BB26" s="167">
        <v>75.087153602433787</v>
      </c>
      <c r="BC26" s="167">
        <v>93.837747197146655</v>
      </c>
      <c r="BD26" s="167">
        <v>80.941063892772462</v>
      </c>
      <c r="BE26" s="167">
        <v>87.248750851996462</v>
      </c>
      <c r="BF26" s="167">
        <v>95.914586311501623</v>
      </c>
      <c r="BG26" s="167">
        <v>95.789584826370103</v>
      </c>
      <c r="BH26" s="167">
        <v>91.228902248784237</v>
      </c>
      <c r="BI26" s="167">
        <v>85.585882270555629</v>
      </c>
      <c r="BJ26" s="167">
        <v>92.282003228554814</v>
      </c>
      <c r="BK26" s="167">
        <v>93.58965367797262</v>
      </c>
      <c r="BL26" s="167">
        <v>92.504870439034391</v>
      </c>
      <c r="BM26" s="167">
        <v>88.098765689713105</v>
      </c>
      <c r="BN26" s="167">
        <v>83.109709242957535</v>
      </c>
      <c r="BO26" s="167">
        <v>78.130692646438789</v>
      </c>
      <c r="BP26" s="167">
        <v>70.07116282070352</v>
      </c>
      <c r="BQ26" s="167">
        <v>64.299152698476504</v>
      </c>
      <c r="BR26" s="167">
        <v>58.636501752844914</v>
      </c>
      <c r="BS26" s="167">
        <v>50.504692946907156</v>
      </c>
      <c r="BT26" s="167">
        <v>42.432610319142363</v>
      </c>
      <c r="BU26" s="167">
        <v>30.034331090411495</v>
      </c>
      <c r="BV26" s="167">
        <v>23.838055861400981</v>
      </c>
      <c r="BW26" s="167">
        <v>19.123224391653505</v>
      </c>
      <c r="BX26" s="167">
        <v>14.752252408476368</v>
      </c>
      <c r="BY26" s="167">
        <v>10.961220348042623</v>
      </c>
      <c r="BZ26" s="167">
        <v>0</v>
      </c>
      <c r="CA26" s="168">
        <f t="shared" si="3"/>
        <v>1972.6999873849093</v>
      </c>
      <c r="CB26" s="169"/>
    </row>
    <row r="27" spans="2:80" ht="12.5" x14ac:dyDescent="0.25">
      <c r="B27" s="166">
        <f t="shared" si="2"/>
        <v>2020</v>
      </c>
      <c r="C27" s="167">
        <v>2.0391201158865419E-6</v>
      </c>
      <c r="D27" s="167">
        <v>3.978053776866608E-6</v>
      </c>
      <c r="E27" s="167">
        <v>7.0945021681083353E-6</v>
      </c>
      <c r="F27" s="167">
        <v>1.2417616514690671E-5</v>
      </c>
      <c r="G27" s="167">
        <v>1.9819688706061711E-5</v>
      </c>
      <c r="H27" s="167">
        <v>3.1481292310862885E-5</v>
      </c>
      <c r="I27" s="167">
        <v>5.0264969409463678E-5</v>
      </c>
      <c r="J27" s="167">
        <v>7.9013873788807976E-5</v>
      </c>
      <c r="K27" s="167">
        <v>1.3013147532613123E-4</v>
      </c>
      <c r="L27" s="167">
        <v>2.148338305696107E-4</v>
      </c>
      <c r="M27" s="167">
        <v>3.4813305676310857E-4</v>
      </c>
      <c r="N27" s="167">
        <v>5.7320442101360669E-4</v>
      </c>
      <c r="O27" s="167">
        <v>9.6450368796602293E-4</v>
      </c>
      <c r="P27" s="167">
        <v>1.5598430138652197E-3</v>
      </c>
      <c r="Q27" s="167">
        <v>2.569167464134936E-3</v>
      </c>
      <c r="R27" s="167">
        <v>4.1497133788698515E-3</v>
      </c>
      <c r="S27" s="167">
        <v>6.3770438180913158E-3</v>
      </c>
      <c r="T27" s="167">
        <v>9.8914047507179526E-3</v>
      </c>
      <c r="U27" s="167">
        <v>1.4992782294343254E-2</v>
      </c>
      <c r="V27" s="167">
        <v>2.2625145607751307E-2</v>
      </c>
      <c r="W27" s="167">
        <v>3.3440552838766235E-2</v>
      </c>
      <c r="X27" s="167">
        <v>4.6814618327451762E-2</v>
      </c>
      <c r="Y27" s="167">
        <v>6.2491453117483053E-2</v>
      </c>
      <c r="Z27" s="167">
        <v>8.7481316446416713E-2</v>
      </c>
      <c r="AA27" s="167">
        <v>0.12585258588163273</v>
      </c>
      <c r="AB27" s="167">
        <v>0.17909243947613113</v>
      </c>
      <c r="AC27" s="167">
        <v>0.2511053513137313</v>
      </c>
      <c r="AD27" s="167">
        <v>0.35896552692232986</v>
      </c>
      <c r="AE27" s="167">
        <v>0.50293238943374419</v>
      </c>
      <c r="AF27" s="167">
        <v>0.69235166871739429</v>
      </c>
      <c r="AG27" s="167">
        <v>0.89304093277399788</v>
      </c>
      <c r="AH27" s="167">
        <v>1.2003332551233257</v>
      </c>
      <c r="AI27" s="167">
        <v>1.5384949881625061</v>
      </c>
      <c r="AJ27" s="167">
        <v>1.970225761823106</v>
      </c>
      <c r="AK27" s="167">
        <v>2.4538189989846866</v>
      </c>
      <c r="AL27" s="167">
        <v>3.0901920115509607</v>
      </c>
      <c r="AM27" s="167">
        <v>3.8084386373599797</v>
      </c>
      <c r="AN27" s="167">
        <v>4.6521800393932757</v>
      </c>
      <c r="AO27" s="167">
        <v>5.6957816153974203</v>
      </c>
      <c r="AP27" s="167">
        <v>6.9046438958770375</v>
      </c>
      <c r="AQ27" s="167">
        <v>8.3374534462307963</v>
      </c>
      <c r="AR27" s="167">
        <v>10.21473571865204</v>
      </c>
      <c r="AS27" s="167">
        <v>12.51458874788327</v>
      </c>
      <c r="AT27" s="167">
        <v>15.018858795792354</v>
      </c>
      <c r="AU27" s="167">
        <v>18.069829584571291</v>
      </c>
      <c r="AV27" s="167">
        <v>21.464649193004043</v>
      </c>
      <c r="AW27" s="167">
        <v>26.38077418080363</v>
      </c>
      <c r="AX27" s="167">
        <v>31.725500087260787</v>
      </c>
      <c r="AY27" s="167">
        <v>37.060029024272616</v>
      </c>
      <c r="AZ27" s="167">
        <v>44.553880823889344</v>
      </c>
      <c r="BA27" s="167">
        <v>53.272069292264327</v>
      </c>
      <c r="BB27" s="167">
        <v>64.018160469825759</v>
      </c>
      <c r="BC27" s="167">
        <v>78.043150200161577</v>
      </c>
      <c r="BD27" s="167">
        <v>96.581073434169554</v>
      </c>
      <c r="BE27" s="167">
        <v>82.539318446224215</v>
      </c>
      <c r="BF27" s="167">
        <v>88.269366664801794</v>
      </c>
      <c r="BG27" s="167">
        <v>96.398326973659906</v>
      </c>
      <c r="BH27" s="167">
        <v>95.656425893629716</v>
      </c>
      <c r="BI27" s="167">
        <v>90.508546115589795</v>
      </c>
      <c r="BJ27" s="167">
        <v>84.140282440846732</v>
      </c>
      <c r="BK27" s="167">
        <v>90.176563225916823</v>
      </c>
      <c r="BL27" s="167">
        <v>90.886318860372</v>
      </c>
      <c r="BM27" s="167">
        <v>89.07535145464584</v>
      </c>
      <c r="BN27" s="167">
        <v>84.023792327647371</v>
      </c>
      <c r="BO27" s="167">
        <v>78.171662662310752</v>
      </c>
      <c r="BP27" s="167">
        <v>72.48036069603161</v>
      </c>
      <c r="BQ27" s="167">
        <v>64.087149674246191</v>
      </c>
      <c r="BR27" s="167">
        <v>57.855456528672548</v>
      </c>
      <c r="BS27" s="167">
        <v>51.641806107685824</v>
      </c>
      <c r="BT27" s="167">
        <v>43.379942838529765</v>
      </c>
      <c r="BU27" s="167">
        <v>30.971957302018922</v>
      </c>
      <c r="BV27" s="167">
        <v>24.73904540292002</v>
      </c>
      <c r="BW27" s="167">
        <v>19.200567165756105</v>
      </c>
      <c r="BX27" s="167">
        <v>15.046322410639434</v>
      </c>
      <c r="BY27" s="167">
        <v>11.317373155581695</v>
      </c>
      <c r="BZ27" s="167">
        <v>0</v>
      </c>
      <c r="CA27" s="168">
        <f t="shared" si="3"/>
        <v>1912.4329694013463</v>
      </c>
      <c r="CB27" s="169"/>
    </row>
    <row r="28" spans="2:80" ht="12.5" x14ac:dyDescent="0.25">
      <c r="B28" s="166">
        <f t="shared" si="2"/>
        <v>2021</v>
      </c>
      <c r="C28" s="167">
        <v>1.6851254325753184E-6</v>
      </c>
      <c r="D28" s="167">
        <v>3.2938377873166502E-6</v>
      </c>
      <c r="E28" s="167">
        <v>6.028395244953022E-6</v>
      </c>
      <c r="F28" s="167">
        <v>1.0232518675237084E-5</v>
      </c>
      <c r="G28" s="167">
        <v>1.7219646019805968E-5</v>
      </c>
      <c r="H28" s="167">
        <v>2.661838339514111E-5</v>
      </c>
      <c r="I28" s="167">
        <v>4.1575821861664086E-5</v>
      </c>
      <c r="J28" s="167">
        <v>6.6931511386467135E-5</v>
      </c>
      <c r="K28" s="167">
        <v>1.0704620350976413E-4</v>
      </c>
      <c r="L28" s="167">
        <v>1.7858823914677913E-4</v>
      </c>
      <c r="M28" s="167">
        <v>2.9767743662516277E-4</v>
      </c>
      <c r="N28" s="167">
        <v>4.8832327357326011E-4</v>
      </c>
      <c r="O28" s="167">
        <v>8.0913519237649223E-4</v>
      </c>
      <c r="P28" s="167">
        <v>1.3572974023209339E-3</v>
      </c>
      <c r="Q28" s="167">
        <v>2.1709161249689468E-3</v>
      </c>
      <c r="R28" s="167">
        <v>3.5187409607908837E-3</v>
      </c>
      <c r="S28" s="167">
        <v>5.5804834982470519E-3</v>
      </c>
      <c r="T28" s="167">
        <v>8.4160412575041976E-3</v>
      </c>
      <c r="U28" s="167">
        <v>1.2830107643409638E-2</v>
      </c>
      <c r="V28" s="167">
        <v>1.9134249960157973E-2</v>
      </c>
      <c r="W28" s="167">
        <v>2.8440655708662665E-2</v>
      </c>
      <c r="X28" s="167">
        <v>4.1456311941844792E-2</v>
      </c>
      <c r="Y28" s="167">
        <v>5.7304686685065664E-2</v>
      </c>
      <c r="Z28" s="167">
        <v>7.5607415521712462E-2</v>
      </c>
      <c r="AA28" s="167">
        <v>0.10470597035873314</v>
      </c>
      <c r="AB28" s="167">
        <v>0.14914520483713561</v>
      </c>
      <c r="AC28" s="167">
        <v>0.21030707012887423</v>
      </c>
      <c r="AD28" s="167">
        <v>0.29242341311785575</v>
      </c>
      <c r="AE28" s="167">
        <v>0.41482069251261283</v>
      </c>
      <c r="AF28" s="167">
        <v>0.57720136002443478</v>
      </c>
      <c r="AG28" s="167">
        <v>0.78967142667614532</v>
      </c>
      <c r="AH28" s="167">
        <v>1.0127583971158294</v>
      </c>
      <c r="AI28" s="167">
        <v>1.3539903943622575</v>
      </c>
      <c r="AJ28" s="167">
        <v>1.7270774060747405</v>
      </c>
      <c r="AK28" s="167">
        <v>2.2015598796734719</v>
      </c>
      <c r="AL28" s="167">
        <v>2.7299950093830168</v>
      </c>
      <c r="AM28" s="167">
        <v>3.4235918389145765</v>
      </c>
      <c r="AN28" s="167">
        <v>4.2019500503833722</v>
      </c>
      <c r="AO28" s="167">
        <v>5.1101323449140299</v>
      </c>
      <c r="AP28" s="167">
        <v>6.2296389740940006</v>
      </c>
      <c r="AQ28" s="167">
        <v>7.5212985069020952</v>
      </c>
      <c r="AR28" s="167">
        <v>9.0474300249352559</v>
      </c>
      <c r="AS28" s="167">
        <v>11.042273726415241</v>
      </c>
      <c r="AT28" s="167">
        <v>13.476404248108409</v>
      </c>
      <c r="AU28" s="167">
        <v>16.117525244460158</v>
      </c>
      <c r="AV28" s="167">
        <v>19.325604802393055</v>
      </c>
      <c r="AW28" s="167">
        <v>22.867752513888821</v>
      </c>
      <c r="AX28" s="167">
        <v>28.011864999107271</v>
      </c>
      <c r="AY28" s="167">
        <v>33.583307459815416</v>
      </c>
      <c r="AZ28" s="167">
        <v>38.989004698514563</v>
      </c>
      <c r="BA28" s="167">
        <v>46.628631932115908</v>
      </c>
      <c r="BB28" s="167">
        <v>55.508111690592699</v>
      </c>
      <c r="BC28" s="167">
        <v>66.43243279011358</v>
      </c>
      <c r="BD28" s="167">
        <v>80.152000459766796</v>
      </c>
      <c r="BE28" s="167">
        <v>98.353886994161627</v>
      </c>
      <c r="BF28" s="167">
        <v>83.361726772025762</v>
      </c>
      <c r="BG28" s="167">
        <v>88.423645360363636</v>
      </c>
      <c r="BH28" s="167">
        <v>95.914429256889363</v>
      </c>
      <c r="BI28" s="167">
        <v>94.509001896683884</v>
      </c>
      <c r="BJ28" s="167">
        <v>88.742422437884656</v>
      </c>
      <c r="BK28" s="167">
        <v>81.848996006291358</v>
      </c>
      <c r="BL28" s="167">
        <v>87.084671329215752</v>
      </c>
      <c r="BM28" s="167">
        <v>87.079254500246208</v>
      </c>
      <c r="BN28" s="167">
        <v>84.430578838281036</v>
      </c>
      <c r="BO28" s="167">
        <v>78.715326381317112</v>
      </c>
      <c r="BP28" s="167">
        <v>72.224569525566864</v>
      </c>
      <c r="BQ28" s="167">
        <v>65.945907654375915</v>
      </c>
      <c r="BR28" s="167">
        <v>57.25360599359805</v>
      </c>
      <c r="BS28" s="167">
        <v>50.728500535844702</v>
      </c>
      <c r="BT28" s="167">
        <v>44.351252810087495</v>
      </c>
      <c r="BU28" s="167">
        <v>31.249983638641176</v>
      </c>
      <c r="BV28" s="167">
        <v>25.339361794670385</v>
      </c>
      <c r="BW28" s="167">
        <v>19.791272501183354</v>
      </c>
      <c r="BX28" s="167">
        <v>15.005874568277127</v>
      </c>
      <c r="BY28" s="167">
        <v>11.463560685478697</v>
      </c>
      <c r="BZ28" s="167">
        <v>0</v>
      </c>
      <c r="CA28" s="168">
        <f t="shared" si="3"/>
        <v>1841.3083132730742</v>
      </c>
      <c r="CB28" s="169"/>
    </row>
    <row r="29" spans="2:80" ht="12.5" x14ac:dyDescent="0.25">
      <c r="B29" s="166">
        <f t="shared" si="2"/>
        <v>2022</v>
      </c>
      <c r="C29" s="167">
        <v>1.3900766966563893E-6</v>
      </c>
      <c r="D29" s="167">
        <v>2.7218820262860099E-6</v>
      </c>
      <c r="E29" s="167">
        <v>4.9910027058071293E-6</v>
      </c>
      <c r="F29" s="167">
        <v>8.6945291117787593E-6</v>
      </c>
      <c r="G29" s="167">
        <v>1.4189275535411716E-5</v>
      </c>
      <c r="H29" s="167">
        <v>2.3126611229731808E-5</v>
      </c>
      <c r="I29" s="167">
        <v>3.5154263749684334E-5</v>
      </c>
      <c r="J29" s="167">
        <v>5.5360226776983434E-5</v>
      </c>
      <c r="K29" s="167">
        <v>9.0674829543113677E-5</v>
      </c>
      <c r="L29" s="167">
        <v>1.4689617231694596E-4</v>
      </c>
      <c r="M29" s="167">
        <v>2.4743844410454741E-4</v>
      </c>
      <c r="N29" s="167">
        <v>4.1752747861310835E-4</v>
      </c>
      <c r="O29" s="167">
        <v>6.8926831656397625E-4</v>
      </c>
      <c r="P29" s="167">
        <v>1.1385436896557688E-3</v>
      </c>
      <c r="Q29" s="167">
        <v>1.8889279372467371E-3</v>
      </c>
      <c r="R29" s="167">
        <v>2.9732434527261487E-3</v>
      </c>
      <c r="S29" s="167">
        <v>4.7315758172979117E-3</v>
      </c>
      <c r="T29" s="167">
        <v>7.364666144728943E-3</v>
      </c>
      <c r="U29" s="167">
        <v>1.0906283294317615E-2</v>
      </c>
      <c r="V29" s="167">
        <v>1.6354696078170861E-2</v>
      </c>
      <c r="W29" s="167">
        <v>2.4027737770557361E-2</v>
      </c>
      <c r="X29" s="167">
        <v>3.5226471421356209E-2</v>
      </c>
      <c r="Y29" s="167">
        <v>5.0705612601048888E-2</v>
      </c>
      <c r="Z29" s="167">
        <v>6.9286541254071743E-2</v>
      </c>
      <c r="AA29" s="167">
        <v>9.0447063458063415E-2</v>
      </c>
      <c r="AB29" s="167">
        <v>0.12404497264598796</v>
      </c>
      <c r="AC29" s="167">
        <v>0.1751169798451705</v>
      </c>
      <c r="AD29" s="167">
        <v>0.24486527331765279</v>
      </c>
      <c r="AE29" s="167">
        <v>0.33781863225693975</v>
      </c>
      <c r="AF29" s="167">
        <v>0.47576737638985533</v>
      </c>
      <c r="AG29" s="167">
        <v>0.65786800332648787</v>
      </c>
      <c r="AH29" s="167">
        <v>0.89497695146086698</v>
      </c>
      <c r="AI29" s="167">
        <v>1.1415992203644163</v>
      </c>
      <c r="AJ29" s="167">
        <v>1.5186029756209509</v>
      </c>
      <c r="AK29" s="167">
        <v>1.9284007572064994</v>
      </c>
      <c r="AL29" s="167">
        <v>2.4475403766349126</v>
      </c>
      <c r="AM29" s="167">
        <v>3.0225325329867267</v>
      </c>
      <c r="AN29" s="167">
        <v>3.7754922389379351</v>
      </c>
      <c r="AO29" s="167">
        <v>4.6145901170953731</v>
      </c>
      <c r="AP29" s="167">
        <v>5.5890359737356547</v>
      </c>
      <c r="AQ29" s="167">
        <v>6.7850553022944391</v>
      </c>
      <c r="AR29" s="167">
        <v>8.158874385540015</v>
      </c>
      <c r="AS29" s="167">
        <v>9.777757912936023</v>
      </c>
      <c r="AT29" s="167">
        <v>11.891275732439588</v>
      </c>
      <c r="AU29" s="167">
        <v>14.462341170558123</v>
      </c>
      <c r="AV29" s="167">
        <v>17.234602360525557</v>
      </c>
      <c r="AW29" s="167">
        <v>20.594637329067641</v>
      </c>
      <c r="AX29" s="167">
        <v>24.284362143199441</v>
      </c>
      <c r="AY29" s="167">
        <v>29.646649353644147</v>
      </c>
      <c r="AZ29" s="167">
        <v>35.324831015341729</v>
      </c>
      <c r="BA29" s="167">
        <v>40.800047263116838</v>
      </c>
      <c r="BB29" s="167">
        <v>48.584152860513051</v>
      </c>
      <c r="BC29" s="167">
        <v>57.585147299946058</v>
      </c>
      <c r="BD29" s="167">
        <v>68.217486630913825</v>
      </c>
      <c r="BE29" s="167">
        <v>81.594035223221411</v>
      </c>
      <c r="BF29" s="167">
        <v>99.377261161809457</v>
      </c>
      <c r="BG29" s="167">
        <v>83.585745109866252</v>
      </c>
      <c r="BH29" s="167">
        <v>88.041436797167179</v>
      </c>
      <c r="BI29" s="167">
        <v>94.850913823499795</v>
      </c>
      <c r="BJ29" s="167">
        <v>92.789492343734111</v>
      </c>
      <c r="BK29" s="167">
        <v>86.494252523915321</v>
      </c>
      <c r="BL29" s="167">
        <v>79.200661424941131</v>
      </c>
      <c r="BM29" s="167">
        <v>83.665963958765516</v>
      </c>
      <c r="BN29" s="167">
        <v>82.820197816136698</v>
      </c>
      <c r="BO29" s="167">
        <v>79.441506285767531</v>
      </c>
      <c r="BP29" s="167">
        <v>73.166294058688919</v>
      </c>
      <c r="BQ29" s="167">
        <v>66.277670262005728</v>
      </c>
      <c r="BR29" s="167">
        <v>59.614751875422684</v>
      </c>
      <c r="BS29" s="167">
        <v>50.820946056446537</v>
      </c>
      <c r="BT29" s="167">
        <v>44.272987243871086</v>
      </c>
      <c r="BU29" s="167">
        <v>30.970584236735267</v>
      </c>
      <c r="BV29" s="167">
        <v>25.669670668098568</v>
      </c>
      <c r="BW29" s="167">
        <v>20.355991603199719</v>
      </c>
      <c r="BX29" s="167">
        <v>15.530198081847091</v>
      </c>
      <c r="BY29" s="167">
        <v>11.4808303112661</v>
      </c>
      <c r="BZ29" s="167">
        <v>0</v>
      </c>
      <c r="CA29" s="168">
        <f t="shared" si="3"/>
        <v>1770.6336528042962</v>
      </c>
      <c r="CB29" s="169"/>
    </row>
    <row r="30" spans="2:80" ht="12.5" x14ac:dyDescent="0.25">
      <c r="B30" s="166">
        <f t="shared" si="2"/>
        <v>2023</v>
      </c>
      <c r="C30" s="167">
        <v>1.1937556587075099E-6</v>
      </c>
      <c r="D30" s="167">
        <v>2.2453586098654388E-6</v>
      </c>
      <c r="E30" s="167">
        <v>4.1243843685138948E-6</v>
      </c>
      <c r="F30" s="167">
        <v>7.1983089031911474E-6</v>
      </c>
      <c r="G30" s="167">
        <v>1.2056723583613038E-5</v>
      </c>
      <c r="H30" s="167">
        <v>1.905739792114336E-5</v>
      </c>
      <c r="I30" s="167">
        <v>3.0543024879821357E-5</v>
      </c>
      <c r="J30" s="167">
        <v>4.6811059892758189E-5</v>
      </c>
      <c r="K30" s="167">
        <v>7.5001612259997796E-5</v>
      </c>
      <c r="L30" s="167">
        <v>1.244356747452241E-4</v>
      </c>
      <c r="M30" s="167">
        <v>2.035345714262865E-4</v>
      </c>
      <c r="N30" s="167">
        <v>3.4705862717995806E-4</v>
      </c>
      <c r="O30" s="167">
        <v>5.893665945863602E-4</v>
      </c>
      <c r="P30" s="167">
        <v>9.6997584461196162E-4</v>
      </c>
      <c r="Q30" s="167">
        <v>1.5846043785316122E-3</v>
      </c>
      <c r="R30" s="167">
        <v>2.5872936747280972E-3</v>
      </c>
      <c r="S30" s="167">
        <v>3.9986173953385218E-3</v>
      </c>
      <c r="T30" s="167">
        <v>6.244968660509026E-3</v>
      </c>
      <c r="U30" s="167">
        <v>9.5453923476034042E-3</v>
      </c>
      <c r="V30" s="167">
        <v>1.3895122362689333E-2</v>
      </c>
      <c r="W30" s="167">
        <v>2.0521458185115915E-2</v>
      </c>
      <c r="X30" s="167">
        <v>2.9740235521290903E-2</v>
      </c>
      <c r="Y30" s="167">
        <v>4.3062362734209492E-2</v>
      </c>
      <c r="Z30" s="167">
        <v>6.128810432917331E-2</v>
      </c>
      <c r="AA30" s="167">
        <v>8.2883128496279379E-2</v>
      </c>
      <c r="AB30" s="167">
        <v>0.10714409172044681</v>
      </c>
      <c r="AC30" s="167">
        <v>0.14562298230537274</v>
      </c>
      <c r="AD30" s="167">
        <v>0.20390868324662237</v>
      </c>
      <c r="AE30" s="167">
        <v>0.28296052478621669</v>
      </c>
      <c r="AF30" s="167">
        <v>0.38760972634382779</v>
      </c>
      <c r="AG30" s="167">
        <v>0.54227153452806676</v>
      </c>
      <c r="AH30" s="167">
        <v>0.74542726407755688</v>
      </c>
      <c r="AI30" s="167">
        <v>1.0087457036743466</v>
      </c>
      <c r="AJ30" s="167">
        <v>1.2804257996952515</v>
      </c>
      <c r="AK30" s="167">
        <v>1.695313175867069</v>
      </c>
      <c r="AL30" s="167">
        <v>2.1435839101085836</v>
      </c>
      <c r="AM30" s="167">
        <v>2.7097728417571352</v>
      </c>
      <c r="AN30" s="167">
        <v>3.3330302276514199</v>
      </c>
      <c r="AO30" s="167">
        <v>4.1464136984016626</v>
      </c>
      <c r="AP30" s="167">
        <v>5.0486579693351263</v>
      </c>
      <c r="AQ30" s="167">
        <v>6.0914271190106586</v>
      </c>
      <c r="AR30" s="167">
        <v>7.3675829628401512</v>
      </c>
      <c r="AS30" s="167">
        <v>8.8272615849178528</v>
      </c>
      <c r="AT30" s="167">
        <v>10.540522006441137</v>
      </c>
      <c r="AU30" s="167">
        <v>12.774036778069174</v>
      </c>
      <c r="AV30" s="167">
        <v>15.483444672486971</v>
      </c>
      <c r="AW30" s="167">
        <v>18.384279188763983</v>
      </c>
      <c r="AX30" s="167">
        <v>21.890310004683656</v>
      </c>
      <c r="AY30" s="167">
        <v>25.721518740336677</v>
      </c>
      <c r="AZ30" s="167">
        <v>31.202609421605604</v>
      </c>
      <c r="BA30" s="167">
        <v>36.985459100862251</v>
      </c>
      <c r="BB30" s="167">
        <v>42.505282120012403</v>
      </c>
      <c r="BC30" s="167">
        <v>50.386400907466232</v>
      </c>
      <c r="BD30" s="167">
        <v>59.121051601761103</v>
      </c>
      <c r="BE30" s="167">
        <v>69.459090697453604</v>
      </c>
      <c r="BF30" s="167">
        <v>82.435547940919335</v>
      </c>
      <c r="BG30" s="167">
        <v>99.667350593437348</v>
      </c>
      <c r="BH30" s="167">
        <v>83.229981159847583</v>
      </c>
      <c r="BI30" s="167">
        <v>87.080833897182686</v>
      </c>
      <c r="BJ30" s="167">
        <v>93.222552020779659</v>
      </c>
      <c r="BK30" s="167">
        <v>90.581796233540757</v>
      </c>
      <c r="BL30" s="167">
        <v>83.79996627571758</v>
      </c>
      <c r="BM30" s="167">
        <v>76.060880796470542</v>
      </c>
      <c r="BN30" s="167">
        <v>79.546240876556581</v>
      </c>
      <c r="BO30" s="167">
        <v>77.952152229717328</v>
      </c>
      <c r="BP30" s="167">
        <v>73.911052582330711</v>
      </c>
      <c r="BQ30" s="167">
        <v>67.159766220272815</v>
      </c>
      <c r="BR30" s="167">
        <v>59.847739951450848</v>
      </c>
      <c r="BS30" s="167">
        <v>52.912106352095243</v>
      </c>
      <c r="BT30" s="167">
        <v>44.280011979775978</v>
      </c>
      <c r="BU30" s="167">
        <v>30.045096277838052</v>
      </c>
      <c r="BV30" s="167">
        <v>25.639388779212219</v>
      </c>
      <c r="BW30" s="167">
        <v>20.785562680820771</v>
      </c>
      <c r="BX30" s="167">
        <v>16.101304384088913</v>
      </c>
      <c r="BY30" s="167">
        <v>11.975574592198695</v>
      </c>
      <c r="BZ30" s="167">
        <v>0</v>
      </c>
      <c r="CA30" s="168">
        <f t="shared" si="3"/>
        <v>1697.0338547554875</v>
      </c>
      <c r="CB30" s="169"/>
    </row>
    <row r="31" spans="2:80" ht="12.5" x14ac:dyDescent="0.25">
      <c r="B31" s="166">
        <f t="shared" si="2"/>
        <v>2024</v>
      </c>
      <c r="C31" s="167">
        <v>1.0349972381293315E-6</v>
      </c>
      <c r="D31" s="167">
        <v>1.9283762112617953E-6</v>
      </c>
      <c r="E31" s="167">
        <v>3.4025431246489934E-6</v>
      </c>
      <c r="F31" s="167">
        <v>5.9484370670027931E-6</v>
      </c>
      <c r="G31" s="167">
        <v>9.9817967123549955E-6</v>
      </c>
      <c r="H31" s="167">
        <v>1.6193516102956662E-5</v>
      </c>
      <c r="I31" s="167">
        <v>2.5170426164067283E-5</v>
      </c>
      <c r="J31" s="167">
        <v>4.0671479088462414E-5</v>
      </c>
      <c r="K31" s="167">
        <v>6.3419332918243643E-5</v>
      </c>
      <c r="L31" s="167">
        <v>1.0292490605151583E-4</v>
      </c>
      <c r="M31" s="167">
        <v>1.7241123932906777E-4</v>
      </c>
      <c r="N31" s="167">
        <v>2.8547680960430699E-4</v>
      </c>
      <c r="O31" s="167">
        <v>4.8988598758530066E-4</v>
      </c>
      <c r="P31" s="167">
        <v>8.2938584662065051E-4</v>
      </c>
      <c r="Q31" s="167">
        <v>1.3499410062406125E-3</v>
      </c>
      <c r="R31" s="167">
        <v>2.1702038984754424E-3</v>
      </c>
      <c r="S31" s="167">
        <v>3.4791022326816912E-3</v>
      </c>
      <c r="T31" s="167">
        <v>5.276890258171435E-3</v>
      </c>
      <c r="U31" s="167">
        <v>8.0933062214794405E-3</v>
      </c>
      <c r="V31" s="167">
        <v>1.2161525710602944E-2</v>
      </c>
      <c r="W31" s="167">
        <v>1.7426214672505214E-2</v>
      </c>
      <c r="X31" s="167">
        <v>2.5382655271618759E-2</v>
      </c>
      <c r="Y31" s="167">
        <v>3.6331865754120229E-2</v>
      </c>
      <c r="Z31" s="167">
        <v>5.2013676455671953E-2</v>
      </c>
      <c r="AA31" s="167">
        <v>7.326432958537471E-2</v>
      </c>
      <c r="AB31" s="167">
        <v>9.8144317749795429E-2</v>
      </c>
      <c r="AC31" s="167">
        <v>0.12576590436796692</v>
      </c>
      <c r="AD31" s="167">
        <v>0.16953649984056224</v>
      </c>
      <c r="AE31" s="167">
        <v>0.23558256010255152</v>
      </c>
      <c r="AF31" s="167">
        <v>0.32461279857406139</v>
      </c>
      <c r="AG31" s="167">
        <v>0.44175137041226104</v>
      </c>
      <c r="AH31" s="167">
        <v>0.61422746655218996</v>
      </c>
      <c r="AI31" s="167">
        <v>0.83972461037549162</v>
      </c>
      <c r="AJ31" s="167">
        <v>1.1306893218085596</v>
      </c>
      <c r="AK31" s="167">
        <v>1.4286331240801076</v>
      </c>
      <c r="AL31" s="167">
        <v>1.8833427107961045</v>
      </c>
      <c r="AM31" s="167">
        <v>2.3718693469439303</v>
      </c>
      <c r="AN31" s="167">
        <v>2.986852155718914</v>
      </c>
      <c r="AO31" s="167">
        <v>3.6586003833019358</v>
      </c>
      <c r="AP31" s="167">
        <v>4.5345243519776712</v>
      </c>
      <c r="AQ31" s="167">
        <v>5.5016560574117497</v>
      </c>
      <c r="AR31" s="167">
        <v>6.612468832960575</v>
      </c>
      <c r="AS31" s="167">
        <v>7.968850176865609</v>
      </c>
      <c r="AT31" s="167">
        <v>9.516450220582076</v>
      </c>
      <c r="AU31" s="167">
        <v>11.322210420540117</v>
      </c>
      <c r="AV31" s="167">
        <v>13.674799477094709</v>
      </c>
      <c r="AW31" s="167">
        <v>16.521477779416653</v>
      </c>
      <c r="AX31" s="167">
        <v>19.544705510471903</v>
      </c>
      <c r="AY31" s="167">
        <v>23.187079878019539</v>
      </c>
      <c r="AZ31" s="167">
        <v>27.069987788255787</v>
      </c>
      <c r="BA31" s="167">
        <v>32.652439479918989</v>
      </c>
      <c r="BB31" s="167">
        <v>38.505048472177833</v>
      </c>
      <c r="BC31" s="167">
        <v>44.067189293688052</v>
      </c>
      <c r="BD31" s="167">
        <v>51.6973114276649</v>
      </c>
      <c r="BE31" s="167">
        <v>60.127054303149563</v>
      </c>
      <c r="BF31" s="167">
        <v>70.07453378859347</v>
      </c>
      <c r="BG31" s="167">
        <v>82.574082447547354</v>
      </c>
      <c r="BH31" s="167">
        <v>99.250295974924612</v>
      </c>
      <c r="BI31" s="167">
        <v>82.305894942388107</v>
      </c>
      <c r="BJ31" s="167">
        <v>85.469662562790191</v>
      </c>
      <c r="BK31" s="167">
        <v>90.842149635649776</v>
      </c>
      <c r="BL31" s="167">
        <v>87.601363752503232</v>
      </c>
      <c r="BM31" s="167">
        <v>80.397076667541455</v>
      </c>
      <c r="BN31" s="167">
        <v>72.225632590181206</v>
      </c>
      <c r="BO31" s="167">
        <v>74.729923027932344</v>
      </c>
      <c r="BP31" s="167">
        <v>72.364735462564084</v>
      </c>
      <c r="BQ31" s="167">
        <v>67.720405861356468</v>
      </c>
      <c r="BR31" s="167">
        <v>60.678225037501569</v>
      </c>
      <c r="BS31" s="167">
        <v>53.162427219916616</v>
      </c>
      <c r="BT31" s="167">
        <v>46.062258144247373</v>
      </c>
      <c r="BU31" s="167">
        <v>29.76336578946572</v>
      </c>
      <c r="BV31" s="167">
        <v>24.897295846643015</v>
      </c>
      <c r="BW31" s="167">
        <v>20.785425854262922</v>
      </c>
      <c r="BX31" s="167">
        <v>16.462849230255454</v>
      </c>
      <c r="BY31" s="167">
        <v>12.432228204514521</v>
      </c>
      <c r="BZ31" s="167">
        <v>0</v>
      </c>
      <c r="CA31" s="168">
        <f t="shared" si="3"/>
        <v>1618.8514156283607</v>
      </c>
      <c r="CB31" s="169"/>
    </row>
    <row r="32" spans="2:80" ht="12.5" x14ac:dyDescent="0.25">
      <c r="B32" s="166">
        <f t="shared" si="2"/>
        <v>2025</v>
      </c>
      <c r="C32" s="167">
        <v>8.8313427015936086E-7</v>
      </c>
      <c r="D32" s="167">
        <v>1.6718143652921791E-6</v>
      </c>
      <c r="E32" s="167">
        <v>2.9220223495100839E-6</v>
      </c>
      <c r="F32" s="167">
        <v>4.9073556012482755E-6</v>
      </c>
      <c r="G32" s="167">
        <v>8.2486536352108231E-6</v>
      </c>
      <c r="H32" s="167">
        <v>1.3405895432500037E-5</v>
      </c>
      <c r="I32" s="167">
        <v>2.1387099690343969E-5</v>
      </c>
      <c r="J32" s="167">
        <v>3.3517580503510114E-5</v>
      </c>
      <c r="K32" s="167">
        <v>5.510156074756134E-5</v>
      </c>
      <c r="L32" s="167">
        <v>8.7034233114735571E-5</v>
      </c>
      <c r="M32" s="167">
        <v>1.4261459898277928E-4</v>
      </c>
      <c r="N32" s="167">
        <v>2.4184143481396914E-4</v>
      </c>
      <c r="O32" s="167">
        <v>4.0299543624472411E-4</v>
      </c>
      <c r="P32" s="167">
        <v>6.8942817660710976E-4</v>
      </c>
      <c r="Q32" s="167">
        <v>1.1543655440653944E-3</v>
      </c>
      <c r="R32" s="167">
        <v>1.849033219547519E-3</v>
      </c>
      <c r="S32" s="167">
        <v>2.9186990054037021E-3</v>
      </c>
      <c r="T32" s="167">
        <v>4.5921341339490995E-3</v>
      </c>
      <c r="U32" s="167">
        <v>6.8396683826449922E-3</v>
      </c>
      <c r="V32" s="167">
        <v>1.0312615621906968E-2</v>
      </c>
      <c r="W32" s="167">
        <v>1.525476263342615E-2</v>
      </c>
      <c r="X32" s="167">
        <v>2.1549179897447979E-2</v>
      </c>
      <c r="Y32" s="167">
        <v>3.0996949181190336E-2</v>
      </c>
      <c r="Z32" s="167">
        <v>4.3870261339356675E-2</v>
      </c>
      <c r="AA32" s="167">
        <v>6.2163398948043624E-2</v>
      </c>
      <c r="AB32" s="167">
        <v>8.6737469987424987E-2</v>
      </c>
      <c r="AC32" s="167">
        <v>0.11518329390729587</v>
      </c>
      <c r="AD32" s="167">
        <v>0.14641076044976792</v>
      </c>
      <c r="AE32" s="167">
        <v>0.19588574010800336</v>
      </c>
      <c r="AF32" s="167">
        <v>0.27029159859632473</v>
      </c>
      <c r="AG32" s="167">
        <v>0.3700050208284692</v>
      </c>
      <c r="AH32" s="167">
        <v>0.50044965372325556</v>
      </c>
      <c r="AI32" s="167">
        <v>0.69187105804500515</v>
      </c>
      <c r="AJ32" s="167">
        <v>0.94105398836094434</v>
      </c>
      <c r="AK32" s="167">
        <v>1.2611833079181611</v>
      </c>
      <c r="AL32" s="167">
        <v>1.5864827140735778</v>
      </c>
      <c r="AM32" s="167">
        <v>2.0826524647461904</v>
      </c>
      <c r="AN32" s="167">
        <v>2.6127289499922308</v>
      </c>
      <c r="AO32" s="167">
        <v>3.2768675888540457</v>
      </c>
      <c r="AP32" s="167">
        <v>3.9986576195606376</v>
      </c>
      <c r="AQ32" s="167">
        <v>4.9381015941031592</v>
      </c>
      <c r="AR32" s="167">
        <v>5.9703318600862101</v>
      </c>
      <c r="AS32" s="167">
        <v>7.1510936312696742</v>
      </c>
      <c r="AT32" s="167">
        <v>8.5885245970174928</v>
      </c>
      <c r="AU32" s="167">
        <v>10.221685382593908</v>
      </c>
      <c r="AV32" s="167">
        <v>12.120247108110844</v>
      </c>
      <c r="AW32" s="167">
        <v>14.589319542354833</v>
      </c>
      <c r="AX32" s="167">
        <v>17.566271215103022</v>
      </c>
      <c r="AY32" s="167">
        <v>20.709281389317937</v>
      </c>
      <c r="AZ32" s="167">
        <v>24.400838240448358</v>
      </c>
      <c r="BA32" s="167">
        <v>28.322606530847558</v>
      </c>
      <c r="BB32" s="167">
        <v>33.992501792085925</v>
      </c>
      <c r="BC32" s="167">
        <v>39.907224542385777</v>
      </c>
      <c r="BD32" s="167">
        <v>45.178314475871169</v>
      </c>
      <c r="BE32" s="167">
        <v>52.526025956875266</v>
      </c>
      <c r="BF32" s="167">
        <v>60.621424755128622</v>
      </c>
      <c r="BG32" s="167">
        <v>70.164776394934677</v>
      </c>
      <c r="BH32" s="167">
        <v>82.144204801836892</v>
      </c>
      <c r="BI32" s="167">
        <v>98.096502682201418</v>
      </c>
      <c r="BJ32" s="167">
        <v>80.803506006772153</v>
      </c>
      <c r="BK32" s="167">
        <v>83.309828014077894</v>
      </c>
      <c r="BL32" s="167">
        <v>87.865814315593425</v>
      </c>
      <c r="BM32" s="167">
        <v>84.036757901896038</v>
      </c>
      <c r="BN32" s="167">
        <v>76.325865075415251</v>
      </c>
      <c r="BO32" s="167">
        <v>67.823895045957926</v>
      </c>
      <c r="BP32" s="167">
        <v>69.368653193781626</v>
      </c>
      <c r="BQ32" s="167">
        <v>66.33786987325135</v>
      </c>
      <c r="BR32" s="167">
        <v>61.22617656294674</v>
      </c>
      <c r="BS32" s="167">
        <v>54.009889453251027</v>
      </c>
      <c r="BT32" s="167">
        <v>46.489451563658278</v>
      </c>
      <c r="BU32" s="167">
        <v>29.920925655924083</v>
      </c>
      <c r="BV32" s="167">
        <v>24.46858229289623</v>
      </c>
      <c r="BW32" s="167">
        <v>20.033710598662257</v>
      </c>
      <c r="BX32" s="167">
        <v>16.342430730416542</v>
      </c>
      <c r="BY32" s="167">
        <v>12.619478160467025</v>
      </c>
      <c r="BZ32" s="167">
        <v>0</v>
      </c>
      <c r="CA32" s="168">
        <f t="shared" si="3"/>
        <v>1536.531779193595</v>
      </c>
      <c r="CB32" s="169"/>
    </row>
    <row r="33" spans="2:80" ht="12.5" x14ac:dyDescent="0.25">
      <c r="B33" s="166">
        <f t="shared" si="2"/>
        <v>2026</v>
      </c>
      <c r="C33" s="167">
        <v>7.537796453387785E-7</v>
      </c>
      <c r="D33" s="167">
        <v>1.4265211229595731E-6</v>
      </c>
      <c r="E33" s="167">
        <v>2.5332733739613644E-6</v>
      </c>
      <c r="F33" s="167">
        <v>4.214334779331641E-6</v>
      </c>
      <c r="G33" s="167">
        <v>6.8050103569361475E-6</v>
      </c>
      <c r="H33" s="167">
        <v>1.1078240893198921E-5</v>
      </c>
      <c r="I33" s="167">
        <v>1.7705466247366908E-5</v>
      </c>
      <c r="J33" s="167">
        <v>2.8479719183696628E-5</v>
      </c>
      <c r="K33" s="167">
        <v>4.5409782285704692E-5</v>
      </c>
      <c r="L33" s="167">
        <v>7.5619967803974841E-5</v>
      </c>
      <c r="M33" s="167">
        <v>1.2059780215425975E-4</v>
      </c>
      <c r="N33" s="167">
        <v>2.0004900799749925E-4</v>
      </c>
      <c r="O33" s="167">
        <v>3.4140381600915315E-4</v>
      </c>
      <c r="P33" s="167">
        <v>5.6715718907976442E-4</v>
      </c>
      <c r="Q33" s="167">
        <v>9.5959001174056313E-4</v>
      </c>
      <c r="R33" s="167">
        <v>1.5811871561047519E-3</v>
      </c>
      <c r="S33" s="167">
        <v>2.4868130414279488E-3</v>
      </c>
      <c r="T33" s="167">
        <v>3.8525311881758562E-3</v>
      </c>
      <c r="U33" s="167">
        <v>5.9522567805761206E-3</v>
      </c>
      <c r="V33" s="167">
        <v>8.715443965128078E-3</v>
      </c>
      <c r="W33" s="167">
        <v>1.293598649277003E-2</v>
      </c>
      <c r="X33" s="167">
        <v>1.8864591649724705E-2</v>
      </c>
      <c r="Y33" s="167">
        <v>2.6307117346552888E-2</v>
      </c>
      <c r="Z33" s="167">
        <v>3.7412424965717894E-2</v>
      </c>
      <c r="AA33" s="167">
        <v>5.2408915048572424E-2</v>
      </c>
      <c r="AB33" s="167">
        <v>7.3568471954961467E-2</v>
      </c>
      <c r="AC33" s="167">
        <v>0.10176699532658184</v>
      </c>
      <c r="AD33" s="167">
        <v>0.13406364391476133</v>
      </c>
      <c r="AE33" s="167">
        <v>0.16914482854557106</v>
      </c>
      <c r="AF33" s="167">
        <v>0.22473308632525818</v>
      </c>
      <c r="AG33" s="167">
        <v>0.30808387293233741</v>
      </c>
      <c r="AH33" s="167">
        <v>0.41917587116340893</v>
      </c>
      <c r="AI33" s="167">
        <v>0.56372823509972447</v>
      </c>
      <c r="AJ33" s="167">
        <v>0.77519129721680147</v>
      </c>
      <c r="AK33" s="167">
        <v>1.0493331499795424</v>
      </c>
      <c r="AL33" s="167">
        <v>1.4000666093595622</v>
      </c>
      <c r="AM33" s="167">
        <v>1.7538239521694239</v>
      </c>
      <c r="AN33" s="167">
        <v>2.2931325780465519</v>
      </c>
      <c r="AO33" s="167">
        <v>2.8650684722776147</v>
      </c>
      <c r="AP33" s="167">
        <v>3.5798718495195301</v>
      </c>
      <c r="AQ33" s="167">
        <v>4.3529325158892584</v>
      </c>
      <c r="AR33" s="167">
        <v>5.3572823211874576</v>
      </c>
      <c r="AS33" s="167">
        <v>6.4555563415641295</v>
      </c>
      <c r="AT33" s="167">
        <v>7.7067889753733532</v>
      </c>
      <c r="AU33" s="167">
        <v>9.2253999808335632</v>
      </c>
      <c r="AV33" s="167">
        <v>10.943456248699825</v>
      </c>
      <c r="AW33" s="167">
        <v>12.933145382895384</v>
      </c>
      <c r="AX33" s="167">
        <v>15.515911925069277</v>
      </c>
      <c r="AY33" s="167">
        <v>18.618495472548194</v>
      </c>
      <c r="AZ33" s="167">
        <v>21.797288999525961</v>
      </c>
      <c r="BA33" s="167">
        <v>25.531440746078541</v>
      </c>
      <c r="BB33" s="167">
        <v>29.482914057424548</v>
      </c>
      <c r="BC33" s="167">
        <v>35.223139185559049</v>
      </c>
      <c r="BD33" s="167">
        <v>40.894219844708573</v>
      </c>
      <c r="BE33" s="167">
        <v>45.870818828001774</v>
      </c>
      <c r="BF33" s="167">
        <v>52.913112745914155</v>
      </c>
      <c r="BG33" s="167">
        <v>60.64434572222148</v>
      </c>
      <c r="BH33" s="167">
        <v>69.739892429193588</v>
      </c>
      <c r="BI33" s="167">
        <v>81.133336290477743</v>
      </c>
      <c r="BJ33" s="167">
        <v>96.261909954303448</v>
      </c>
      <c r="BK33" s="167">
        <v>78.743197602801644</v>
      </c>
      <c r="BL33" s="167">
        <v>80.573310368952832</v>
      </c>
      <c r="BM33" s="167">
        <v>84.279257907721913</v>
      </c>
      <c r="BN33" s="167">
        <v>79.761370594402678</v>
      </c>
      <c r="BO33" s="167">
        <v>71.642223239046984</v>
      </c>
      <c r="BP33" s="167">
        <v>62.920595671766435</v>
      </c>
      <c r="BQ33" s="167">
        <v>63.555746770517786</v>
      </c>
      <c r="BR33" s="167">
        <v>59.959179268426105</v>
      </c>
      <c r="BS33" s="167">
        <v>54.507287932043056</v>
      </c>
      <c r="BT33" s="167">
        <v>47.263861513616803</v>
      </c>
      <c r="BU33" s="167">
        <v>29.178704836810745</v>
      </c>
      <c r="BV33" s="167">
        <v>24.586127723557599</v>
      </c>
      <c r="BW33" s="167">
        <v>19.687357710836842</v>
      </c>
      <c r="BX33" s="167">
        <v>15.757359628528357</v>
      </c>
      <c r="BY33" s="167">
        <v>12.533916754632232</v>
      </c>
      <c r="BZ33" s="167">
        <v>0</v>
      </c>
      <c r="CA33" s="168">
        <f t="shared" si="3"/>
        <v>1451.4345384965202</v>
      </c>
      <c r="CB33" s="169"/>
    </row>
    <row r="34" spans="2:80" ht="12.5" x14ac:dyDescent="0.25">
      <c r="B34" s="166">
        <f t="shared" si="2"/>
        <v>2027</v>
      </c>
      <c r="C34" s="167">
        <v>6.5356952748743535E-7</v>
      </c>
      <c r="D34" s="167">
        <v>1.2175831015717731E-6</v>
      </c>
      <c r="E34" s="167">
        <v>2.1615973437583147E-6</v>
      </c>
      <c r="F34" s="167">
        <v>3.6536714448087704E-6</v>
      </c>
      <c r="G34" s="167">
        <v>5.8440154846808867E-6</v>
      </c>
      <c r="H34" s="167">
        <v>9.1393943765574748E-6</v>
      </c>
      <c r="I34" s="167">
        <v>1.4631310062421243E-5</v>
      </c>
      <c r="J34" s="167">
        <v>2.3577199572431817E-5</v>
      </c>
      <c r="K34" s="167">
        <v>3.8584632966839894E-5</v>
      </c>
      <c r="L34" s="167">
        <v>6.2319643834934935E-5</v>
      </c>
      <c r="M34" s="167">
        <v>1.0478275572821383E-4</v>
      </c>
      <c r="N34" s="167">
        <v>1.6916753671961104E-4</v>
      </c>
      <c r="O34" s="167">
        <v>2.8241043133953037E-4</v>
      </c>
      <c r="P34" s="167">
        <v>4.8048533685969563E-4</v>
      </c>
      <c r="Q34" s="167">
        <v>7.8942297125114691E-4</v>
      </c>
      <c r="R34" s="167">
        <v>1.3144244832833107E-3</v>
      </c>
      <c r="S34" s="167">
        <v>2.1266293748180842E-3</v>
      </c>
      <c r="T34" s="167">
        <v>3.2825375807273294E-3</v>
      </c>
      <c r="U34" s="167">
        <v>4.9937033065403647E-3</v>
      </c>
      <c r="V34" s="167">
        <v>7.5848466344488608E-3</v>
      </c>
      <c r="W34" s="167">
        <v>1.0932838065430939E-2</v>
      </c>
      <c r="X34" s="167">
        <v>1.5997641878733371E-2</v>
      </c>
      <c r="Y34" s="167">
        <v>2.3030617624368643E-2</v>
      </c>
      <c r="Z34" s="167">
        <v>3.1743758719801729E-2</v>
      </c>
      <c r="AA34" s="167">
        <v>4.4678497994487865E-2</v>
      </c>
      <c r="AB34" s="167">
        <v>6.2002758841626981E-2</v>
      </c>
      <c r="AC34" s="167">
        <v>8.6290137502732678E-2</v>
      </c>
      <c r="AD34" s="167">
        <v>0.1184201873158644</v>
      </c>
      <c r="AE34" s="167">
        <v>0.1548548469756818</v>
      </c>
      <c r="AF34" s="167">
        <v>0.1940355093656147</v>
      </c>
      <c r="AG34" s="167">
        <v>0.25614561132176683</v>
      </c>
      <c r="AH34" s="167">
        <v>0.34902672455055028</v>
      </c>
      <c r="AI34" s="167">
        <v>0.47219026522055174</v>
      </c>
      <c r="AJ34" s="167">
        <v>0.63164133348608253</v>
      </c>
      <c r="AK34" s="167">
        <v>0.86422148380642583</v>
      </c>
      <c r="AL34" s="167">
        <v>1.1645591723965012</v>
      </c>
      <c r="AM34" s="167">
        <v>1.5472794451933569</v>
      </c>
      <c r="AN34" s="167">
        <v>1.9305194690802892</v>
      </c>
      <c r="AO34" s="167">
        <v>2.5135761580585956</v>
      </c>
      <c r="AP34" s="167">
        <v>3.1286273910959004</v>
      </c>
      <c r="AQ34" s="167">
        <v>3.8954529306484038</v>
      </c>
      <c r="AR34" s="167">
        <v>4.7208218956186396</v>
      </c>
      <c r="AS34" s="167">
        <v>5.7912100847664219</v>
      </c>
      <c r="AT34" s="167">
        <v>6.9561547507427877</v>
      </c>
      <c r="AU34" s="167">
        <v>8.2779819613546497</v>
      </c>
      <c r="AV34" s="167">
        <v>9.8773845098538775</v>
      </c>
      <c r="AW34" s="167">
        <v>11.678979319894779</v>
      </c>
      <c r="AX34" s="167">
        <v>13.757248257075076</v>
      </c>
      <c r="AY34" s="167">
        <v>16.449798007674993</v>
      </c>
      <c r="AZ34" s="167">
        <v>19.601030516032868</v>
      </c>
      <c r="BA34" s="167">
        <v>22.810558553609166</v>
      </c>
      <c r="BB34" s="167">
        <v>26.578825835336158</v>
      </c>
      <c r="BC34" s="167">
        <v>30.54876582188734</v>
      </c>
      <c r="BD34" s="167">
        <v>36.085134412058224</v>
      </c>
      <c r="BE34" s="167">
        <v>41.501978980489817</v>
      </c>
      <c r="BF34" s="167">
        <v>46.17930746082029</v>
      </c>
      <c r="BG34" s="167">
        <v>52.892486208223787</v>
      </c>
      <c r="BH34" s="167">
        <v>60.228241109919665</v>
      </c>
      <c r="BI34" s="167">
        <v>68.830700538181929</v>
      </c>
      <c r="BJ34" s="167">
        <v>79.571902243560785</v>
      </c>
      <c r="BK34" s="167">
        <v>93.779650633564046</v>
      </c>
      <c r="BL34" s="167">
        <v>76.152866586425631</v>
      </c>
      <c r="BM34" s="167">
        <v>77.292932018244755</v>
      </c>
      <c r="BN34" s="167">
        <v>80.003857899807016</v>
      </c>
      <c r="BO34" s="167">
        <v>74.870174837054918</v>
      </c>
      <c r="BP34" s="167">
        <v>66.45241557202894</v>
      </c>
      <c r="BQ34" s="167">
        <v>57.630015503930643</v>
      </c>
      <c r="BR34" s="167">
        <v>57.428676028721974</v>
      </c>
      <c r="BS34" s="167">
        <v>53.379590247241964</v>
      </c>
      <c r="BT34" s="167">
        <v>47.721892955630132</v>
      </c>
      <c r="BU34" s="167">
        <v>28.331453219994614</v>
      </c>
      <c r="BV34" s="167">
        <v>23.88692291409291</v>
      </c>
      <c r="BW34" s="167">
        <v>19.715841436961711</v>
      </c>
      <c r="BX34" s="167">
        <v>15.439376781383242</v>
      </c>
      <c r="BY34" s="167">
        <v>12.055533154568097</v>
      </c>
      <c r="BZ34" s="167">
        <v>0</v>
      </c>
      <c r="CA34" s="168">
        <f t="shared" si="3"/>
        <v>1363.9962272289245</v>
      </c>
      <c r="CB34" s="169"/>
    </row>
    <row r="35" spans="2:80" ht="12.5" x14ac:dyDescent="0.25">
      <c r="B35" s="166">
        <f t="shared" si="2"/>
        <v>2028</v>
      </c>
      <c r="C35" s="167">
        <v>5.7642937135310435E-7</v>
      </c>
      <c r="D35" s="167">
        <v>1.0557196051530493E-6</v>
      </c>
      <c r="E35" s="167">
        <v>1.8450046401982667E-6</v>
      </c>
      <c r="F35" s="167">
        <v>3.117626293146214E-6</v>
      </c>
      <c r="G35" s="167">
        <v>5.0665612142189453E-6</v>
      </c>
      <c r="H35" s="167">
        <v>7.8487639411650711E-6</v>
      </c>
      <c r="I35" s="167">
        <v>1.2070658939940249E-5</v>
      </c>
      <c r="J35" s="167">
        <v>1.9483590810678852E-5</v>
      </c>
      <c r="K35" s="167">
        <v>3.1942722845318405E-5</v>
      </c>
      <c r="L35" s="167">
        <v>5.2953119044629737E-5</v>
      </c>
      <c r="M35" s="167">
        <v>8.635366795993471E-5</v>
      </c>
      <c r="N35" s="167">
        <v>1.4698435837434687E-4</v>
      </c>
      <c r="O35" s="167">
        <v>2.3881768609526621E-4</v>
      </c>
      <c r="P35" s="167">
        <v>3.9746527807221765E-4</v>
      </c>
      <c r="Q35" s="167">
        <v>6.6879754829665683E-4</v>
      </c>
      <c r="R35" s="167">
        <v>1.0813572614321587E-3</v>
      </c>
      <c r="S35" s="167">
        <v>1.7678866186052744E-3</v>
      </c>
      <c r="T35" s="167">
        <v>2.8071706450740475E-3</v>
      </c>
      <c r="U35" s="167">
        <v>4.2549720840631966E-3</v>
      </c>
      <c r="V35" s="167">
        <v>6.363531659262095E-3</v>
      </c>
      <c r="W35" s="167">
        <v>9.5148319099588041E-3</v>
      </c>
      <c r="X35" s="167">
        <v>1.352079028569475E-2</v>
      </c>
      <c r="Y35" s="167">
        <v>1.9531203367123606E-2</v>
      </c>
      <c r="Z35" s="167">
        <v>2.779116887126809E-2</v>
      </c>
      <c r="AA35" s="167">
        <v>3.7900939620589214E-2</v>
      </c>
      <c r="AB35" s="167">
        <v>5.2841836271412201E-2</v>
      </c>
      <c r="AC35" s="167">
        <v>7.2703237240008156E-2</v>
      </c>
      <c r="AD35" s="167">
        <v>0.10038524932149889</v>
      </c>
      <c r="AE35" s="167">
        <v>0.13675816767357601</v>
      </c>
      <c r="AF35" s="167">
        <v>0.17761839283061837</v>
      </c>
      <c r="AG35" s="167">
        <v>0.22114094113347804</v>
      </c>
      <c r="AH35" s="167">
        <v>0.29018002957699207</v>
      </c>
      <c r="AI35" s="167">
        <v>0.39317465464467238</v>
      </c>
      <c r="AJ35" s="167">
        <v>0.5290931338435183</v>
      </c>
      <c r="AK35" s="167">
        <v>0.70421512275218889</v>
      </c>
      <c r="AL35" s="167">
        <v>0.95895796562570523</v>
      </c>
      <c r="AM35" s="167">
        <v>1.2866811025575349</v>
      </c>
      <c r="AN35" s="167">
        <v>1.7027016353294588</v>
      </c>
      <c r="AO35" s="167">
        <v>2.1155453442648255</v>
      </c>
      <c r="AP35" s="167">
        <v>2.7437607117552707</v>
      </c>
      <c r="AQ35" s="167">
        <v>3.403044349272875</v>
      </c>
      <c r="AR35" s="167">
        <v>4.223071485855086</v>
      </c>
      <c r="AS35" s="167">
        <v>5.101566609250118</v>
      </c>
      <c r="AT35" s="167">
        <v>6.2388144812199942</v>
      </c>
      <c r="AU35" s="167">
        <v>7.4706883886061677</v>
      </c>
      <c r="AV35" s="167">
        <v>8.8627733718584896</v>
      </c>
      <c r="AW35" s="167">
        <v>10.541931804712723</v>
      </c>
      <c r="AX35" s="167">
        <v>12.424900061180827</v>
      </c>
      <c r="AY35" s="167">
        <v>14.588245859603619</v>
      </c>
      <c r="AZ35" s="167">
        <v>17.321969383992823</v>
      </c>
      <c r="BA35" s="167">
        <v>20.516390624177259</v>
      </c>
      <c r="BB35" s="167">
        <v>23.749785415611782</v>
      </c>
      <c r="BC35" s="167">
        <v>27.541677037270144</v>
      </c>
      <c r="BD35" s="167">
        <v>31.294823123336197</v>
      </c>
      <c r="BE35" s="167">
        <v>36.613707142253354</v>
      </c>
      <c r="BF35" s="167">
        <v>41.764872630740442</v>
      </c>
      <c r="BG35" s="167">
        <v>46.135987908850694</v>
      </c>
      <c r="BH35" s="167">
        <v>52.494695300250811</v>
      </c>
      <c r="BI35" s="167">
        <v>59.401441561977407</v>
      </c>
      <c r="BJ35" s="167">
        <v>67.463975382473834</v>
      </c>
      <c r="BK35" s="167">
        <v>77.487334667580569</v>
      </c>
      <c r="BL35" s="167">
        <v>90.681350710130772</v>
      </c>
      <c r="BM35" s="167">
        <v>73.060808771503602</v>
      </c>
      <c r="BN35" s="167">
        <v>73.398731769654134</v>
      </c>
      <c r="BO35" s="167">
        <v>75.128970744609575</v>
      </c>
      <c r="BP35" s="167">
        <v>69.467210384866917</v>
      </c>
      <c r="BQ35" s="167">
        <v>60.869964680173936</v>
      </c>
      <c r="BR35" s="167">
        <v>52.069847912443947</v>
      </c>
      <c r="BS35" s="167">
        <v>51.123698600470142</v>
      </c>
      <c r="BT35" s="167">
        <v>46.744419126772335</v>
      </c>
      <c r="BU35" s="167">
        <v>27.310737440425925</v>
      </c>
      <c r="BV35" s="167">
        <v>23.04210926655826</v>
      </c>
      <c r="BW35" s="167">
        <v>19.03700155946483</v>
      </c>
      <c r="BX35" s="167">
        <v>15.371142411542023</v>
      </c>
      <c r="BY35" s="167">
        <v>11.748711774711269</v>
      </c>
      <c r="BZ35" s="167">
        <v>0</v>
      </c>
      <c r="CA35" s="168">
        <f t="shared" si="3"/>
        <v>1275.3083674992822</v>
      </c>
      <c r="CB35" s="169"/>
    </row>
    <row r="36" spans="2:80" ht="12.5" x14ac:dyDescent="0.25">
      <c r="B36" s="166">
        <f t="shared" si="2"/>
        <v>2029</v>
      </c>
      <c r="C36" s="167">
        <v>4.8620617636510599E-7</v>
      </c>
      <c r="D36" s="167">
        <v>9.3111994735675663E-7</v>
      </c>
      <c r="E36" s="167">
        <v>1.5997402781700587E-6</v>
      </c>
      <c r="F36" s="167">
        <v>2.661021026841015E-6</v>
      </c>
      <c r="G36" s="167">
        <v>4.3232416357952275E-6</v>
      </c>
      <c r="H36" s="167">
        <v>6.8046312321212721E-6</v>
      </c>
      <c r="I36" s="167">
        <v>1.0366104647885344E-5</v>
      </c>
      <c r="J36" s="167">
        <v>1.6073750449312196E-5</v>
      </c>
      <c r="K36" s="167">
        <v>2.6396665031708233E-5</v>
      </c>
      <c r="L36" s="167">
        <v>4.3837888466985442E-5</v>
      </c>
      <c r="M36" s="167">
        <v>7.3375128045713445E-5</v>
      </c>
      <c r="N36" s="167">
        <v>1.2113367015623155E-4</v>
      </c>
      <c r="O36" s="167">
        <v>2.075030229551772E-4</v>
      </c>
      <c r="P36" s="167">
        <v>3.361165708541114E-4</v>
      </c>
      <c r="Q36" s="167">
        <v>5.532482005733419E-4</v>
      </c>
      <c r="R36" s="167">
        <v>9.1613978294402543E-4</v>
      </c>
      <c r="S36" s="167">
        <v>1.454443734232147E-3</v>
      </c>
      <c r="T36" s="167">
        <v>2.3336803539212581E-3</v>
      </c>
      <c r="U36" s="167">
        <v>3.638866898971499E-3</v>
      </c>
      <c r="V36" s="167">
        <v>5.422284746331052E-3</v>
      </c>
      <c r="W36" s="167">
        <v>7.9829310112537744E-3</v>
      </c>
      <c r="X36" s="167">
        <v>1.1767412006718103E-2</v>
      </c>
      <c r="Y36" s="167">
        <v>1.6507743918762696E-2</v>
      </c>
      <c r="Z36" s="167">
        <v>2.3569194447869146E-2</v>
      </c>
      <c r="AA36" s="167">
        <v>3.3182880489071365E-2</v>
      </c>
      <c r="AB36" s="167">
        <v>4.4818173095301506E-2</v>
      </c>
      <c r="AC36" s="167">
        <v>6.1946156003450603E-2</v>
      </c>
      <c r="AD36" s="167">
        <v>8.4558078615309895E-2</v>
      </c>
      <c r="AE36" s="167">
        <v>0.11590544560180099</v>
      </c>
      <c r="AF36" s="167">
        <v>0.15683514865563558</v>
      </c>
      <c r="AG36" s="167">
        <v>0.20240764655832238</v>
      </c>
      <c r="AH36" s="167">
        <v>0.25051016057304909</v>
      </c>
      <c r="AI36" s="167">
        <v>0.32688139901335489</v>
      </c>
      <c r="AJ36" s="167">
        <v>0.4405648845817689</v>
      </c>
      <c r="AK36" s="167">
        <v>0.58990649372496118</v>
      </c>
      <c r="AL36" s="167">
        <v>0.78144681393736892</v>
      </c>
      <c r="AM36" s="167">
        <v>1.059357954600961</v>
      </c>
      <c r="AN36" s="167">
        <v>1.4155957129809149</v>
      </c>
      <c r="AO36" s="167">
        <v>1.8654206323144575</v>
      </c>
      <c r="AP36" s="167">
        <v>2.308709685148536</v>
      </c>
      <c r="AQ36" s="167">
        <v>2.9833615070034516</v>
      </c>
      <c r="AR36" s="167">
        <v>3.687838404648681</v>
      </c>
      <c r="AS36" s="167">
        <v>4.5620297834550758</v>
      </c>
      <c r="AT36" s="167">
        <v>5.4942034216719424</v>
      </c>
      <c r="AU36" s="167">
        <v>6.6987898646514328</v>
      </c>
      <c r="AV36" s="167">
        <v>7.9974207022635158</v>
      </c>
      <c r="AW36" s="167">
        <v>9.4588433484624588</v>
      </c>
      <c r="AX36" s="167">
        <v>11.215964507850217</v>
      </c>
      <c r="AY36" s="167">
        <v>13.177254705511743</v>
      </c>
      <c r="AZ36" s="167">
        <v>15.365074077113512</v>
      </c>
      <c r="BA36" s="167">
        <v>18.135288313016545</v>
      </c>
      <c r="BB36" s="167">
        <v>21.365741894509803</v>
      </c>
      <c r="BC36" s="167">
        <v>24.614200287256519</v>
      </c>
      <c r="BD36" s="167">
        <v>28.21798603464941</v>
      </c>
      <c r="BE36" s="167">
        <v>31.754186482980096</v>
      </c>
      <c r="BF36" s="167">
        <v>36.84141659792833</v>
      </c>
      <c r="BG36" s="167">
        <v>41.713985739578128</v>
      </c>
      <c r="BH36" s="167">
        <v>45.768955640475006</v>
      </c>
      <c r="BI36" s="167">
        <v>51.74537263194032</v>
      </c>
      <c r="BJ36" s="167">
        <v>58.187572239405142</v>
      </c>
      <c r="BK36" s="167">
        <v>65.66290616933837</v>
      </c>
      <c r="BL36" s="167">
        <v>74.904528547461851</v>
      </c>
      <c r="BM36" s="167">
        <v>86.997729958421459</v>
      </c>
      <c r="BN36" s="167">
        <v>69.402825426161058</v>
      </c>
      <c r="BO36" s="167">
        <v>68.965826733766662</v>
      </c>
      <c r="BP36" s="167">
        <v>69.750146306108405</v>
      </c>
      <c r="BQ36" s="167">
        <v>63.662181970220303</v>
      </c>
      <c r="BR36" s="167">
        <v>55.010624004198007</v>
      </c>
      <c r="BS36" s="167">
        <v>46.355320655329066</v>
      </c>
      <c r="BT36" s="167">
        <v>44.771106336430591</v>
      </c>
      <c r="BU36" s="167">
        <v>25.622067710168395</v>
      </c>
      <c r="BV36" s="167">
        <v>22.334273585977463</v>
      </c>
      <c r="BW36" s="167">
        <v>18.473623241741571</v>
      </c>
      <c r="BX36" s="167">
        <v>14.936422890951539</v>
      </c>
      <c r="BY36" s="167">
        <v>11.77390716542039</v>
      </c>
      <c r="BZ36" s="167">
        <v>0</v>
      </c>
      <c r="CA36" s="168">
        <f t="shared" si="3"/>
        <v>1187.4220217058232</v>
      </c>
      <c r="CB36" s="169"/>
    </row>
    <row r="37" spans="2:80" ht="12.5" x14ac:dyDescent="0.25">
      <c r="B37" s="166">
        <f t="shared" si="2"/>
        <v>2030</v>
      </c>
      <c r="C37" s="167">
        <v>4.1582973466999795E-7</v>
      </c>
      <c r="D37" s="167">
        <v>7.8538445883943875E-7</v>
      </c>
      <c r="E37" s="167">
        <v>1.4109399235351372E-6</v>
      </c>
      <c r="F37" s="167">
        <v>2.3072896948618526E-6</v>
      </c>
      <c r="G37" s="167">
        <v>3.6900739045567232E-6</v>
      </c>
      <c r="H37" s="167">
        <v>5.8063315504439106E-6</v>
      </c>
      <c r="I37" s="167">
        <v>8.987105704218179E-6</v>
      </c>
      <c r="J37" s="167">
        <v>1.3803926406069644E-5</v>
      </c>
      <c r="K37" s="167">
        <v>2.1776988710073275E-5</v>
      </c>
      <c r="L37" s="167">
        <v>3.6226553319404498E-5</v>
      </c>
      <c r="M37" s="167">
        <v>6.0744535333306926E-5</v>
      </c>
      <c r="N37" s="167">
        <v>1.0292809536910363E-4</v>
      </c>
      <c r="O37" s="167">
        <v>1.7100960670181353E-4</v>
      </c>
      <c r="P37" s="167">
        <v>2.9204609817531924E-4</v>
      </c>
      <c r="Q37" s="167">
        <v>4.6785961982565016E-4</v>
      </c>
      <c r="R37" s="167">
        <v>7.5786767434171676E-4</v>
      </c>
      <c r="S37" s="167">
        <v>1.2322456443673024E-3</v>
      </c>
      <c r="T37" s="167">
        <v>1.9199641750310692E-3</v>
      </c>
      <c r="U37" s="167">
        <v>3.0251620259656442E-3</v>
      </c>
      <c r="V37" s="167">
        <v>4.6372670125973958E-3</v>
      </c>
      <c r="W37" s="167">
        <v>6.802320628061187E-3</v>
      </c>
      <c r="X37" s="167">
        <v>9.8730824146304186E-3</v>
      </c>
      <c r="Y37" s="167">
        <v>1.4367388268275438E-2</v>
      </c>
      <c r="Z37" s="167">
        <v>1.9921241610434015E-2</v>
      </c>
      <c r="AA37" s="167">
        <v>2.8142777340852076E-2</v>
      </c>
      <c r="AB37" s="167">
        <v>3.924050180499794E-2</v>
      </c>
      <c r="AC37" s="167">
        <v>5.2532663431846982E-2</v>
      </c>
      <c r="AD37" s="167">
        <v>7.2032243062616186E-2</v>
      </c>
      <c r="AE37" s="167">
        <v>9.7610877790260175E-2</v>
      </c>
      <c r="AF37" s="167">
        <v>0.13289685493932779</v>
      </c>
      <c r="AG37" s="167">
        <v>0.17869851804091152</v>
      </c>
      <c r="AH37" s="167">
        <v>0.22926767223270972</v>
      </c>
      <c r="AI37" s="167">
        <v>0.28218248143819824</v>
      </c>
      <c r="AJ37" s="167">
        <v>0.36628182499620321</v>
      </c>
      <c r="AK37" s="167">
        <v>0.4912176965472691</v>
      </c>
      <c r="AL37" s="167">
        <v>0.65463022295626294</v>
      </c>
      <c r="AM37" s="167">
        <v>0.86330338804645657</v>
      </c>
      <c r="AN37" s="167">
        <v>1.1653376236485489</v>
      </c>
      <c r="AO37" s="167">
        <v>1.5505538120871054</v>
      </c>
      <c r="AP37" s="167">
        <v>2.0352841392005279</v>
      </c>
      <c r="AQ37" s="167">
        <v>2.5097613401142373</v>
      </c>
      <c r="AR37" s="167">
        <v>3.2319838461453778</v>
      </c>
      <c r="AS37" s="167">
        <v>3.9824355806416851</v>
      </c>
      <c r="AT37" s="167">
        <v>4.9115172952589701</v>
      </c>
      <c r="AU37" s="167">
        <v>5.8976415259817037</v>
      </c>
      <c r="AV37" s="167">
        <v>7.1696361453317659</v>
      </c>
      <c r="AW37" s="167">
        <v>8.5343121898732797</v>
      </c>
      <c r="AX37" s="167">
        <v>10.063489340244008</v>
      </c>
      <c r="AY37" s="167">
        <v>11.895982374979518</v>
      </c>
      <c r="AZ37" s="167">
        <v>13.882116072818498</v>
      </c>
      <c r="BA37" s="167">
        <v>16.090962498886721</v>
      </c>
      <c r="BB37" s="167">
        <v>18.891493036115335</v>
      </c>
      <c r="BC37" s="167">
        <v>22.14911771522231</v>
      </c>
      <c r="BD37" s="167">
        <v>25.226644059344508</v>
      </c>
      <c r="BE37" s="167">
        <v>28.64026998095979</v>
      </c>
      <c r="BF37" s="167">
        <v>31.957550594771178</v>
      </c>
      <c r="BG37" s="167">
        <v>36.797997839919731</v>
      </c>
      <c r="BH37" s="167">
        <v>41.37685979109883</v>
      </c>
      <c r="BI37" s="167">
        <v>45.10267336717844</v>
      </c>
      <c r="BJ37" s="167">
        <v>50.66733547272689</v>
      </c>
      <c r="BK37" s="167">
        <v>56.608877971500903</v>
      </c>
      <c r="BL37" s="167">
        <v>63.450736042299241</v>
      </c>
      <c r="BM37" s="167">
        <v>71.850531738019242</v>
      </c>
      <c r="BN37" s="167">
        <v>82.66010406214717</v>
      </c>
      <c r="BO37" s="167">
        <v>65.248248797265916</v>
      </c>
      <c r="BP37" s="167">
        <v>64.079589441034571</v>
      </c>
      <c r="BQ37" s="167">
        <v>63.974714903810678</v>
      </c>
      <c r="BR37" s="167">
        <v>57.573498605167082</v>
      </c>
      <c r="BS37" s="167">
        <v>48.994660333784765</v>
      </c>
      <c r="BT37" s="167">
        <v>40.60449180475721</v>
      </c>
      <c r="BU37" s="167">
        <v>23.81993962544523</v>
      </c>
      <c r="BV37" s="167">
        <v>21.214987529826015</v>
      </c>
      <c r="BW37" s="167">
        <v>18.134092754309911</v>
      </c>
      <c r="BX37" s="167">
        <v>14.684263228260553</v>
      </c>
      <c r="BY37" s="167">
        <v>11.595719181966734</v>
      </c>
      <c r="BZ37" s="167">
        <v>0</v>
      </c>
      <c r="CA37" s="168">
        <f t="shared" si="3"/>
        <v>1101.7771757226046</v>
      </c>
      <c r="CB37" s="169"/>
    </row>
    <row r="38" spans="2:80" ht="12.5" x14ac:dyDescent="0.25">
      <c r="B38" s="166">
        <f t="shared" si="2"/>
        <v>2031</v>
      </c>
      <c r="C38" s="167">
        <v>3.5835129669550825E-7</v>
      </c>
      <c r="D38" s="167">
        <v>6.7170665942611896E-7</v>
      </c>
      <c r="E38" s="167">
        <v>1.1901102445442679E-6</v>
      </c>
      <c r="F38" s="167">
        <v>2.034993043253247E-6</v>
      </c>
      <c r="G38" s="167">
        <v>3.1995605991042009E-6</v>
      </c>
      <c r="H38" s="167">
        <v>4.9559712228877673E-6</v>
      </c>
      <c r="I38" s="167">
        <v>7.6686453067825733E-6</v>
      </c>
      <c r="J38" s="167">
        <v>1.1967628875966807E-5</v>
      </c>
      <c r="K38" s="167">
        <v>1.8701828298439693E-5</v>
      </c>
      <c r="L38" s="167">
        <v>2.9886603578874182E-5</v>
      </c>
      <c r="M38" s="167">
        <v>5.0197853447536689E-5</v>
      </c>
      <c r="N38" s="167">
        <v>8.5210472586250141E-5</v>
      </c>
      <c r="O38" s="167">
        <v>1.4530855261321585E-4</v>
      </c>
      <c r="P38" s="167">
        <v>2.4068564191666308E-4</v>
      </c>
      <c r="Q38" s="167">
        <v>4.0651920575499045E-4</v>
      </c>
      <c r="R38" s="167">
        <v>6.4090627328541871E-4</v>
      </c>
      <c r="S38" s="167">
        <v>1.0193793799849193E-3</v>
      </c>
      <c r="T38" s="167">
        <v>1.6266785956740304E-3</v>
      </c>
      <c r="U38" s="167">
        <v>2.4889145257886158E-3</v>
      </c>
      <c r="V38" s="167">
        <v>3.8552705132270382E-3</v>
      </c>
      <c r="W38" s="167">
        <v>5.8176507326860027E-3</v>
      </c>
      <c r="X38" s="167">
        <v>8.4131488980661029E-3</v>
      </c>
      <c r="Y38" s="167">
        <v>1.205482282394027E-2</v>
      </c>
      <c r="Z38" s="167">
        <v>1.7338786957798891E-2</v>
      </c>
      <c r="AA38" s="167">
        <v>2.3787711964832481E-2</v>
      </c>
      <c r="AB38" s="167">
        <v>3.3281536833613401E-2</v>
      </c>
      <c r="AC38" s="167">
        <v>4.5996733680198687E-2</v>
      </c>
      <c r="AD38" s="167">
        <v>6.1079015718429219E-2</v>
      </c>
      <c r="AE38" s="167">
        <v>8.3137236273546911E-2</v>
      </c>
      <c r="AF38" s="167">
        <v>0.11190065468195032</v>
      </c>
      <c r="AG38" s="167">
        <v>0.15139986406104478</v>
      </c>
      <c r="AH38" s="167">
        <v>0.20238841207538161</v>
      </c>
      <c r="AI38" s="167">
        <v>0.2582353135752582</v>
      </c>
      <c r="AJ38" s="167">
        <v>0.31618704074356996</v>
      </c>
      <c r="AK38" s="167">
        <v>0.4083997852210095</v>
      </c>
      <c r="AL38" s="167">
        <v>0.54513452502693516</v>
      </c>
      <c r="AM38" s="167">
        <v>0.72323927039973313</v>
      </c>
      <c r="AN38" s="167">
        <v>0.94972152465219117</v>
      </c>
      <c r="AO38" s="167">
        <v>1.2762968129361636</v>
      </c>
      <c r="AP38" s="167">
        <v>1.6914458546217372</v>
      </c>
      <c r="AQ38" s="167">
        <v>2.2120928996366134</v>
      </c>
      <c r="AR38" s="167">
        <v>2.7183938398428293</v>
      </c>
      <c r="AS38" s="167">
        <v>3.4891550990419158</v>
      </c>
      <c r="AT38" s="167">
        <v>4.2861623983398296</v>
      </c>
      <c r="AU38" s="167">
        <v>5.2705943421607149</v>
      </c>
      <c r="AV38" s="167">
        <v>6.3106044132519283</v>
      </c>
      <c r="AW38" s="167">
        <v>7.6495924778489401</v>
      </c>
      <c r="AX38" s="167">
        <v>9.0790233688380102</v>
      </c>
      <c r="AY38" s="167">
        <v>10.673697038507489</v>
      </c>
      <c r="AZ38" s="167">
        <v>12.535246738330706</v>
      </c>
      <c r="BA38" s="167">
        <v>14.54290936946779</v>
      </c>
      <c r="BB38" s="167">
        <v>16.767999988902801</v>
      </c>
      <c r="BC38" s="167">
        <v>19.591209969792374</v>
      </c>
      <c r="BD38" s="167">
        <v>22.711999675728723</v>
      </c>
      <c r="BE38" s="167">
        <v>25.618138162904447</v>
      </c>
      <c r="BF38" s="167">
        <v>28.837958258576005</v>
      </c>
      <c r="BG38" s="167">
        <v>31.932275152659788</v>
      </c>
      <c r="BH38" s="167">
        <v>36.509286919427431</v>
      </c>
      <c r="BI38" s="167">
        <v>40.777160910783749</v>
      </c>
      <c r="BJ38" s="167">
        <v>44.158639124436149</v>
      </c>
      <c r="BK38" s="167">
        <v>49.281630853310105</v>
      </c>
      <c r="BL38" s="167">
        <v>54.687042904850223</v>
      </c>
      <c r="BM38" s="167">
        <v>60.851869802912489</v>
      </c>
      <c r="BN38" s="167">
        <v>68.275694234319687</v>
      </c>
      <c r="BO38" s="167">
        <v>77.74999917509021</v>
      </c>
      <c r="BP38" s="167">
        <v>60.676225482823952</v>
      </c>
      <c r="BQ38" s="167">
        <v>58.836364276739964</v>
      </c>
      <c r="BR38" s="167">
        <v>57.919519287178268</v>
      </c>
      <c r="BS38" s="167">
        <v>51.325795191379086</v>
      </c>
      <c r="BT38" s="167">
        <v>42.945951677079194</v>
      </c>
      <c r="BU38" s="167">
        <v>21.427119544564679</v>
      </c>
      <c r="BV38" s="167">
        <v>20.178633079692126</v>
      </c>
      <c r="BW38" s="167">
        <v>17.62856910041484</v>
      </c>
      <c r="BX38" s="167">
        <v>14.755529684036023</v>
      </c>
      <c r="BY38" s="167">
        <v>11.674294920376324</v>
      </c>
      <c r="BZ38" s="167">
        <v>0</v>
      </c>
      <c r="CA38" s="168">
        <f t="shared" si="3"/>
        <v>1020.8222747715367</v>
      </c>
      <c r="CB38" s="169"/>
    </row>
    <row r="39" spans="2:80" ht="12.5" x14ac:dyDescent="0.25">
      <c r="B39" s="166">
        <f t="shared" si="2"/>
        <v>2032</v>
      </c>
      <c r="C39" s="167">
        <v>3.0349556640052455E-7</v>
      </c>
      <c r="D39" s="167">
        <v>5.7886313945335055E-7</v>
      </c>
      <c r="E39" s="167">
        <v>1.0178574920798045E-6</v>
      </c>
      <c r="F39" s="167">
        <v>1.7164994325948035E-6</v>
      </c>
      <c r="G39" s="167">
        <v>2.8219738779158843E-6</v>
      </c>
      <c r="H39" s="167">
        <v>4.2972022047046976E-6</v>
      </c>
      <c r="I39" s="167">
        <v>6.5455679268480726E-6</v>
      </c>
      <c r="J39" s="167">
        <v>1.021194578276069E-5</v>
      </c>
      <c r="K39" s="167">
        <v>1.6214022074176326E-5</v>
      </c>
      <c r="L39" s="167">
        <v>2.5666329099047203E-5</v>
      </c>
      <c r="M39" s="167">
        <v>4.1412919182429175E-5</v>
      </c>
      <c r="N39" s="167">
        <v>7.0416121596167391E-5</v>
      </c>
      <c r="O39" s="167">
        <v>1.2029604969442109E-4</v>
      </c>
      <c r="P39" s="167">
        <v>2.0451393019797759E-4</v>
      </c>
      <c r="Q39" s="167">
        <v>3.3502944111629684E-4</v>
      </c>
      <c r="R39" s="167">
        <v>5.5688322405472723E-4</v>
      </c>
      <c r="S39" s="167">
        <v>8.6207003179716857E-4</v>
      </c>
      <c r="T39" s="167">
        <v>1.3456972639140363E-3</v>
      </c>
      <c r="U39" s="167">
        <v>2.1087594605854187E-3</v>
      </c>
      <c r="V39" s="167">
        <v>3.1719472806204796E-3</v>
      </c>
      <c r="W39" s="167">
        <v>4.8367226277846453E-3</v>
      </c>
      <c r="X39" s="167">
        <v>7.1954905479792997E-3</v>
      </c>
      <c r="Y39" s="167">
        <v>1.0272547293021073E-2</v>
      </c>
      <c r="Z39" s="167">
        <v>1.4548345667375173E-2</v>
      </c>
      <c r="AA39" s="167">
        <v>2.0704648259403269E-2</v>
      </c>
      <c r="AB39" s="167">
        <v>2.8132216349629979E-2</v>
      </c>
      <c r="AC39" s="167">
        <v>3.9013301003115175E-2</v>
      </c>
      <c r="AD39" s="167">
        <v>5.3481976502327611E-2</v>
      </c>
      <c r="AE39" s="167">
        <v>7.0488853723624623E-2</v>
      </c>
      <c r="AF39" s="167">
        <v>9.5294529296395647E-2</v>
      </c>
      <c r="AG39" s="167">
        <v>0.12746150450552152</v>
      </c>
      <c r="AH39" s="167">
        <v>0.1714488395842938</v>
      </c>
      <c r="AI39" s="167">
        <v>0.22793829865637549</v>
      </c>
      <c r="AJ39" s="167">
        <v>0.28933848560485753</v>
      </c>
      <c r="AK39" s="167">
        <v>0.35254088351895818</v>
      </c>
      <c r="AL39" s="167">
        <v>0.4532378982396339</v>
      </c>
      <c r="AM39" s="167">
        <v>0.60229695828002727</v>
      </c>
      <c r="AN39" s="167">
        <v>0.79568281551036169</v>
      </c>
      <c r="AO39" s="167">
        <v>1.0402228316735909</v>
      </c>
      <c r="AP39" s="167">
        <v>1.3921512346549125</v>
      </c>
      <c r="AQ39" s="167">
        <v>1.8381112822203902</v>
      </c>
      <c r="AR39" s="167">
        <v>2.3955806527571499</v>
      </c>
      <c r="AS39" s="167">
        <v>2.934214716671641</v>
      </c>
      <c r="AT39" s="167">
        <v>3.754288933352337</v>
      </c>
      <c r="AU39" s="167">
        <v>4.5982060259617761</v>
      </c>
      <c r="AV39" s="167">
        <v>5.6381418716451002</v>
      </c>
      <c r="AW39" s="167">
        <v>6.7315752951400025</v>
      </c>
      <c r="AX39" s="167">
        <v>8.1365991847778236</v>
      </c>
      <c r="AY39" s="167">
        <v>9.6288788644488044</v>
      </c>
      <c r="AZ39" s="167">
        <v>11.249829672447179</v>
      </c>
      <c r="BA39" s="167">
        <v>13.137065877494104</v>
      </c>
      <c r="BB39" s="167">
        <v>15.161763340532593</v>
      </c>
      <c r="BC39" s="167">
        <v>17.397000365444068</v>
      </c>
      <c r="BD39" s="167">
        <v>20.103636463798232</v>
      </c>
      <c r="BE39" s="167">
        <v>23.083260331237529</v>
      </c>
      <c r="BF39" s="167">
        <v>25.815751080014721</v>
      </c>
      <c r="BG39" s="167">
        <v>28.836283075734684</v>
      </c>
      <c r="BH39" s="167">
        <v>31.701125317707259</v>
      </c>
      <c r="BI39" s="167">
        <v>35.996424327739199</v>
      </c>
      <c r="BJ39" s="167">
        <v>39.934529559590118</v>
      </c>
      <c r="BK39" s="167">
        <v>42.955181375529101</v>
      </c>
      <c r="BL39" s="167">
        <v>47.606962367410958</v>
      </c>
      <c r="BM39" s="167">
        <v>52.442725772242134</v>
      </c>
      <c r="BN39" s="167">
        <v>57.828754517650083</v>
      </c>
      <c r="BO39" s="167">
        <v>64.244479620754419</v>
      </c>
      <c r="BP39" s="167">
        <v>72.356617846852728</v>
      </c>
      <c r="BQ39" s="167">
        <v>55.772766231047825</v>
      </c>
      <c r="BR39" s="167">
        <v>53.337948262079003</v>
      </c>
      <c r="BS39" s="167">
        <v>51.703845442162454</v>
      </c>
      <c r="BT39" s="167">
        <v>45.043128566826908</v>
      </c>
      <c r="BU39" s="167">
        <v>21.613624608471341</v>
      </c>
      <c r="BV39" s="167">
        <v>17.75736636019483</v>
      </c>
      <c r="BW39" s="167">
        <v>16.406745986001084</v>
      </c>
      <c r="BX39" s="167">
        <v>14.039564925316803</v>
      </c>
      <c r="BY39" s="167">
        <v>11.48366635672031</v>
      </c>
      <c r="BZ39" s="167">
        <v>0</v>
      </c>
      <c r="CA39" s="168">
        <f t="shared" si="3"/>
        <v>938.47081925895316</v>
      </c>
      <c r="CB39" s="169"/>
    </row>
    <row r="40" spans="2:80" ht="12.5" x14ac:dyDescent="0.25">
      <c r="B40" s="166">
        <f t="shared" si="2"/>
        <v>2033</v>
      </c>
      <c r="C40" s="167">
        <v>2.5106645334081745E-7</v>
      </c>
      <c r="D40" s="167">
        <v>4.902551401959887E-7</v>
      </c>
      <c r="E40" s="167">
        <v>8.7717481158516852E-7</v>
      </c>
      <c r="F40" s="167">
        <v>1.4680673842658309E-6</v>
      </c>
      <c r="G40" s="167">
        <v>2.3803226658972165E-6</v>
      </c>
      <c r="H40" s="167">
        <v>3.7900974172652702E-6</v>
      </c>
      <c r="I40" s="167">
        <v>5.6755244547887496E-6</v>
      </c>
      <c r="J40" s="167">
        <v>8.7164333364697644E-6</v>
      </c>
      <c r="K40" s="167">
        <v>1.3835439219553325E-5</v>
      </c>
      <c r="L40" s="167">
        <v>2.2252155325974687E-5</v>
      </c>
      <c r="M40" s="167">
        <v>3.5565127164807753E-5</v>
      </c>
      <c r="N40" s="167">
        <v>5.8093034171272095E-5</v>
      </c>
      <c r="O40" s="167">
        <v>9.9410329821872367E-5</v>
      </c>
      <c r="P40" s="167">
        <v>1.6931050684128313E-4</v>
      </c>
      <c r="Q40" s="167">
        <v>2.8468019138913614E-4</v>
      </c>
      <c r="R40" s="167">
        <v>4.5895384973967945E-4</v>
      </c>
      <c r="S40" s="167">
        <v>7.4905997969720861E-4</v>
      </c>
      <c r="T40" s="167">
        <v>1.1380461001969655E-3</v>
      </c>
      <c r="U40" s="167">
        <v>1.7445355072482072E-3</v>
      </c>
      <c r="V40" s="167">
        <v>2.6875207561852799E-3</v>
      </c>
      <c r="W40" s="167">
        <v>3.9795384129410194E-3</v>
      </c>
      <c r="X40" s="167">
        <v>5.9823967101197417E-3</v>
      </c>
      <c r="Y40" s="167">
        <v>8.7860119571283035E-3</v>
      </c>
      <c r="Z40" s="167">
        <v>1.2397759794720464E-2</v>
      </c>
      <c r="AA40" s="167">
        <v>1.7373026541159409E-2</v>
      </c>
      <c r="AB40" s="167">
        <v>2.4486854061535168E-2</v>
      </c>
      <c r="AC40" s="167">
        <v>3.2978353069941624E-2</v>
      </c>
      <c r="AD40" s="167">
        <v>4.5363957546726841E-2</v>
      </c>
      <c r="AE40" s="167">
        <v>6.1724124105824174E-2</v>
      </c>
      <c r="AF40" s="167">
        <v>8.0790640060607322E-2</v>
      </c>
      <c r="AG40" s="167">
        <v>0.10853342148975831</v>
      </c>
      <c r="AH40" s="167">
        <v>0.14432291164499611</v>
      </c>
      <c r="AI40" s="167">
        <v>0.19307257848001302</v>
      </c>
      <c r="AJ40" s="167">
        <v>0.25537286736545139</v>
      </c>
      <c r="AK40" s="167">
        <v>0.32259293991979543</v>
      </c>
      <c r="AL40" s="167">
        <v>0.39124711835379056</v>
      </c>
      <c r="AM40" s="167">
        <v>0.50078162976355012</v>
      </c>
      <c r="AN40" s="167">
        <v>0.66266300449144033</v>
      </c>
      <c r="AO40" s="167">
        <v>0.87156499018571187</v>
      </c>
      <c r="AP40" s="167">
        <v>1.1347352652048504</v>
      </c>
      <c r="AQ40" s="167">
        <v>1.5127650588726458</v>
      </c>
      <c r="AR40" s="167">
        <v>1.990328054586501</v>
      </c>
      <c r="AS40" s="167">
        <v>2.5854043637163806</v>
      </c>
      <c r="AT40" s="167">
        <v>3.1567378884979118</v>
      </c>
      <c r="AU40" s="167">
        <v>4.026689913691226</v>
      </c>
      <c r="AV40" s="167">
        <v>4.9176118940948301</v>
      </c>
      <c r="AW40" s="167">
        <v>6.012818470589667</v>
      </c>
      <c r="AX40" s="167">
        <v>7.1587484749710333</v>
      </c>
      <c r="AY40" s="167">
        <v>8.6282668176398278</v>
      </c>
      <c r="AZ40" s="167">
        <v>10.149752461155028</v>
      </c>
      <c r="BA40" s="167">
        <v>11.794019935970489</v>
      </c>
      <c r="BB40" s="167">
        <v>13.702593281929289</v>
      </c>
      <c r="BC40" s="167">
        <v>15.738697991166251</v>
      </c>
      <c r="BD40" s="167">
        <v>17.864730515500884</v>
      </c>
      <c r="BE40" s="167">
        <v>20.450868281760872</v>
      </c>
      <c r="BF40" s="167">
        <v>23.283931259774707</v>
      </c>
      <c r="BG40" s="167">
        <v>25.838816840691393</v>
      </c>
      <c r="BH40" s="167">
        <v>28.652629298563806</v>
      </c>
      <c r="BI40" s="167">
        <v>31.279396426099638</v>
      </c>
      <c r="BJ40" s="167">
        <v>35.273514574383135</v>
      </c>
      <c r="BK40" s="167">
        <v>38.862227137785958</v>
      </c>
      <c r="BL40" s="167">
        <v>41.505519371967921</v>
      </c>
      <c r="BM40" s="167">
        <v>45.658311870708772</v>
      </c>
      <c r="BN40" s="167">
        <v>49.84371435862024</v>
      </c>
      <c r="BO40" s="167">
        <v>54.429801788867167</v>
      </c>
      <c r="BP40" s="167">
        <v>59.822913486947485</v>
      </c>
      <c r="BQ40" s="167">
        <v>66.573048657358697</v>
      </c>
      <c r="BR40" s="167">
        <v>50.626513974236055</v>
      </c>
      <c r="BS40" s="167">
        <v>47.686606831361765</v>
      </c>
      <c r="BT40" s="167">
        <v>45.445473228448506</v>
      </c>
      <c r="BU40" s="167">
        <v>21.283165745273045</v>
      </c>
      <c r="BV40" s="167">
        <v>17.529324817778029</v>
      </c>
      <c r="BW40" s="167">
        <v>14.137287244089597</v>
      </c>
      <c r="BX40" s="167">
        <v>12.795819372908017</v>
      </c>
      <c r="BY40" s="167">
        <v>10.703543082439028</v>
      </c>
      <c r="BZ40" s="167">
        <v>0</v>
      </c>
      <c r="CA40" s="168">
        <f t="shared" si="3"/>
        <v>855.80782707352455</v>
      </c>
      <c r="CB40" s="169"/>
    </row>
    <row r="41" spans="2:80" ht="12.5" x14ac:dyDescent="0.25">
      <c r="B41" s="166">
        <f t="shared" si="2"/>
        <v>2034</v>
      </c>
      <c r="C41" s="167">
        <v>2.0769896318800773E-7</v>
      </c>
      <c r="D41" s="167">
        <v>4.0556615701209386E-7</v>
      </c>
      <c r="E41" s="167">
        <v>7.4290823337888612E-7</v>
      </c>
      <c r="F41" s="167">
        <v>1.2651664398413698E-6</v>
      </c>
      <c r="G41" s="167">
        <v>2.0358256943783792E-6</v>
      </c>
      <c r="H41" s="167">
        <v>3.196947124833871E-6</v>
      </c>
      <c r="I41" s="167">
        <v>5.0057892281921146E-6</v>
      </c>
      <c r="J41" s="167">
        <v>7.5578691469541104E-6</v>
      </c>
      <c r="K41" s="167">
        <v>1.180933187359956E-5</v>
      </c>
      <c r="L41" s="167">
        <v>1.8987879556092713E-5</v>
      </c>
      <c r="M41" s="167">
        <v>3.0834336119583972E-5</v>
      </c>
      <c r="N41" s="167">
        <v>4.9890078710868035E-5</v>
      </c>
      <c r="O41" s="167">
        <v>8.2013433631122901E-5</v>
      </c>
      <c r="P41" s="167">
        <v>1.3991534970148045E-4</v>
      </c>
      <c r="Q41" s="167">
        <v>2.3567846132732662E-4</v>
      </c>
      <c r="R41" s="167">
        <v>3.899833977330236E-4</v>
      </c>
      <c r="S41" s="167">
        <v>6.1734138052557674E-4</v>
      </c>
      <c r="T41" s="167">
        <v>9.8886916666987568E-4</v>
      </c>
      <c r="U41" s="167">
        <v>1.4753618843497962E-3</v>
      </c>
      <c r="V41" s="167">
        <v>2.2233720412875857E-3</v>
      </c>
      <c r="W41" s="167">
        <v>3.3718449092174918E-3</v>
      </c>
      <c r="X41" s="167">
        <v>4.9222921016938703E-3</v>
      </c>
      <c r="Y41" s="167">
        <v>7.3049690238127241E-3</v>
      </c>
      <c r="Z41" s="167">
        <v>1.0603987086835853E-2</v>
      </c>
      <c r="AA41" s="167">
        <v>1.4805317576691568E-2</v>
      </c>
      <c r="AB41" s="167">
        <v>2.0547248449061917E-2</v>
      </c>
      <c r="AC41" s="167">
        <v>2.8705960661977448E-2</v>
      </c>
      <c r="AD41" s="167">
        <v>3.8348040186157284E-2</v>
      </c>
      <c r="AE41" s="167">
        <v>5.2357206516630339E-2</v>
      </c>
      <c r="AF41" s="167">
        <v>7.0748157018413971E-2</v>
      </c>
      <c r="AG41" s="167">
        <v>9.2009370156867831E-2</v>
      </c>
      <c r="AH41" s="167">
        <v>0.12287902958988772</v>
      </c>
      <c r="AI41" s="167">
        <v>0.1625087969190242</v>
      </c>
      <c r="AJ41" s="167">
        <v>0.21629192110035889</v>
      </c>
      <c r="AK41" s="167">
        <v>0.28470646382778042</v>
      </c>
      <c r="AL41" s="167">
        <v>0.35800200359679779</v>
      </c>
      <c r="AM41" s="167">
        <v>0.43229386939406134</v>
      </c>
      <c r="AN41" s="167">
        <v>0.55099815203895919</v>
      </c>
      <c r="AO41" s="167">
        <v>0.72590550059081271</v>
      </c>
      <c r="AP41" s="167">
        <v>0.95082439724935475</v>
      </c>
      <c r="AQ41" s="167">
        <v>1.2331488273966968</v>
      </c>
      <c r="AR41" s="167">
        <v>1.6379586083702038</v>
      </c>
      <c r="AS41" s="167">
        <v>2.1478140435537365</v>
      </c>
      <c r="AT41" s="167">
        <v>2.7811399459974231</v>
      </c>
      <c r="AU41" s="167">
        <v>3.3853822526301869</v>
      </c>
      <c r="AV41" s="167">
        <v>4.305519126270287</v>
      </c>
      <c r="AW41" s="167">
        <v>5.2432092088906854</v>
      </c>
      <c r="AX41" s="167">
        <v>6.3930292560471598</v>
      </c>
      <c r="AY41" s="167">
        <v>7.5900553049937081</v>
      </c>
      <c r="AZ41" s="167">
        <v>9.0951509934558654</v>
      </c>
      <c r="BA41" s="167">
        <v>10.642976046492695</v>
      </c>
      <c r="BB41" s="167">
        <v>12.306729781964252</v>
      </c>
      <c r="BC41" s="167">
        <v>14.231273087380236</v>
      </c>
      <c r="BD41" s="167">
        <v>16.172999500708624</v>
      </c>
      <c r="BE41" s="167">
        <v>18.188241570607566</v>
      </c>
      <c r="BF41" s="167">
        <v>20.649076543213361</v>
      </c>
      <c r="BG41" s="167">
        <v>23.329031500089105</v>
      </c>
      <c r="BH41" s="167">
        <v>25.700554040933923</v>
      </c>
      <c r="BI41" s="167">
        <v>28.298426686512698</v>
      </c>
      <c r="BJ41" s="167">
        <v>30.676973516871065</v>
      </c>
      <c r="BK41" s="167">
        <v>34.350069133533992</v>
      </c>
      <c r="BL41" s="167">
        <v>37.570149751044703</v>
      </c>
      <c r="BM41" s="167">
        <v>39.820623472136894</v>
      </c>
      <c r="BN41" s="167">
        <v>43.407140483826382</v>
      </c>
      <c r="BO41" s="167">
        <v>46.927568980708458</v>
      </c>
      <c r="BP41" s="167">
        <v>50.706448849662905</v>
      </c>
      <c r="BQ41" s="167">
        <v>55.082585756416997</v>
      </c>
      <c r="BR41" s="167">
        <v>60.498571109548514</v>
      </c>
      <c r="BS41" s="167">
        <v>45.329388205801934</v>
      </c>
      <c r="BT41" s="167">
        <v>41.985791333817126</v>
      </c>
      <c r="BU41" s="167">
        <v>19.829973963113002</v>
      </c>
      <c r="BV41" s="167">
        <v>17.087365082700245</v>
      </c>
      <c r="BW41" s="167">
        <v>13.81724078100191</v>
      </c>
      <c r="BX41" s="167">
        <v>10.924161655016409</v>
      </c>
      <c r="BY41" s="167">
        <v>9.6661550429196712</v>
      </c>
      <c r="BZ41" s="167">
        <v>0</v>
      </c>
      <c r="CA41" s="168">
        <f t="shared" si="3"/>
        <v>775.16634244613545</v>
      </c>
      <c r="CB41" s="169"/>
    </row>
    <row r="42" spans="2:80" ht="12.5" x14ac:dyDescent="0.25">
      <c r="B42" s="166">
        <f t="shared" si="2"/>
        <v>2035</v>
      </c>
      <c r="C42" s="167">
        <v>1.7535932721191028E-7</v>
      </c>
      <c r="D42" s="167">
        <v>3.3551401983078488E-7</v>
      </c>
      <c r="E42" s="167">
        <v>6.1457876091713937E-7</v>
      </c>
      <c r="F42" s="167">
        <v>1.0715181418680109E-6</v>
      </c>
      <c r="G42" s="167">
        <v>1.7544667102881162E-6</v>
      </c>
      <c r="H42" s="167">
        <v>2.7342781345612854E-6</v>
      </c>
      <c r="I42" s="167">
        <v>4.2224046987449082E-6</v>
      </c>
      <c r="J42" s="167">
        <v>6.6660431886564342E-6</v>
      </c>
      <c r="K42" s="167">
        <v>1.023971632869991E-5</v>
      </c>
      <c r="L42" s="167">
        <v>1.6207304024282165E-5</v>
      </c>
      <c r="M42" s="167">
        <v>2.6311226636183127E-5</v>
      </c>
      <c r="N42" s="167">
        <v>4.3254029965786311E-5</v>
      </c>
      <c r="O42" s="167">
        <v>7.0433162381644543E-5</v>
      </c>
      <c r="P42" s="167">
        <v>1.1543064546552795E-4</v>
      </c>
      <c r="Q42" s="167">
        <v>1.9476175171198595E-4</v>
      </c>
      <c r="R42" s="167">
        <v>3.2285754279862133E-4</v>
      </c>
      <c r="S42" s="167">
        <v>5.2457225410468267E-4</v>
      </c>
      <c r="T42" s="167">
        <v>8.1498894241335829E-4</v>
      </c>
      <c r="U42" s="167">
        <v>1.2819848344659823E-3</v>
      </c>
      <c r="V42" s="167">
        <v>1.8803454663554875E-3</v>
      </c>
      <c r="W42" s="167">
        <v>2.7895626664957984E-3</v>
      </c>
      <c r="X42" s="167">
        <v>4.1707291881659114E-3</v>
      </c>
      <c r="Y42" s="167">
        <v>6.0106500984055122E-3</v>
      </c>
      <c r="Z42" s="167">
        <v>8.8167261002195518E-3</v>
      </c>
      <c r="AA42" s="167">
        <v>1.2663568339333298E-2</v>
      </c>
      <c r="AB42" s="167">
        <v>1.7510927237797402E-2</v>
      </c>
      <c r="AC42" s="167">
        <v>2.4088321420698333E-2</v>
      </c>
      <c r="AD42" s="167">
        <v>3.338112790228781E-2</v>
      </c>
      <c r="AE42" s="167">
        <v>4.4261421381026733E-2</v>
      </c>
      <c r="AF42" s="167">
        <v>6.0014424572219949E-2</v>
      </c>
      <c r="AG42" s="167">
        <v>8.057614780879041E-2</v>
      </c>
      <c r="AH42" s="167">
        <v>0.10416639909771563</v>
      </c>
      <c r="AI42" s="167">
        <v>0.13835207006380312</v>
      </c>
      <c r="AJ42" s="167">
        <v>0.18203749976906125</v>
      </c>
      <c r="AK42" s="167">
        <v>0.24111972742365428</v>
      </c>
      <c r="AL42" s="167">
        <v>0.31594269753129556</v>
      </c>
      <c r="AM42" s="167">
        <v>0.39555611409873559</v>
      </c>
      <c r="AN42" s="167">
        <v>0.47565420783852619</v>
      </c>
      <c r="AO42" s="167">
        <v>0.60361218401686689</v>
      </c>
      <c r="AP42" s="167">
        <v>0.79197040223855319</v>
      </c>
      <c r="AQ42" s="167">
        <v>1.0333670982860874</v>
      </c>
      <c r="AR42" s="167">
        <v>1.3353154275829437</v>
      </c>
      <c r="AS42" s="167">
        <v>1.7674981066199416</v>
      </c>
      <c r="AT42" s="167">
        <v>2.3102170693120994</v>
      </c>
      <c r="AU42" s="167">
        <v>2.9822757535492332</v>
      </c>
      <c r="AV42" s="167">
        <v>3.6194490051273269</v>
      </c>
      <c r="AW42" s="167">
        <v>4.5897754959231527</v>
      </c>
      <c r="AX42" s="167">
        <v>5.5736407383051034</v>
      </c>
      <c r="AY42" s="167">
        <v>6.7769598598171932</v>
      </c>
      <c r="AZ42" s="167">
        <v>8.0002611313371279</v>
      </c>
      <c r="BA42" s="167">
        <v>9.5379964121047145</v>
      </c>
      <c r="BB42" s="167">
        <v>11.108522414921874</v>
      </c>
      <c r="BC42" s="167">
        <v>12.787048606936963</v>
      </c>
      <c r="BD42" s="167">
        <v>14.632892772421615</v>
      </c>
      <c r="BE42" s="167">
        <v>16.478127387138155</v>
      </c>
      <c r="BF42" s="167">
        <v>18.380070649615345</v>
      </c>
      <c r="BG42" s="167">
        <v>20.709771472217149</v>
      </c>
      <c r="BH42" s="167">
        <v>23.228703340056335</v>
      </c>
      <c r="BI42" s="167">
        <v>25.409462507680477</v>
      </c>
      <c r="BJ42" s="167">
        <v>27.780983883732684</v>
      </c>
      <c r="BK42" s="167">
        <v>29.900599593190201</v>
      </c>
      <c r="BL42" s="167">
        <v>33.23317962644709</v>
      </c>
      <c r="BM42" s="167">
        <v>36.066516730119453</v>
      </c>
      <c r="BN42" s="167">
        <v>37.874833680763814</v>
      </c>
      <c r="BO42" s="167">
        <v>40.883610939870557</v>
      </c>
      <c r="BP42" s="167">
        <v>43.735790643965728</v>
      </c>
      <c r="BQ42" s="167">
        <v>46.715865563935772</v>
      </c>
      <c r="BR42" s="167">
        <v>50.101457901231797</v>
      </c>
      <c r="BS42" s="167">
        <v>54.23782540457379</v>
      </c>
      <c r="BT42" s="167">
        <v>39.975316610767422</v>
      </c>
      <c r="BU42" s="167">
        <v>17.23720060965989</v>
      </c>
      <c r="BV42" s="167">
        <v>16.174025816089419</v>
      </c>
      <c r="BW42" s="167">
        <v>13.684479566889717</v>
      </c>
      <c r="BX42" s="167">
        <v>10.849125676918471</v>
      </c>
      <c r="BY42" s="167">
        <v>8.3923898292912593</v>
      </c>
      <c r="BZ42" s="167">
        <v>0</v>
      </c>
      <c r="CA42" s="168">
        <f t="shared" si="3"/>
        <v>700.65257119623323</v>
      </c>
      <c r="CB42" s="169"/>
    </row>
    <row r="43" spans="2:80" ht="12.5" x14ac:dyDescent="0.25">
      <c r="B43" s="166">
        <f t="shared" si="2"/>
        <v>2036</v>
      </c>
      <c r="C43" s="167">
        <v>1.5024314386179183E-7</v>
      </c>
      <c r="D43" s="167">
        <v>2.8327514660711484E-7</v>
      </c>
      <c r="E43" s="167">
        <v>5.0842818621193997E-7</v>
      </c>
      <c r="F43" s="167">
        <v>8.8643079943287462E-7</v>
      </c>
      <c r="G43" s="167">
        <v>1.4859346611634239E-6</v>
      </c>
      <c r="H43" s="167">
        <v>2.3564041144313874E-6</v>
      </c>
      <c r="I43" s="167">
        <v>3.611349179893919E-6</v>
      </c>
      <c r="J43" s="167">
        <v>5.6228613577527509E-6</v>
      </c>
      <c r="K43" s="167">
        <v>9.031469021925087E-6</v>
      </c>
      <c r="L43" s="167">
        <v>1.4053203409747361E-5</v>
      </c>
      <c r="M43" s="167">
        <v>2.2458335084352132E-5</v>
      </c>
      <c r="N43" s="167">
        <v>3.6909251922387365E-5</v>
      </c>
      <c r="O43" s="167">
        <v>6.1064904716370827E-5</v>
      </c>
      <c r="P43" s="167">
        <v>9.9132355490832991E-5</v>
      </c>
      <c r="Q43" s="167">
        <v>1.6067991206511478E-4</v>
      </c>
      <c r="R43" s="167">
        <v>2.6680662289346735E-4</v>
      </c>
      <c r="S43" s="167">
        <v>4.3428226124112013E-4</v>
      </c>
      <c r="T43" s="167">
        <v>6.9252380786369305E-4</v>
      </c>
      <c r="U43" s="167">
        <v>1.0565747952968052E-3</v>
      </c>
      <c r="V43" s="167">
        <v>1.633907780635574E-3</v>
      </c>
      <c r="W43" s="167">
        <v>2.359219962506709E-3</v>
      </c>
      <c r="X43" s="167">
        <v>3.4505546943860432E-3</v>
      </c>
      <c r="Y43" s="167">
        <v>5.0930271777644975E-3</v>
      </c>
      <c r="Z43" s="167">
        <v>7.2547386209010356E-3</v>
      </c>
      <c r="AA43" s="167">
        <v>1.0529473488754437E-2</v>
      </c>
      <c r="AB43" s="167">
        <v>1.4978232465480468E-2</v>
      </c>
      <c r="AC43" s="167">
        <v>2.0529379571102735E-2</v>
      </c>
      <c r="AD43" s="167">
        <v>2.8012386126885669E-2</v>
      </c>
      <c r="AE43" s="167">
        <v>3.8530017707147424E-2</v>
      </c>
      <c r="AF43" s="167">
        <v>5.0736742814629587E-2</v>
      </c>
      <c r="AG43" s="167">
        <v>6.8354462895261703E-2</v>
      </c>
      <c r="AH43" s="167">
        <v>9.1227032660709528E-2</v>
      </c>
      <c r="AI43" s="167">
        <v>0.11727964048390283</v>
      </c>
      <c r="AJ43" s="167">
        <v>0.154968188406164</v>
      </c>
      <c r="AK43" s="167">
        <v>0.20291970513093094</v>
      </c>
      <c r="AL43" s="167">
        <v>0.26755946912030315</v>
      </c>
      <c r="AM43" s="167">
        <v>0.34907384740392411</v>
      </c>
      <c r="AN43" s="167">
        <v>0.43523091672838332</v>
      </c>
      <c r="AO43" s="167">
        <v>0.52108487169297957</v>
      </c>
      <c r="AP43" s="167">
        <v>0.65857786139344954</v>
      </c>
      <c r="AQ43" s="167">
        <v>0.86077945418972812</v>
      </c>
      <c r="AR43" s="167">
        <v>1.1190690928025964</v>
      </c>
      <c r="AS43" s="167">
        <v>1.4410456166485415</v>
      </c>
      <c r="AT43" s="167">
        <v>1.9010973673441569</v>
      </c>
      <c r="AU43" s="167">
        <v>2.477119201210833</v>
      </c>
      <c r="AV43" s="167">
        <v>3.1882092912582514</v>
      </c>
      <c r="AW43" s="167">
        <v>3.8581117235284244</v>
      </c>
      <c r="AX43" s="167">
        <v>4.878282076055398</v>
      </c>
      <c r="AY43" s="167">
        <v>5.9073383021312011</v>
      </c>
      <c r="AZ43" s="167">
        <v>7.1423334969156134</v>
      </c>
      <c r="BA43" s="167">
        <v>8.3896752743075638</v>
      </c>
      <c r="BB43" s="167">
        <v>9.9564467770829506</v>
      </c>
      <c r="BC43" s="167">
        <v>11.545265671317615</v>
      </c>
      <c r="BD43" s="167">
        <v>13.154015768159955</v>
      </c>
      <c r="BE43" s="167">
        <v>14.918052796118314</v>
      </c>
      <c r="BF43" s="167">
        <v>16.663952886321685</v>
      </c>
      <c r="BG43" s="167">
        <v>18.449076047616273</v>
      </c>
      <c r="BH43" s="167">
        <v>20.640644222659514</v>
      </c>
      <c r="BI43" s="167">
        <v>22.989366551563712</v>
      </c>
      <c r="BJ43" s="167">
        <v>24.970875945013617</v>
      </c>
      <c r="BK43" s="167">
        <v>27.105122956166259</v>
      </c>
      <c r="BL43" s="167">
        <v>28.955137916432633</v>
      </c>
      <c r="BM43" s="167">
        <v>31.928832161304154</v>
      </c>
      <c r="BN43" s="167">
        <v>34.327007712156707</v>
      </c>
      <c r="BO43" s="167">
        <v>35.692643796658189</v>
      </c>
      <c r="BP43" s="167">
        <v>38.121809252029351</v>
      </c>
      <c r="BQ43" s="167">
        <v>40.315378986298384</v>
      </c>
      <c r="BR43" s="167">
        <v>42.521462001380257</v>
      </c>
      <c r="BS43" s="167">
        <v>44.96268373198707</v>
      </c>
      <c r="BT43" s="167">
        <v>47.898973139568064</v>
      </c>
      <c r="BU43" s="167">
        <v>15.357744673152123</v>
      </c>
      <c r="BV43" s="167">
        <v>14.039825980585718</v>
      </c>
      <c r="BW43" s="167">
        <v>12.93501643588985</v>
      </c>
      <c r="BX43" s="167">
        <v>10.730691512161931</v>
      </c>
      <c r="BY43" s="167">
        <v>8.324979490361752</v>
      </c>
      <c r="BZ43" s="167">
        <v>0</v>
      </c>
      <c r="CA43" s="168">
        <f t="shared" si="3"/>
        <v>630.72031940655029</v>
      </c>
      <c r="CB43" s="169"/>
    </row>
    <row r="44" spans="2:80" ht="12.5" x14ac:dyDescent="0.25">
      <c r="B44" s="166">
        <f t="shared" si="2"/>
        <v>2037</v>
      </c>
      <c r="C44" s="167">
        <v>1.2381439819415807E-7</v>
      </c>
      <c r="D44" s="167">
        <v>2.4270428099909536E-7</v>
      </c>
      <c r="E44" s="167">
        <v>4.2926990203792648E-7</v>
      </c>
      <c r="F44" s="167">
        <v>7.3333029122768512E-7</v>
      </c>
      <c r="G44" s="167">
        <v>1.2292709803476964E-6</v>
      </c>
      <c r="H44" s="167">
        <v>1.9957533808623307E-6</v>
      </c>
      <c r="I44" s="167">
        <v>3.1122827233304173E-6</v>
      </c>
      <c r="J44" s="167">
        <v>4.8091620690610126E-6</v>
      </c>
      <c r="K44" s="167">
        <v>7.6181552981086087E-6</v>
      </c>
      <c r="L44" s="167">
        <v>1.2395038767598621E-5</v>
      </c>
      <c r="M44" s="167">
        <v>1.9473504260417163E-5</v>
      </c>
      <c r="N44" s="167">
        <v>3.1504582284291871E-5</v>
      </c>
      <c r="O44" s="167">
        <v>5.2107810763715734E-5</v>
      </c>
      <c r="P44" s="167">
        <v>8.5947344660289304E-5</v>
      </c>
      <c r="Q44" s="167">
        <v>1.379933672390754E-4</v>
      </c>
      <c r="R44" s="167">
        <v>2.2011875119928859E-4</v>
      </c>
      <c r="S44" s="167">
        <v>3.5888923564114661E-4</v>
      </c>
      <c r="T44" s="167">
        <v>5.7332966993678403E-4</v>
      </c>
      <c r="U44" s="167">
        <v>8.9781529337326638E-4</v>
      </c>
      <c r="V44" s="167">
        <v>1.3466346008163266E-3</v>
      </c>
      <c r="W44" s="167">
        <v>2.0500498201614648E-3</v>
      </c>
      <c r="X44" s="167">
        <v>2.9182921894639335E-3</v>
      </c>
      <c r="Y44" s="167">
        <v>4.2136854864238682E-3</v>
      </c>
      <c r="Z44" s="167">
        <v>6.1473390788914228E-3</v>
      </c>
      <c r="AA44" s="167">
        <v>8.6642924756031303E-3</v>
      </c>
      <c r="AB44" s="167">
        <v>1.2454429184892202E-2</v>
      </c>
      <c r="AC44" s="167">
        <v>1.7560655174546358E-2</v>
      </c>
      <c r="AD44" s="167">
        <v>2.3874468356097189E-2</v>
      </c>
      <c r="AE44" s="167">
        <v>3.2334296051014844E-2</v>
      </c>
      <c r="AF44" s="167">
        <v>4.4168509122277322E-2</v>
      </c>
      <c r="AG44" s="167">
        <v>5.7789938571944366E-2</v>
      </c>
      <c r="AH44" s="167">
        <v>7.739351872549094E-2</v>
      </c>
      <c r="AI44" s="167">
        <v>0.10271657966427727</v>
      </c>
      <c r="AJ44" s="167">
        <v>0.13136235752960501</v>
      </c>
      <c r="AK44" s="167">
        <v>0.17273702931764889</v>
      </c>
      <c r="AL44" s="167">
        <v>0.22515926356810656</v>
      </c>
      <c r="AM44" s="167">
        <v>0.29560525668492177</v>
      </c>
      <c r="AN44" s="167">
        <v>0.38407921270834122</v>
      </c>
      <c r="AO44" s="167">
        <v>0.47679721551146925</v>
      </c>
      <c r="AP44" s="167">
        <v>0.56854662321372151</v>
      </c>
      <c r="AQ44" s="167">
        <v>0.71583093865007674</v>
      </c>
      <c r="AR44" s="167">
        <v>0.93223036066354759</v>
      </c>
      <c r="AS44" s="167">
        <v>1.2077734958359541</v>
      </c>
      <c r="AT44" s="167">
        <v>1.5501098235854132</v>
      </c>
      <c r="AU44" s="167">
        <v>2.0384167400158666</v>
      </c>
      <c r="AV44" s="167">
        <v>2.6480244040915175</v>
      </c>
      <c r="AW44" s="167">
        <v>3.3982189202253354</v>
      </c>
      <c r="AX44" s="167">
        <v>4.1003916864523031</v>
      </c>
      <c r="AY44" s="167">
        <v>5.1696847412989921</v>
      </c>
      <c r="AZ44" s="167">
        <v>6.224790924187074</v>
      </c>
      <c r="BA44" s="167">
        <v>7.4891951021995551</v>
      </c>
      <c r="BB44" s="167">
        <v>8.7577575469708115</v>
      </c>
      <c r="BC44" s="167">
        <v>10.349256115033871</v>
      </c>
      <c r="BD44" s="167">
        <v>11.879572064583726</v>
      </c>
      <c r="BE44" s="167">
        <v>13.415884261384562</v>
      </c>
      <c r="BF44" s="167">
        <v>15.09448653687026</v>
      </c>
      <c r="BG44" s="167">
        <v>16.737414005418547</v>
      </c>
      <c r="BH44" s="167">
        <v>18.401139509195858</v>
      </c>
      <c r="BI44" s="167">
        <v>20.446488995759967</v>
      </c>
      <c r="BJ44" s="167">
        <v>22.614958179820245</v>
      </c>
      <c r="BK44" s="167">
        <v>24.388242305238208</v>
      </c>
      <c r="BL44" s="167">
        <v>26.274370052713923</v>
      </c>
      <c r="BM44" s="167">
        <v>27.84493176644856</v>
      </c>
      <c r="BN44" s="167">
        <v>30.414180214392982</v>
      </c>
      <c r="BO44" s="167">
        <v>32.372492523051022</v>
      </c>
      <c r="BP44" s="167">
        <v>33.302438724875167</v>
      </c>
      <c r="BQ44" s="167">
        <v>35.161261237712964</v>
      </c>
      <c r="BR44" s="167">
        <v>36.71943356657431</v>
      </c>
      <c r="BS44" s="167">
        <v>38.191928910551418</v>
      </c>
      <c r="BT44" s="167">
        <v>39.753660207244145</v>
      </c>
      <c r="BU44" s="167">
        <v>15.999247980736223</v>
      </c>
      <c r="BV44" s="167">
        <v>11.748467689465311</v>
      </c>
      <c r="BW44" s="167">
        <v>10.549230654524068</v>
      </c>
      <c r="BX44" s="167">
        <v>9.5289288020864547</v>
      </c>
      <c r="BY44" s="167">
        <v>7.7359635576924024</v>
      </c>
      <c r="BZ44" s="167">
        <v>0</v>
      </c>
      <c r="CA44" s="168">
        <f t="shared" si="3"/>
        <v>555.80673206092797</v>
      </c>
      <c r="CB44" s="169"/>
    </row>
    <row r="45" spans="2:80" ht="12.5" x14ac:dyDescent="0.25">
      <c r="B45" s="166">
        <f t="shared" si="2"/>
        <v>2038</v>
      </c>
      <c r="C45" s="167">
        <v>1.0283799616039868E-7</v>
      </c>
      <c r="D45" s="167">
        <v>2.0001252097612277E-7</v>
      </c>
      <c r="E45" s="167">
        <v>3.6779237980524848E-7</v>
      </c>
      <c r="F45" s="167">
        <v>6.1916097187503238E-7</v>
      </c>
      <c r="G45" s="167">
        <v>1.016962952522793E-6</v>
      </c>
      <c r="H45" s="167">
        <v>1.6510389983168117E-6</v>
      </c>
      <c r="I45" s="167">
        <v>2.6359597356667708E-6</v>
      </c>
      <c r="J45" s="167">
        <v>4.1445921233826399E-6</v>
      </c>
      <c r="K45" s="167">
        <v>6.5157543965022047E-6</v>
      </c>
      <c r="L45" s="167">
        <v>1.0455428986991255E-5</v>
      </c>
      <c r="M45" s="167">
        <v>1.7175882370198958E-5</v>
      </c>
      <c r="N45" s="167">
        <v>2.7317618925104536E-5</v>
      </c>
      <c r="O45" s="167">
        <v>4.4477901332176661E-5</v>
      </c>
      <c r="P45" s="167">
        <v>7.3341017708991596E-5</v>
      </c>
      <c r="Q45" s="167">
        <v>1.1964056214477936E-4</v>
      </c>
      <c r="R45" s="167">
        <v>1.8904136308725561E-4</v>
      </c>
      <c r="S45" s="167">
        <v>2.9609029358534933E-4</v>
      </c>
      <c r="T45" s="167">
        <v>4.7380069513533463E-4</v>
      </c>
      <c r="U45" s="167">
        <v>7.4329253767854708E-4</v>
      </c>
      <c r="V45" s="167">
        <v>1.1443026172290038E-3</v>
      </c>
      <c r="W45" s="167">
        <v>1.6896327467311179E-3</v>
      </c>
      <c r="X45" s="167">
        <v>2.535895307812619E-3</v>
      </c>
      <c r="Y45" s="167">
        <v>3.5637702064769683E-3</v>
      </c>
      <c r="Z45" s="167">
        <v>5.0860731170337403E-3</v>
      </c>
      <c r="AA45" s="167">
        <v>7.3419176396662955E-3</v>
      </c>
      <c r="AB45" s="167">
        <v>1.0248553356345502E-2</v>
      </c>
      <c r="AC45" s="167">
        <v>1.4602154611417673E-2</v>
      </c>
      <c r="AD45" s="167">
        <v>2.0422663127047935E-2</v>
      </c>
      <c r="AE45" s="167">
        <v>2.7558887651229547E-2</v>
      </c>
      <c r="AF45" s="167">
        <v>3.7067423284473766E-2</v>
      </c>
      <c r="AG45" s="167">
        <v>5.0310603349322025E-2</v>
      </c>
      <c r="AH45" s="167">
        <v>6.5434886785950996E-2</v>
      </c>
      <c r="AI45" s="167">
        <v>8.7145155222099757E-2</v>
      </c>
      <c r="AJ45" s="167">
        <v>0.11505683859204496</v>
      </c>
      <c r="AK45" s="167">
        <v>0.1464232941767003</v>
      </c>
      <c r="AL45" s="167">
        <v>0.19166211472028205</v>
      </c>
      <c r="AM45" s="167">
        <v>0.24875139969401761</v>
      </c>
      <c r="AN45" s="167">
        <v>0.32524036278557622</v>
      </c>
      <c r="AO45" s="167">
        <v>0.4207478757856562</v>
      </c>
      <c r="AP45" s="167">
        <v>0.52021880156234235</v>
      </c>
      <c r="AQ45" s="167">
        <v>0.61798330515804345</v>
      </c>
      <c r="AR45" s="167">
        <v>0.77528494187776542</v>
      </c>
      <c r="AS45" s="167">
        <v>1.0061919107439607</v>
      </c>
      <c r="AT45" s="167">
        <v>1.2992885916473809</v>
      </c>
      <c r="AU45" s="167">
        <v>1.6622324199409639</v>
      </c>
      <c r="AV45" s="167">
        <v>2.1790527966650446</v>
      </c>
      <c r="AW45" s="167">
        <v>2.8223436632125196</v>
      </c>
      <c r="AX45" s="167">
        <v>3.6114573655109021</v>
      </c>
      <c r="AY45" s="167">
        <v>4.3451656446836848</v>
      </c>
      <c r="AZ45" s="167">
        <v>5.446474546250955</v>
      </c>
      <c r="BA45" s="167">
        <v>6.5258647977562303</v>
      </c>
      <c r="BB45" s="167">
        <v>7.8168776957048642</v>
      </c>
      <c r="BC45" s="167">
        <v>9.1032431860174636</v>
      </c>
      <c r="BD45" s="167">
        <v>10.649294614077906</v>
      </c>
      <c r="BE45" s="167">
        <v>12.117888516445294</v>
      </c>
      <c r="BF45" s="167">
        <v>13.578688911969389</v>
      </c>
      <c r="BG45" s="167">
        <v>15.1676439175761</v>
      </c>
      <c r="BH45" s="167">
        <v>16.703083371798495</v>
      </c>
      <c r="BI45" s="167">
        <v>18.239851824568724</v>
      </c>
      <c r="BJ45" s="167">
        <v>20.130118532529586</v>
      </c>
      <c r="BK45" s="167">
        <v>22.107884614724036</v>
      </c>
      <c r="BL45" s="167">
        <v>23.664025722528162</v>
      </c>
      <c r="BM45" s="167">
        <v>25.292001878804268</v>
      </c>
      <c r="BN45" s="167">
        <v>26.548593181653114</v>
      </c>
      <c r="BO45" s="167">
        <v>28.706748364406799</v>
      </c>
      <c r="BP45" s="167">
        <v>30.227695517784323</v>
      </c>
      <c r="BQ45" s="167">
        <v>30.737730896417535</v>
      </c>
      <c r="BR45" s="167">
        <v>32.047117084696616</v>
      </c>
      <c r="BS45" s="167">
        <v>33.005944901887048</v>
      </c>
      <c r="BT45" s="167">
        <v>33.799750451820188</v>
      </c>
      <c r="BU45" s="167">
        <v>12.528084507777965</v>
      </c>
      <c r="BV45" s="167">
        <v>13.026428938116648</v>
      </c>
      <c r="BW45" s="167">
        <v>9.4012833826321689</v>
      </c>
      <c r="BX45" s="167">
        <v>8.2799167170916039</v>
      </c>
      <c r="BY45" s="167">
        <v>7.3182661974143928</v>
      </c>
      <c r="BZ45" s="167">
        <v>0</v>
      </c>
      <c r="CA45" s="168">
        <f t="shared" si="3"/>
        <v>492.79376740564265</v>
      </c>
      <c r="CB45" s="169"/>
    </row>
    <row r="46" spans="2:80" ht="12.5" x14ac:dyDescent="0.25">
      <c r="B46" s="166">
        <f t="shared" si="2"/>
        <v>2039</v>
      </c>
      <c r="C46" s="167">
        <v>8.5957527198518568E-8</v>
      </c>
      <c r="D46" s="167">
        <v>1.6612800641385705E-7</v>
      </c>
      <c r="E46" s="167">
        <v>3.0310008519718323E-7</v>
      </c>
      <c r="F46" s="167">
        <v>5.3049252863798801E-7</v>
      </c>
      <c r="G46" s="167">
        <v>8.5864173133415322E-7</v>
      </c>
      <c r="H46" s="167">
        <v>1.3658959438500595E-6</v>
      </c>
      <c r="I46" s="167">
        <v>2.1806798089982204E-6</v>
      </c>
      <c r="J46" s="167">
        <v>3.5102993728095E-6</v>
      </c>
      <c r="K46" s="167">
        <v>5.6153904364614204E-6</v>
      </c>
      <c r="L46" s="167">
        <v>8.9425135915838228E-6</v>
      </c>
      <c r="M46" s="167">
        <v>1.4488243635063514E-5</v>
      </c>
      <c r="N46" s="167">
        <v>2.4094644756222916E-5</v>
      </c>
      <c r="O46" s="167">
        <v>3.8567023286806279E-5</v>
      </c>
      <c r="P46" s="167">
        <v>6.2602468159506097E-5</v>
      </c>
      <c r="Q46" s="167">
        <v>1.0209313049630575E-4</v>
      </c>
      <c r="R46" s="167">
        <v>1.6390057794352098E-4</v>
      </c>
      <c r="S46" s="167">
        <v>2.5428876080582641E-4</v>
      </c>
      <c r="T46" s="167">
        <v>3.9089757352495091E-4</v>
      </c>
      <c r="U46" s="167">
        <v>6.1426339494466409E-4</v>
      </c>
      <c r="V46" s="167">
        <v>9.4736486438545819E-4</v>
      </c>
      <c r="W46" s="167">
        <v>1.4357798477463435E-3</v>
      </c>
      <c r="X46" s="167">
        <v>2.0900895673275355E-3</v>
      </c>
      <c r="Y46" s="167">
        <v>3.096843689550044E-3</v>
      </c>
      <c r="Z46" s="167">
        <v>4.3016844364558438E-3</v>
      </c>
      <c r="AA46" s="167">
        <v>6.0745582947152599E-3</v>
      </c>
      <c r="AB46" s="167">
        <v>8.6846057497084739E-3</v>
      </c>
      <c r="AC46" s="167">
        <v>1.2016227038743776E-2</v>
      </c>
      <c r="AD46" s="167">
        <v>1.6982522571145298E-2</v>
      </c>
      <c r="AE46" s="167">
        <v>2.3575176430390254E-2</v>
      </c>
      <c r="AF46" s="167">
        <v>3.1594122695156934E-2</v>
      </c>
      <c r="AG46" s="167">
        <v>4.2223624654614489E-2</v>
      </c>
      <c r="AH46" s="167">
        <v>5.6968406364908852E-2</v>
      </c>
      <c r="AI46" s="167">
        <v>7.3683072216356948E-2</v>
      </c>
      <c r="AJ46" s="167">
        <v>9.7619695622340519E-2</v>
      </c>
      <c r="AK46" s="167">
        <v>0.1282554242926992</v>
      </c>
      <c r="AL46" s="167">
        <v>0.1624653375111027</v>
      </c>
      <c r="AM46" s="167">
        <v>0.21173962415400405</v>
      </c>
      <c r="AN46" s="167">
        <v>0.2736825204901433</v>
      </c>
      <c r="AO46" s="167">
        <v>0.35627560184165441</v>
      </c>
      <c r="AP46" s="167">
        <v>0.45904690671803539</v>
      </c>
      <c r="AQ46" s="167">
        <v>0.56544344431483351</v>
      </c>
      <c r="AR46" s="167">
        <v>0.66932014908138804</v>
      </c>
      <c r="AS46" s="167">
        <v>0.83683141662871452</v>
      </c>
      <c r="AT46" s="167">
        <v>1.0825051056814148</v>
      </c>
      <c r="AU46" s="167">
        <v>1.3933858006397044</v>
      </c>
      <c r="AV46" s="167">
        <v>1.7770884050384341</v>
      </c>
      <c r="AW46" s="167">
        <v>2.3225251593430869</v>
      </c>
      <c r="AX46" s="167">
        <v>2.9993778391860966</v>
      </c>
      <c r="AY46" s="167">
        <v>3.826940691649682</v>
      </c>
      <c r="AZ46" s="167">
        <v>4.576949345326196</v>
      </c>
      <c r="BA46" s="167">
        <v>5.7084139654691564</v>
      </c>
      <c r="BB46" s="167">
        <v>6.8098639308308089</v>
      </c>
      <c r="BC46" s="167">
        <v>8.1241411165337869</v>
      </c>
      <c r="BD46" s="167">
        <v>9.3653507174166446</v>
      </c>
      <c r="BE46" s="167">
        <v>10.861544928461457</v>
      </c>
      <c r="BF46" s="167">
        <v>12.26494269682196</v>
      </c>
      <c r="BG46" s="167">
        <v>13.646675747468802</v>
      </c>
      <c r="BH46" s="167">
        <v>15.141071608263395</v>
      </c>
      <c r="BI46" s="167">
        <v>16.56369120127723</v>
      </c>
      <c r="BJ46" s="167">
        <v>17.967236103323248</v>
      </c>
      <c r="BK46" s="167">
        <v>19.693205967526424</v>
      </c>
      <c r="BL46" s="167">
        <v>21.469947975459998</v>
      </c>
      <c r="BM46" s="167">
        <v>22.800757932254179</v>
      </c>
      <c r="BN46" s="167">
        <v>24.136903162744996</v>
      </c>
      <c r="BO46" s="167">
        <v>25.080689766065152</v>
      </c>
      <c r="BP46" s="167">
        <v>26.827681744322266</v>
      </c>
      <c r="BQ46" s="167">
        <v>27.92213498565205</v>
      </c>
      <c r="BR46" s="167">
        <v>28.036934998354155</v>
      </c>
      <c r="BS46" s="167">
        <v>28.828862957434609</v>
      </c>
      <c r="BT46" s="167">
        <v>29.236028969059646</v>
      </c>
      <c r="BU46" s="167">
        <v>10.443753139443558</v>
      </c>
      <c r="BV46" s="167">
        <v>10.597490517411357</v>
      </c>
      <c r="BW46" s="167">
        <v>10.823088415773483</v>
      </c>
      <c r="BX46" s="167">
        <v>7.6675385974270469</v>
      </c>
      <c r="BY46" s="167">
        <v>6.6108196001503021</v>
      </c>
      <c r="BZ46" s="167">
        <v>0</v>
      </c>
      <c r="CA46" s="168">
        <f t="shared" si="3"/>
        <v>438.65358604580302</v>
      </c>
      <c r="CB46" s="169"/>
    </row>
    <row r="47" spans="2:80" ht="12.5" x14ac:dyDescent="0.25">
      <c r="B47" s="166">
        <f t="shared" si="2"/>
        <v>2040</v>
      </c>
      <c r="C47" s="167">
        <v>7.0826240317067857E-8</v>
      </c>
      <c r="D47" s="167">
        <v>1.3885956156450829E-7</v>
      </c>
      <c r="E47" s="167">
        <v>2.5175285257514335E-7</v>
      </c>
      <c r="F47" s="167">
        <v>4.3718511030452212E-7</v>
      </c>
      <c r="G47" s="167">
        <v>7.3568294588904903E-7</v>
      </c>
      <c r="H47" s="167">
        <v>1.1532602451694296E-6</v>
      </c>
      <c r="I47" s="167">
        <v>1.8040762126900201E-6</v>
      </c>
      <c r="J47" s="167">
        <v>2.904022817523666E-6</v>
      </c>
      <c r="K47" s="167">
        <v>4.7560339513780248E-6</v>
      </c>
      <c r="L47" s="167">
        <v>7.70686113417407E-6</v>
      </c>
      <c r="M47" s="167">
        <v>1.2391854842364047E-5</v>
      </c>
      <c r="N47" s="167">
        <v>2.032450265433694E-5</v>
      </c>
      <c r="O47" s="167">
        <v>3.4017033255506757E-5</v>
      </c>
      <c r="P47" s="167">
        <v>5.4283273200880777E-5</v>
      </c>
      <c r="Q47" s="167">
        <v>8.7145345461614454E-5</v>
      </c>
      <c r="R47" s="167">
        <v>1.398627909437733E-4</v>
      </c>
      <c r="S47" s="167">
        <v>2.2047255080850925E-4</v>
      </c>
      <c r="T47" s="167">
        <v>3.357142981190997E-4</v>
      </c>
      <c r="U47" s="167">
        <v>5.0678762705314018E-4</v>
      </c>
      <c r="V47" s="167">
        <v>7.8291778424904868E-4</v>
      </c>
      <c r="W47" s="167">
        <v>1.1886900497960762E-3</v>
      </c>
      <c r="X47" s="167">
        <v>1.7760935001566169E-3</v>
      </c>
      <c r="Y47" s="167">
        <v>2.5524625915943067E-3</v>
      </c>
      <c r="Z47" s="167">
        <v>3.7381423794181634E-3</v>
      </c>
      <c r="AA47" s="167">
        <v>5.1378270751120114E-3</v>
      </c>
      <c r="AB47" s="167">
        <v>7.1856383039371474E-3</v>
      </c>
      <c r="AC47" s="167">
        <v>1.0182802148028081E-2</v>
      </c>
      <c r="AD47" s="167">
        <v>1.3975469815096564E-2</v>
      </c>
      <c r="AE47" s="167">
        <v>1.960462957690251E-2</v>
      </c>
      <c r="AF47" s="167">
        <v>2.7028033966530141E-2</v>
      </c>
      <c r="AG47" s="167">
        <v>3.5990297717631292E-2</v>
      </c>
      <c r="AH47" s="167">
        <v>4.7813103551443192E-2</v>
      </c>
      <c r="AI47" s="167">
        <v>6.4152095612574289E-2</v>
      </c>
      <c r="AJ47" s="167">
        <v>8.2543464448549986E-2</v>
      </c>
      <c r="AK47" s="167">
        <v>0.1088237986058983</v>
      </c>
      <c r="AL47" s="167">
        <v>0.14231518881998717</v>
      </c>
      <c r="AM47" s="167">
        <v>0.17948569489554711</v>
      </c>
      <c r="AN47" s="167">
        <v>0.23295836974553186</v>
      </c>
      <c r="AO47" s="167">
        <v>0.29978199692429519</v>
      </c>
      <c r="AP47" s="167">
        <v>0.38868257830726782</v>
      </c>
      <c r="AQ47" s="167">
        <v>0.49893008818520723</v>
      </c>
      <c r="AR47" s="167">
        <v>0.61240302001544578</v>
      </c>
      <c r="AS47" s="167">
        <v>0.72246424645074536</v>
      </c>
      <c r="AT47" s="167">
        <v>0.90034015455953798</v>
      </c>
      <c r="AU47" s="167">
        <v>1.160982454885479</v>
      </c>
      <c r="AV47" s="167">
        <v>1.4897948531316043</v>
      </c>
      <c r="AW47" s="167">
        <v>1.8942890691861547</v>
      </c>
      <c r="AX47" s="167">
        <v>2.4682643722519058</v>
      </c>
      <c r="AY47" s="167">
        <v>3.1783215316969375</v>
      </c>
      <c r="AZ47" s="167">
        <v>4.0301349745279964</v>
      </c>
      <c r="BA47" s="167">
        <v>4.7954689241575936</v>
      </c>
      <c r="BB47" s="167">
        <v>5.9548106472745976</v>
      </c>
      <c r="BC47" s="167">
        <v>7.0756145303394051</v>
      </c>
      <c r="BD47" s="167">
        <v>8.3543505825209419</v>
      </c>
      <c r="BE47" s="167">
        <v>9.5478636868530984</v>
      </c>
      <c r="BF47" s="167">
        <v>10.989673180373904</v>
      </c>
      <c r="BG47" s="167">
        <v>12.32402456350567</v>
      </c>
      <c r="BH47" s="167">
        <v>13.622528531923038</v>
      </c>
      <c r="BI47" s="167">
        <v>15.016793939054624</v>
      </c>
      <c r="BJ47" s="167">
        <v>16.32071854057677</v>
      </c>
      <c r="BK47" s="167">
        <v>17.584536305940183</v>
      </c>
      <c r="BL47" s="167">
        <v>19.137136589755013</v>
      </c>
      <c r="BM47" s="167">
        <v>20.703159558306297</v>
      </c>
      <c r="BN47" s="167">
        <v>21.777545058668689</v>
      </c>
      <c r="BO47" s="167">
        <v>22.821868176338601</v>
      </c>
      <c r="BP47" s="167">
        <v>23.459198317079096</v>
      </c>
      <c r="BQ47" s="167">
        <v>24.802597166075159</v>
      </c>
      <c r="BR47" s="167">
        <v>25.490175774534432</v>
      </c>
      <c r="BS47" s="167">
        <v>25.242785213276854</v>
      </c>
      <c r="BT47" s="167">
        <v>25.558898391637332</v>
      </c>
      <c r="BU47" s="167">
        <v>9.019352699965637</v>
      </c>
      <c r="BV47" s="167">
        <v>8.9909844833718342</v>
      </c>
      <c r="BW47" s="167">
        <v>8.9636307303698732</v>
      </c>
      <c r="BX47" s="167">
        <v>8.9785039847812715</v>
      </c>
      <c r="BY47" s="167">
        <v>6.2331183670414827</v>
      </c>
      <c r="BZ47" s="167">
        <v>0</v>
      </c>
      <c r="CA47" s="168">
        <f t="shared" si="3"/>
        <v>391.39839296226938</v>
      </c>
      <c r="CB47" s="169"/>
    </row>
    <row r="48" spans="2:80" ht="12.5" x14ac:dyDescent="0.25">
      <c r="B48" s="166">
        <f t="shared" si="2"/>
        <v>2041</v>
      </c>
      <c r="C48" s="167">
        <v>5.8122617871414484E-8</v>
      </c>
      <c r="D48" s="167">
        <v>1.1441644625839742E-7</v>
      </c>
      <c r="E48" s="167">
        <v>2.104309086807532E-7</v>
      </c>
      <c r="F48" s="167">
        <v>3.6312493501694521E-7</v>
      </c>
      <c r="G48" s="167">
        <v>6.0628897177728014E-7</v>
      </c>
      <c r="H48" s="167">
        <v>9.8811891239419802E-7</v>
      </c>
      <c r="I48" s="167">
        <v>1.5232382036128866E-6</v>
      </c>
      <c r="J48" s="167">
        <v>2.4025151271409029E-6</v>
      </c>
      <c r="K48" s="167">
        <v>3.93462901986108E-6</v>
      </c>
      <c r="L48" s="167">
        <v>6.5274775980228572E-6</v>
      </c>
      <c r="M48" s="167">
        <v>1.0679653294876079E-5</v>
      </c>
      <c r="N48" s="167">
        <v>1.7383755752845009E-5</v>
      </c>
      <c r="O48" s="167">
        <v>2.8694524236844154E-5</v>
      </c>
      <c r="P48" s="167">
        <v>4.7879489839461331E-5</v>
      </c>
      <c r="Q48" s="167">
        <v>7.5565244502223683E-5</v>
      </c>
      <c r="R48" s="167">
        <v>1.1938610327408283E-4</v>
      </c>
      <c r="S48" s="167">
        <v>1.8813972881187579E-4</v>
      </c>
      <c r="T48" s="167">
        <v>2.910725445212925E-4</v>
      </c>
      <c r="U48" s="167">
        <v>4.3524827862762017E-4</v>
      </c>
      <c r="V48" s="167">
        <v>6.4593986878044851E-4</v>
      </c>
      <c r="W48" s="167">
        <v>9.8236288745101596E-4</v>
      </c>
      <c r="X48" s="167">
        <v>1.4704528364989367E-3</v>
      </c>
      <c r="Y48" s="167">
        <v>2.1690306253441816E-3</v>
      </c>
      <c r="Z48" s="167">
        <v>3.0810766788108013E-3</v>
      </c>
      <c r="AA48" s="167">
        <v>4.4648262168678898E-3</v>
      </c>
      <c r="AB48" s="167">
        <v>6.0777025465101886E-3</v>
      </c>
      <c r="AC48" s="167">
        <v>8.4254541343495859E-3</v>
      </c>
      <c r="AD48" s="167">
        <v>1.18434335727714E-2</v>
      </c>
      <c r="AE48" s="167">
        <v>1.6133775180190713E-2</v>
      </c>
      <c r="AF48" s="167">
        <v>2.2476675495416654E-2</v>
      </c>
      <c r="AG48" s="167">
        <v>3.0789945602033186E-2</v>
      </c>
      <c r="AH48" s="167">
        <v>4.0756235689223819E-2</v>
      </c>
      <c r="AI48" s="167">
        <v>5.3844606202658962E-2</v>
      </c>
      <c r="AJ48" s="167">
        <v>7.1869668730498382E-2</v>
      </c>
      <c r="AK48" s="167">
        <v>9.2021915686437028E-2</v>
      </c>
      <c r="AL48" s="167">
        <v>0.12076033680054732</v>
      </c>
      <c r="AM48" s="167">
        <v>0.15723427764263076</v>
      </c>
      <c r="AN48" s="167">
        <v>0.19747549020895894</v>
      </c>
      <c r="AO48" s="167">
        <v>0.25516130249198976</v>
      </c>
      <c r="AP48" s="167">
        <v>0.32702625041274347</v>
      </c>
      <c r="AQ48" s="167">
        <v>0.42242240301551259</v>
      </c>
      <c r="AR48" s="167">
        <v>0.54033737294054096</v>
      </c>
      <c r="AS48" s="167">
        <v>0.66101313597033573</v>
      </c>
      <c r="AT48" s="167">
        <v>0.77730352055642515</v>
      </c>
      <c r="AU48" s="167">
        <v>0.96565371069133898</v>
      </c>
      <c r="AV48" s="167">
        <v>1.2413977529452995</v>
      </c>
      <c r="AW48" s="167">
        <v>1.5881915190073994</v>
      </c>
      <c r="AX48" s="167">
        <v>2.0133735514315703</v>
      </c>
      <c r="AY48" s="167">
        <v>2.6156166358140682</v>
      </c>
      <c r="AZ48" s="167">
        <v>3.3461127991886679</v>
      </c>
      <c r="BA48" s="167">
        <v>4.2207225215830562</v>
      </c>
      <c r="BB48" s="167">
        <v>5.0000774108015413</v>
      </c>
      <c r="BC48" s="167">
        <v>6.1845737224501072</v>
      </c>
      <c r="BD48" s="167">
        <v>7.2707457866469873</v>
      </c>
      <c r="BE48" s="167">
        <v>8.5104107139658876</v>
      </c>
      <c r="BF48" s="167">
        <v>9.6535382222474997</v>
      </c>
      <c r="BG48" s="167">
        <v>11.036182923562695</v>
      </c>
      <c r="BH48" s="167">
        <v>12.297184172833216</v>
      </c>
      <c r="BI48" s="167">
        <v>13.507775087187898</v>
      </c>
      <c r="BJ48" s="167">
        <v>14.795925868844124</v>
      </c>
      <c r="BK48" s="167">
        <v>15.975104228891988</v>
      </c>
      <c r="BL48" s="167">
        <v>17.092794034189662</v>
      </c>
      <c r="BM48" s="167">
        <v>18.463451491223147</v>
      </c>
      <c r="BN48" s="167">
        <v>19.786513817108872</v>
      </c>
      <c r="BO48" s="167">
        <v>20.605690003816889</v>
      </c>
      <c r="BP48" s="167">
        <v>21.363017444015075</v>
      </c>
      <c r="BQ48" s="167">
        <v>21.706340594811451</v>
      </c>
      <c r="BR48" s="167">
        <v>22.661818345186887</v>
      </c>
      <c r="BS48" s="167">
        <v>22.9701992384005</v>
      </c>
      <c r="BT48" s="167">
        <v>22.400458957851129</v>
      </c>
      <c r="BU48" s="167">
        <v>7.9660112549837443</v>
      </c>
      <c r="BV48" s="167">
        <v>7.8985398717318169</v>
      </c>
      <c r="BW48" s="167">
        <v>7.7376346127171072</v>
      </c>
      <c r="BX48" s="167">
        <v>7.5682151475119808</v>
      </c>
      <c r="BY48" s="167">
        <v>7.4203533572183753</v>
      </c>
      <c r="BZ48" s="167">
        <v>0</v>
      </c>
      <c r="CA48" s="168">
        <f t="shared" si="3"/>
        <v>349.69064276853908</v>
      </c>
      <c r="CB48" s="169"/>
    </row>
    <row r="49" spans="2:80" ht="12.5" x14ac:dyDescent="0.25">
      <c r="B49" s="166">
        <f t="shared" si="2"/>
        <v>2042</v>
      </c>
      <c r="C49" s="167">
        <v>5.082028864226984E-8</v>
      </c>
      <c r="D49" s="167">
        <v>9.3894752768025613E-8</v>
      </c>
      <c r="E49" s="167">
        <v>1.7339018897402636E-7</v>
      </c>
      <c r="F49" s="167">
        <v>3.0352464609403884E-7</v>
      </c>
      <c r="G49" s="167">
        <v>5.0358576070275163E-7</v>
      </c>
      <c r="H49" s="167">
        <v>8.1433178276968388E-7</v>
      </c>
      <c r="I49" s="167">
        <v>1.3051266168281894E-6</v>
      </c>
      <c r="J49" s="167">
        <v>2.028531353892582E-6</v>
      </c>
      <c r="K49" s="167">
        <v>3.2551620456622299E-6</v>
      </c>
      <c r="L49" s="167">
        <v>5.4001672576547977E-6</v>
      </c>
      <c r="M49" s="167">
        <v>9.0454066433154345E-6</v>
      </c>
      <c r="N49" s="167">
        <v>1.4981925057569456E-5</v>
      </c>
      <c r="O49" s="167">
        <v>2.4542906558872035E-5</v>
      </c>
      <c r="P49" s="167">
        <v>4.0388278844949443E-5</v>
      </c>
      <c r="Q49" s="167">
        <v>6.6651329558631289E-5</v>
      </c>
      <c r="R49" s="167">
        <v>1.035225692217201E-4</v>
      </c>
      <c r="S49" s="167">
        <v>1.6059639616111676E-4</v>
      </c>
      <c r="T49" s="167">
        <v>2.4838855235720381E-4</v>
      </c>
      <c r="U49" s="167">
        <v>3.7737514408689443E-4</v>
      </c>
      <c r="V49" s="167">
        <v>5.5476390065223313E-4</v>
      </c>
      <c r="W49" s="167">
        <v>8.1050002374255525E-4</v>
      </c>
      <c r="X49" s="167">
        <v>1.2152325619825266E-3</v>
      </c>
      <c r="Y49" s="167">
        <v>1.7957918781878468E-3</v>
      </c>
      <c r="Z49" s="167">
        <v>2.6182709621871969E-3</v>
      </c>
      <c r="AA49" s="167">
        <v>3.6800882243728794E-3</v>
      </c>
      <c r="AB49" s="167">
        <v>5.2816898087162389E-3</v>
      </c>
      <c r="AC49" s="167">
        <v>7.1265116665923389E-3</v>
      </c>
      <c r="AD49" s="167">
        <v>9.7997387611871156E-3</v>
      </c>
      <c r="AE49" s="167">
        <v>1.3672867857998761E-2</v>
      </c>
      <c r="AF49" s="167">
        <v>1.8497931609521179E-2</v>
      </c>
      <c r="AG49" s="167">
        <v>2.5605968932824408E-2</v>
      </c>
      <c r="AH49" s="167">
        <v>3.4868521339434966E-2</v>
      </c>
      <c r="AI49" s="167">
        <v>4.5899369207095586E-2</v>
      </c>
      <c r="AJ49" s="167">
        <v>6.0324751563275103E-2</v>
      </c>
      <c r="AK49" s="167">
        <v>8.0126217674704292E-2</v>
      </c>
      <c r="AL49" s="167">
        <v>0.10212093261392063</v>
      </c>
      <c r="AM49" s="167">
        <v>0.13342765589989436</v>
      </c>
      <c r="AN49" s="167">
        <v>0.17300484295298513</v>
      </c>
      <c r="AO49" s="167">
        <v>0.21628825347933678</v>
      </c>
      <c r="AP49" s="167">
        <v>0.27832764467697835</v>
      </c>
      <c r="AQ49" s="167">
        <v>0.35538158101748474</v>
      </c>
      <c r="AR49" s="167">
        <v>0.45744379242967981</v>
      </c>
      <c r="AS49" s="167">
        <v>0.58319451876730188</v>
      </c>
      <c r="AT49" s="167">
        <v>0.71117066083739944</v>
      </c>
      <c r="AU49" s="167">
        <v>0.83370187242399518</v>
      </c>
      <c r="AV49" s="167">
        <v>1.0325859401552986</v>
      </c>
      <c r="AW49" s="167">
        <v>1.3234824982619871</v>
      </c>
      <c r="AX49" s="167">
        <v>1.6881903835218628</v>
      </c>
      <c r="AY49" s="167">
        <v>2.13381184189701</v>
      </c>
      <c r="AZ49" s="167">
        <v>2.75274786816352</v>
      </c>
      <c r="BA49" s="167">
        <v>3.5024207032487826</v>
      </c>
      <c r="BB49" s="167">
        <v>4.3980824875030704</v>
      </c>
      <c r="BC49" s="167">
        <v>5.1898264119692792</v>
      </c>
      <c r="BD49" s="167">
        <v>6.3480609091112967</v>
      </c>
      <c r="BE49" s="167">
        <v>7.3973903919256161</v>
      </c>
      <c r="BF49" s="167">
        <v>8.5943950911135474</v>
      </c>
      <c r="BG49" s="167">
        <v>9.6842530675490686</v>
      </c>
      <c r="BH49" s="167">
        <v>11.002655324596047</v>
      </c>
      <c r="BI49" s="167">
        <v>12.185599529054826</v>
      </c>
      <c r="BJ49" s="167">
        <v>13.303276948071879</v>
      </c>
      <c r="BK49" s="167">
        <v>14.479220421926295</v>
      </c>
      <c r="BL49" s="167">
        <v>15.527712488017393</v>
      </c>
      <c r="BM49" s="167">
        <v>16.493356849755063</v>
      </c>
      <c r="BN49" s="167">
        <v>17.651413702583302</v>
      </c>
      <c r="BO49" s="167">
        <v>18.73029735317985</v>
      </c>
      <c r="BP49" s="167">
        <v>19.299738828121555</v>
      </c>
      <c r="BQ49" s="167">
        <v>19.780501675524857</v>
      </c>
      <c r="BR49" s="167">
        <v>19.848419650395957</v>
      </c>
      <c r="BS49" s="167">
        <v>20.439122314718436</v>
      </c>
      <c r="BT49" s="167">
        <v>20.402914105317414</v>
      </c>
      <c r="BU49" s="167">
        <v>7.4246470180042632</v>
      </c>
      <c r="BV49" s="167">
        <v>7.3193137407330067</v>
      </c>
      <c r="BW49" s="167">
        <v>7.1333342795913772</v>
      </c>
      <c r="BX49" s="167">
        <v>6.8580131591714917</v>
      </c>
      <c r="BY49" s="167">
        <v>6.5682389239016024</v>
      </c>
      <c r="BZ49" s="167">
        <v>0</v>
      </c>
      <c r="CA49" s="168">
        <f t="shared" si="3"/>
        <v>312.65002329919952</v>
      </c>
      <c r="CB49" s="169"/>
    </row>
    <row r="50" spans="2:80" ht="12.5" x14ac:dyDescent="0.25">
      <c r="B50" s="166">
        <f t="shared" si="2"/>
        <v>2043</v>
      </c>
      <c r="C50" s="167">
        <v>4.1467650630996888E-8</v>
      </c>
      <c r="D50" s="167">
        <v>8.2098548192383047E-8</v>
      </c>
      <c r="E50" s="167">
        <v>1.4229184698566488E-7</v>
      </c>
      <c r="F50" s="167">
        <v>2.5009889616928183E-7</v>
      </c>
      <c r="G50" s="167">
        <v>4.2093410218546623E-7</v>
      </c>
      <c r="H50" s="167">
        <v>6.763911174281767E-7</v>
      </c>
      <c r="I50" s="167">
        <v>1.0755920939881092E-6</v>
      </c>
      <c r="J50" s="167">
        <v>1.738078701109258E-6</v>
      </c>
      <c r="K50" s="167">
        <v>2.7484706062175235E-6</v>
      </c>
      <c r="L50" s="167">
        <v>4.4676488615558174E-6</v>
      </c>
      <c r="M50" s="167">
        <v>7.4832973509658673E-6</v>
      </c>
      <c r="N50" s="167">
        <v>1.2689410647692689E-5</v>
      </c>
      <c r="O50" s="167">
        <v>2.1152065577859092E-5</v>
      </c>
      <c r="P50" s="167">
        <v>3.4545005555067232E-5</v>
      </c>
      <c r="Q50" s="167">
        <v>5.6223484309947391E-5</v>
      </c>
      <c r="R50" s="167">
        <v>9.1311364206675405E-5</v>
      </c>
      <c r="S50" s="167">
        <v>1.3925806727196899E-4</v>
      </c>
      <c r="T50" s="167">
        <v>2.120268904740874E-4</v>
      </c>
      <c r="U50" s="167">
        <v>3.2203897039853602E-4</v>
      </c>
      <c r="V50" s="167">
        <v>4.810049098152025E-4</v>
      </c>
      <c r="W50" s="167">
        <v>6.9610477430095963E-4</v>
      </c>
      <c r="X50" s="167">
        <v>1.002643011824067E-3</v>
      </c>
      <c r="Y50" s="167">
        <v>1.4841231278667766E-3</v>
      </c>
      <c r="Z50" s="167">
        <v>2.1677567155009014E-3</v>
      </c>
      <c r="AA50" s="167">
        <v>3.1273514147940884E-3</v>
      </c>
      <c r="AB50" s="167">
        <v>4.3534539752961843E-3</v>
      </c>
      <c r="AC50" s="167">
        <v>6.1932577142240763E-3</v>
      </c>
      <c r="AD50" s="167">
        <v>8.2891195969101439E-3</v>
      </c>
      <c r="AE50" s="167">
        <v>1.1313789822859022E-2</v>
      </c>
      <c r="AF50" s="167">
        <v>1.5676886790409961E-2</v>
      </c>
      <c r="AG50" s="167">
        <v>2.1073980173596962E-2</v>
      </c>
      <c r="AH50" s="167">
        <v>2.89988562928849E-2</v>
      </c>
      <c r="AI50" s="167">
        <v>3.9270132430172078E-2</v>
      </c>
      <c r="AJ50" s="167">
        <v>5.1425420807338584E-2</v>
      </c>
      <c r="AK50" s="167">
        <v>6.7257971379371728E-2</v>
      </c>
      <c r="AL50" s="167">
        <v>8.8924026336048012E-2</v>
      </c>
      <c r="AM50" s="167">
        <v>0.11283918339509413</v>
      </c>
      <c r="AN50" s="167">
        <v>0.14681934785590545</v>
      </c>
      <c r="AO50" s="167">
        <v>0.18949888516761415</v>
      </c>
      <c r="AP50" s="167">
        <v>0.2359197982796859</v>
      </c>
      <c r="AQ50" s="167">
        <v>0.30244217813818541</v>
      </c>
      <c r="AR50" s="167">
        <v>0.38481897375622154</v>
      </c>
      <c r="AS50" s="167">
        <v>0.49369821273269854</v>
      </c>
      <c r="AT50" s="167">
        <v>0.62742513741019557</v>
      </c>
      <c r="AU50" s="167">
        <v>0.76276708094946644</v>
      </c>
      <c r="AV50" s="167">
        <v>0.89151381368211835</v>
      </c>
      <c r="AW50" s="167">
        <v>1.1009276798713536</v>
      </c>
      <c r="AX50" s="167">
        <v>1.4069326837870735</v>
      </c>
      <c r="AY50" s="167">
        <v>1.7893680115273982</v>
      </c>
      <c r="AZ50" s="167">
        <v>2.245975631636175</v>
      </c>
      <c r="BA50" s="167">
        <v>2.8805652114527849</v>
      </c>
      <c r="BB50" s="167">
        <v>3.6479444822816687</v>
      </c>
      <c r="BC50" s="167">
        <v>4.5626230323094079</v>
      </c>
      <c r="BD50" s="167">
        <v>5.3248129663908532</v>
      </c>
      <c r="BE50" s="167">
        <v>6.4533404869568649</v>
      </c>
      <c r="BF50" s="167">
        <v>7.4634290671643519</v>
      </c>
      <c r="BG50" s="167">
        <v>8.6139994361947831</v>
      </c>
      <c r="BH50" s="167">
        <v>9.6472171689580435</v>
      </c>
      <c r="BI50" s="167">
        <v>10.895847044188395</v>
      </c>
      <c r="BJ50" s="167">
        <v>11.995528633872874</v>
      </c>
      <c r="BK50" s="167">
        <v>13.014917965141487</v>
      </c>
      <c r="BL50" s="167">
        <v>14.072405346433319</v>
      </c>
      <c r="BM50" s="167">
        <v>14.98441429237212</v>
      </c>
      <c r="BN50" s="167">
        <v>15.77246418771098</v>
      </c>
      <c r="BO50" s="167">
        <v>16.716604383482629</v>
      </c>
      <c r="BP50" s="167">
        <v>17.553545892451378</v>
      </c>
      <c r="BQ50" s="167">
        <v>17.882968128809789</v>
      </c>
      <c r="BR50" s="167">
        <v>18.102657961038148</v>
      </c>
      <c r="BS50" s="167">
        <v>17.91875135902092</v>
      </c>
      <c r="BT50" s="167">
        <v>18.173948291680716</v>
      </c>
      <c r="BU50" s="167">
        <v>7.015355181699265</v>
      </c>
      <c r="BV50" s="167">
        <v>6.6825992412683846</v>
      </c>
      <c r="BW50" s="167">
        <v>6.4765070350822418</v>
      </c>
      <c r="BX50" s="167">
        <v>6.1960566118243152</v>
      </c>
      <c r="BY50" s="167">
        <v>5.8351937038332338</v>
      </c>
      <c r="BZ50" s="167">
        <v>0</v>
      </c>
      <c r="CA50" s="168">
        <f t="shared" si="3"/>
        <v>278.92728798070959</v>
      </c>
      <c r="CB50" s="169"/>
    </row>
    <row r="51" spans="2:80" ht="12.5" x14ac:dyDescent="0.25">
      <c r="B51" s="166">
        <f t="shared" si="2"/>
        <v>2044</v>
      </c>
      <c r="C51" s="167">
        <v>3.5426816598349564E-8</v>
      </c>
      <c r="D51" s="167">
        <v>6.6990043099540708E-8</v>
      </c>
      <c r="E51" s="167">
        <v>1.2441613079020031E-7</v>
      </c>
      <c r="F51" s="167">
        <v>2.0524364862870015E-7</v>
      </c>
      <c r="G51" s="167">
        <v>3.468441376539011E-7</v>
      </c>
      <c r="H51" s="167">
        <v>5.653808672900773E-7</v>
      </c>
      <c r="I51" s="167">
        <v>8.9340207694993401E-7</v>
      </c>
      <c r="J51" s="167">
        <v>1.4324110837668491E-6</v>
      </c>
      <c r="K51" s="167">
        <v>2.3549534633321434E-6</v>
      </c>
      <c r="L51" s="167">
        <v>3.7722532378742235E-6</v>
      </c>
      <c r="M51" s="167">
        <v>6.1911022074118138E-6</v>
      </c>
      <c r="N51" s="167">
        <v>1.0498072141207349E-5</v>
      </c>
      <c r="O51" s="167">
        <v>1.7915537069687626E-5</v>
      </c>
      <c r="P51" s="167">
        <v>2.9772502368463627E-5</v>
      </c>
      <c r="Q51" s="167">
        <v>4.8089574779835997E-5</v>
      </c>
      <c r="R51" s="167">
        <v>7.7025982689327144E-5</v>
      </c>
      <c r="S51" s="167">
        <v>1.2283274959368207E-4</v>
      </c>
      <c r="T51" s="167">
        <v>1.838567398291524E-4</v>
      </c>
      <c r="U51" s="167">
        <v>2.7489826088511471E-4</v>
      </c>
      <c r="V51" s="167">
        <v>4.1047783581896202E-4</v>
      </c>
      <c r="W51" s="167">
        <v>6.0356136042177821E-4</v>
      </c>
      <c r="X51" s="167">
        <v>8.6113977926549623E-4</v>
      </c>
      <c r="Y51" s="167">
        <v>1.2245127239580711E-3</v>
      </c>
      <c r="Z51" s="167">
        <v>1.7915587687923895E-3</v>
      </c>
      <c r="AA51" s="167">
        <v>2.5892808545632251E-3</v>
      </c>
      <c r="AB51" s="167">
        <v>3.6996430867899388E-3</v>
      </c>
      <c r="AC51" s="167">
        <v>5.1049202590940368E-3</v>
      </c>
      <c r="AD51" s="167">
        <v>7.2037784503026225E-3</v>
      </c>
      <c r="AE51" s="167">
        <v>9.5700201039682908E-3</v>
      </c>
      <c r="AF51" s="167">
        <v>1.2972406330093111E-2</v>
      </c>
      <c r="AG51" s="167">
        <v>1.786064017736938E-2</v>
      </c>
      <c r="AH51" s="167">
        <v>2.386719478180277E-2</v>
      </c>
      <c r="AI51" s="167">
        <v>3.2660731630034912E-2</v>
      </c>
      <c r="AJ51" s="167">
        <v>4.3999838702060035E-2</v>
      </c>
      <c r="AK51" s="167">
        <v>5.7338366959198583E-2</v>
      </c>
      <c r="AL51" s="167">
        <v>7.4646403141616968E-2</v>
      </c>
      <c r="AM51" s="167">
        <v>9.8262278988766605E-2</v>
      </c>
      <c r="AN51" s="167">
        <v>0.12417167774528337</v>
      </c>
      <c r="AO51" s="167">
        <v>0.16082719222569486</v>
      </c>
      <c r="AP51" s="167">
        <v>0.20671329486146028</v>
      </c>
      <c r="AQ51" s="167">
        <v>0.2563583356373953</v>
      </c>
      <c r="AR51" s="167">
        <v>0.32748168755625506</v>
      </c>
      <c r="AS51" s="167">
        <v>0.41529882268855511</v>
      </c>
      <c r="AT51" s="167">
        <v>0.53112281488539159</v>
      </c>
      <c r="AU51" s="167">
        <v>0.67293594224166153</v>
      </c>
      <c r="AV51" s="167">
        <v>0.81567067462375886</v>
      </c>
      <c r="AW51" s="167">
        <v>0.95056082312739398</v>
      </c>
      <c r="AX51" s="167">
        <v>1.17043013917753</v>
      </c>
      <c r="AY51" s="167">
        <v>1.4913989125025902</v>
      </c>
      <c r="AZ51" s="167">
        <v>1.8836563939409632</v>
      </c>
      <c r="BA51" s="167">
        <v>2.3506031830684995</v>
      </c>
      <c r="BB51" s="167">
        <v>2.9996376071438959</v>
      </c>
      <c r="BC51" s="167">
        <v>3.7830189723381045</v>
      </c>
      <c r="BD51" s="167">
        <v>4.6796963437985282</v>
      </c>
      <c r="BE51" s="167">
        <v>5.4116939635078634</v>
      </c>
      <c r="BF51" s="167">
        <v>6.5070841842015579</v>
      </c>
      <c r="BG51" s="167">
        <v>7.4752849699136776</v>
      </c>
      <c r="BH51" s="167">
        <v>8.5753358165433315</v>
      </c>
      <c r="BI51" s="167">
        <v>9.5480525461664776</v>
      </c>
      <c r="BJ51" s="167">
        <v>10.721055731961574</v>
      </c>
      <c r="BK51" s="167">
        <v>11.731988092283505</v>
      </c>
      <c r="BL51" s="167">
        <v>12.647594378934659</v>
      </c>
      <c r="BM51" s="167">
        <v>13.580549842865498</v>
      </c>
      <c r="BN51" s="167">
        <v>14.332912658203494</v>
      </c>
      <c r="BO51" s="167">
        <v>14.94352979841964</v>
      </c>
      <c r="BP51" s="167">
        <v>15.675478194684811</v>
      </c>
      <c r="BQ51" s="167">
        <v>16.276790292253633</v>
      </c>
      <c r="BR51" s="167">
        <v>16.380260903182418</v>
      </c>
      <c r="BS51" s="167">
        <v>16.359105645501437</v>
      </c>
      <c r="BT51" s="167">
        <v>15.951000477391773</v>
      </c>
      <c r="BU51" s="167">
        <v>6.4112398965675794</v>
      </c>
      <c r="BV51" s="167">
        <v>6.2586959682377579</v>
      </c>
      <c r="BW51" s="167">
        <v>5.8627888635875962</v>
      </c>
      <c r="BX51" s="167">
        <v>5.5791754195428105</v>
      </c>
      <c r="BY51" s="167">
        <v>5.2301860308230292</v>
      </c>
      <c r="BZ51" s="167">
        <v>0</v>
      </c>
      <c r="CA51" s="168">
        <f t="shared" si="3"/>
        <v>248.67483412411403</v>
      </c>
      <c r="CB51" s="169"/>
    </row>
    <row r="52" spans="2:80" ht="12.5" x14ac:dyDescent="0.25">
      <c r="B52" s="166">
        <f t="shared" si="2"/>
        <v>2045</v>
      </c>
      <c r="C52" s="167">
        <v>3.0432014512526973E-8</v>
      </c>
      <c r="D52" s="167">
        <v>5.7231422576770052E-8</v>
      </c>
      <c r="E52" s="167">
        <v>1.0152037398583613E-7</v>
      </c>
      <c r="F52" s="167">
        <v>1.7946034909510633E-7</v>
      </c>
      <c r="G52" s="167">
        <v>2.8463922168570077E-7</v>
      </c>
      <c r="H52" s="167">
        <v>4.6586908990925435E-7</v>
      </c>
      <c r="I52" s="167">
        <v>7.4678005740347331E-7</v>
      </c>
      <c r="J52" s="167">
        <v>1.1897884401659842E-6</v>
      </c>
      <c r="K52" s="167">
        <v>1.9408123235059582E-6</v>
      </c>
      <c r="L52" s="167">
        <v>3.2321766815779363E-6</v>
      </c>
      <c r="M52" s="167">
        <v>5.2274861249423932E-6</v>
      </c>
      <c r="N52" s="167">
        <v>8.685360488785987E-6</v>
      </c>
      <c r="O52" s="167">
        <v>1.4821820172941647E-5</v>
      </c>
      <c r="P52" s="167">
        <v>2.5217157081869335E-5</v>
      </c>
      <c r="Q52" s="167">
        <v>4.1446202666994836E-5</v>
      </c>
      <c r="R52" s="167">
        <v>6.5883150953793823E-5</v>
      </c>
      <c r="S52" s="167">
        <v>1.0361694004110134E-4</v>
      </c>
      <c r="T52" s="167">
        <v>1.6217264621321004E-4</v>
      </c>
      <c r="U52" s="167">
        <v>2.3837737727311348E-4</v>
      </c>
      <c r="V52" s="167">
        <v>3.5039542453210726E-4</v>
      </c>
      <c r="W52" s="167">
        <v>5.1507147705723288E-4</v>
      </c>
      <c r="X52" s="167">
        <v>7.4666634560016654E-4</v>
      </c>
      <c r="Y52" s="167">
        <v>1.0517125545291273E-3</v>
      </c>
      <c r="Z52" s="167">
        <v>1.4781936865772005E-3</v>
      </c>
      <c r="AA52" s="167">
        <v>2.1399649468458182E-3</v>
      </c>
      <c r="AB52" s="167">
        <v>3.0631587362522916E-3</v>
      </c>
      <c r="AC52" s="167">
        <v>4.3383316746241074E-3</v>
      </c>
      <c r="AD52" s="167">
        <v>5.9379814777344997E-3</v>
      </c>
      <c r="AE52" s="167">
        <v>8.3171534519732027E-3</v>
      </c>
      <c r="AF52" s="167">
        <v>1.0973290210417985E-2</v>
      </c>
      <c r="AG52" s="167">
        <v>1.477987347821702E-2</v>
      </c>
      <c r="AH52" s="167">
        <v>2.0228617474487898E-2</v>
      </c>
      <c r="AI52" s="167">
        <v>2.6882034941136279E-2</v>
      </c>
      <c r="AJ52" s="167">
        <v>3.6595822406295997E-2</v>
      </c>
      <c r="AK52" s="167">
        <v>4.9061066684036425E-2</v>
      </c>
      <c r="AL52" s="167">
        <v>6.3640060676281029E-2</v>
      </c>
      <c r="AM52" s="167">
        <v>8.2489437729128867E-2</v>
      </c>
      <c r="AN52" s="167">
        <v>0.10813679982606272</v>
      </c>
      <c r="AO52" s="167">
        <v>0.13602720142443547</v>
      </c>
      <c r="AP52" s="167">
        <v>0.17544912946470215</v>
      </c>
      <c r="AQ52" s="167">
        <v>0.22463843767182257</v>
      </c>
      <c r="AR52" s="167">
        <v>0.27758468784130075</v>
      </c>
      <c r="AS52" s="167">
        <v>0.35341326375436843</v>
      </c>
      <c r="AT52" s="167">
        <v>0.44676978315256788</v>
      </c>
      <c r="AU52" s="167">
        <v>0.56963979319916325</v>
      </c>
      <c r="AV52" s="167">
        <v>0.71961148621113291</v>
      </c>
      <c r="AW52" s="167">
        <v>0.86971968879343575</v>
      </c>
      <c r="AX52" s="167">
        <v>1.0106292312676488</v>
      </c>
      <c r="AY52" s="167">
        <v>1.2408028091553223</v>
      </c>
      <c r="AZ52" s="167">
        <v>1.5701620606794615</v>
      </c>
      <c r="BA52" s="167">
        <v>1.9716764205760999</v>
      </c>
      <c r="BB52" s="167">
        <v>2.4481656257391036</v>
      </c>
      <c r="BC52" s="167">
        <v>3.1102467039970909</v>
      </c>
      <c r="BD52" s="167">
        <v>3.879205363831165</v>
      </c>
      <c r="BE52" s="167">
        <v>4.7550636290230974</v>
      </c>
      <c r="BF52" s="167">
        <v>5.4559668045613954</v>
      </c>
      <c r="BG52" s="167">
        <v>6.51470459013278</v>
      </c>
      <c r="BH52" s="167">
        <v>7.4380276393301568</v>
      </c>
      <c r="BI52" s="167">
        <v>8.4831510945385293</v>
      </c>
      <c r="BJ52" s="167">
        <v>9.3911463879584574</v>
      </c>
      <c r="BK52" s="167">
        <v>10.482510575575231</v>
      </c>
      <c r="BL52" s="167">
        <v>11.39914103725048</v>
      </c>
      <c r="BM52" s="167">
        <v>12.20557615113114</v>
      </c>
      <c r="BN52" s="167">
        <v>12.992707854403394</v>
      </c>
      <c r="BO52" s="167">
        <v>13.584936976007588</v>
      </c>
      <c r="BP52" s="167">
        <v>14.020775527646029</v>
      </c>
      <c r="BQ52" s="167">
        <v>14.545784406437669</v>
      </c>
      <c r="BR52" s="167">
        <v>14.922042599203779</v>
      </c>
      <c r="BS52" s="167">
        <v>14.817769440881708</v>
      </c>
      <c r="BT52" s="167">
        <v>14.579744702082262</v>
      </c>
      <c r="BU52" s="167">
        <v>5.7788287874153221</v>
      </c>
      <c r="BV52" s="167">
        <v>5.7110420592174469</v>
      </c>
      <c r="BW52" s="167">
        <v>5.48303926988714</v>
      </c>
      <c r="BX52" s="167">
        <v>5.0451488560920748</v>
      </c>
      <c r="BY52" s="167">
        <v>4.7061289155512673</v>
      </c>
      <c r="BZ52" s="167">
        <v>0</v>
      </c>
      <c r="CA52" s="168">
        <f t="shared" si="3"/>
        <v>221.75837830113858</v>
      </c>
      <c r="CB52" s="169"/>
    </row>
    <row r="53" spans="2:80" ht="12.5" x14ac:dyDescent="0.25">
      <c r="B53" s="166">
        <f t="shared" si="2"/>
        <v>2046</v>
      </c>
      <c r="C53" s="167">
        <v>2.6052226298131642E-8</v>
      </c>
      <c r="D53" s="167">
        <v>4.9162603529828708E-8</v>
      </c>
      <c r="E53" s="167">
        <v>8.6731991314620283E-8</v>
      </c>
      <c r="F53" s="167">
        <v>1.4643576320277907E-7</v>
      </c>
      <c r="G53" s="167">
        <v>2.4888332833539195E-7</v>
      </c>
      <c r="H53" s="167">
        <v>3.8231967561946911E-7</v>
      </c>
      <c r="I53" s="167">
        <v>6.153438555159263E-7</v>
      </c>
      <c r="J53" s="167">
        <v>9.9452955382162145E-7</v>
      </c>
      <c r="K53" s="167">
        <v>1.6120850040712842E-6</v>
      </c>
      <c r="L53" s="167">
        <v>2.6637843549698337E-6</v>
      </c>
      <c r="M53" s="167">
        <v>4.4790945163686313E-6</v>
      </c>
      <c r="N53" s="167">
        <v>7.3335787145467624E-6</v>
      </c>
      <c r="O53" s="167">
        <v>1.2262617505337525E-5</v>
      </c>
      <c r="P53" s="167">
        <v>2.0862739253474372E-5</v>
      </c>
      <c r="Q53" s="167">
        <v>3.510500778708403E-5</v>
      </c>
      <c r="R53" s="167">
        <v>5.6782140092470623E-5</v>
      </c>
      <c r="S53" s="167">
        <v>8.8628166931670194E-5</v>
      </c>
      <c r="T53" s="167">
        <v>1.3680399449819691E-4</v>
      </c>
      <c r="U53" s="167">
        <v>2.1026555227632304E-4</v>
      </c>
      <c r="V53" s="167">
        <v>3.0384803172545105E-4</v>
      </c>
      <c r="W53" s="167">
        <v>4.3968482420497779E-4</v>
      </c>
      <c r="X53" s="167">
        <v>6.3720448383230988E-4</v>
      </c>
      <c r="Y53" s="167">
        <v>9.1191937117124366E-4</v>
      </c>
      <c r="Z53" s="167">
        <v>1.2696138285310798E-3</v>
      </c>
      <c r="AA53" s="167">
        <v>1.7656883631325671E-3</v>
      </c>
      <c r="AB53" s="167">
        <v>2.5316531304004353E-3</v>
      </c>
      <c r="AC53" s="167">
        <v>3.592027816266774E-3</v>
      </c>
      <c r="AD53" s="167">
        <v>5.0463914760228157E-3</v>
      </c>
      <c r="AE53" s="167">
        <v>6.8558746097002743E-3</v>
      </c>
      <c r="AF53" s="167">
        <v>9.5369513500079273E-3</v>
      </c>
      <c r="AG53" s="167">
        <v>1.2502571204460633E-2</v>
      </c>
      <c r="AH53" s="167">
        <v>1.6739930760713118E-2</v>
      </c>
      <c r="AI53" s="167">
        <v>2.278463750102222E-2</v>
      </c>
      <c r="AJ53" s="167">
        <v>3.0122032862962667E-2</v>
      </c>
      <c r="AK53" s="167">
        <v>4.0807051583455434E-2</v>
      </c>
      <c r="AL53" s="167">
        <v>5.4455531570967164E-2</v>
      </c>
      <c r="AM53" s="167">
        <v>7.0330224374335337E-2</v>
      </c>
      <c r="AN53" s="167">
        <v>9.078389811994525E-2</v>
      </c>
      <c r="AO53" s="167">
        <v>0.11846841914588302</v>
      </c>
      <c r="AP53" s="167">
        <v>0.14840409753486417</v>
      </c>
      <c r="AQ53" s="167">
        <v>0.19067700565753321</v>
      </c>
      <c r="AR53" s="167">
        <v>0.24325770991749252</v>
      </c>
      <c r="AS53" s="167">
        <v>0.29957140556679307</v>
      </c>
      <c r="AT53" s="167">
        <v>0.38019337773068718</v>
      </c>
      <c r="AU53" s="167">
        <v>0.47916624799725871</v>
      </c>
      <c r="AV53" s="167">
        <v>0.60915222303690042</v>
      </c>
      <c r="AW53" s="167">
        <v>0.76731141160894767</v>
      </c>
      <c r="AX53" s="167">
        <v>0.92472199279522238</v>
      </c>
      <c r="AY53" s="167">
        <v>1.0714729602166393</v>
      </c>
      <c r="AZ53" s="167">
        <v>1.3064667175707243</v>
      </c>
      <c r="BA53" s="167">
        <v>1.6437459520020212</v>
      </c>
      <c r="BB53" s="167">
        <v>2.0538280963390774</v>
      </c>
      <c r="BC53" s="167">
        <v>2.5388942076149967</v>
      </c>
      <c r="BD53" s="167">
        <v>3.1891531699788813</v>
      </c>
      <c r="BE53" s="167">
        <v>3.941219513845533</v>
      </c>
      <c r="BF53" s="167">
        <v>4.7934855975282815</v>
      </c>
      <c r="BG53" s="167">
        <v>5.4620987141857658</v>
      </c>
      <c r="BH53" s="167">
        <v>6.4804850093083637</v>
      </c>
      <c r="BI53" s="167">
        <v>7.3555949525347319</v>
      </c>
      <c r="BJ53" s="167">
        <v>8.341125609928369</v>
      </c>
      <c r="BK53" s="167">
        <v>9.1799680075908938</v>
      </c>
      <c r="BL53" s="167">
        <v>10.183671789096721</v>
      </c>
      <c r="BM53" s="167">
        <v>11.000590863606279</v>
      </c>
      <c r="BN53" s="167">
        <v>11.679292246851739</v>
      </c>
      <c r="BO53" s="167">
        <v>12.319081270400153</v>
      </c>
      <c r="BP53" s="167">
        <v>12.752906028111079</v>
      </c>
      <c r="BQ53" s="167">
        <v>13.019558940131063</v>
      </c>
      <c r="BR53" s="167">
        <v>13.346667524506577</v>
      </c>
      <c r="BS53" s="167">
        <v>13.512476530355242</v>
      </c>
      <c r="BT53" s="167">
        <v>13.221742804980439</v>
      </c>
      <c r="BU53" s="167">
        <v>5.3445574044735844</v>
      </c>
      <c r="BV53" s="167">
        <v>5.0888443503415646</v>
      </c>
      <c r="BW53" s="167">
        <v>4.9467225992484627</v>
      </c>
      <c r="BX53" s="167">
        <v>4.6656369841784597</v>
      </c>
      <c r="BY53" s="167">
        <v>4.2101677417861119</v>
      </c>
      <c r="BZ53" s="167">
        <v>0</v>
      </c>
      <c r="CA53" s="168">
        <f t="shared" si="3"/>
        <v>197.18237556118612</v>
      </c>
      <c r="CB53" s="169"/>
    </row>
    <row r="54" spans="2:80" ht="12.5" x14ac:dyDescent="0.25">
      <c r="B54" s="166">
        <f t="shared" si="2"/>
        <v>2047</v>
      </c>
      <c r="C54" s="167">
        <v>2.2228160249937456E-8</v>
      </c>
      <c r="D54" s="167">
        <v>4.208729060053984E-8</v>
      </c>
      <c r="E54" s="167">
        <v>7.4504364431376979E-8</v>
      </c>
      <c r="F54" s="167">
        <v>1.2510522148095893E-7</v>
      </c>
      <c r="G54" s="167">
        <v>2.030844488618011E-7</v>
      </c>
      <c r="H54" s="167">
        <v>3.3429516978905616E-7</v>
      </c>
      <c r="I54" s="167">
        <v>5.0499062430320318E-7</v>
      </c>
      <c r="J54" s="167">
        <v>8.1949355801302914E-7</v>
      </c>
      <c r="K54" s="167">
        <v>1.3475306298027512E-6</v>
      </c>
      <c r="L54" s="167">
        <v>2.2126186453724772E-6</v>
      </c>
      <c r="M54" s="167">
        <v>3.6914537831778116E-6</v>
      </c>
      <c r="N54" s="167">
        <v>6.2837129550519233E-6</v>
      </c>
      <c r="O54" s="167">
        <v>1.0354146124311181E-5</v>
      </c>
      <c r="P54" s="167">
        <v>1.7260615381639588E-5</v>
      </c>
      <c r="Q54" s="167">
        <v>2.9043430293362871E-5</v>
      </c>
      <c r="R54" s="167">
        <v>4.8094997779690729E-5</v>
      </c>
      <c r="S54" s="167">
        <v>7.6385893140434868E-5</v>
      </c>
      <c r="T54" s="167">
        <v>1.1701567508687338E-4</v>
      </c>
      <c r="U54" s="167">
        <v>1.7737563152628311E-4</v>
      </c>
      <c r="V54" s="167">
        <v>2.6801822229757799E-4</v>
      </c>
      <c r="W54" s="167">
        <v>3.8128037762072409E-4</v>
      </c>
      <c r="X54" s="167">
        <v>5.4394952660852258E-4</v>
      </c>
      <c r="Y54" s="167">
        <v>7.7824332734355295E-4</v>
      </c>
      <c r="Z54" s="167">
        <v>1.1008751590239618E-3</v>
      </c>
      <c r="AA54" s="167">
        <v>1.516567516357592E-3</v>
      </c>
      <c r="AB54" s="167">
        <v>2.0889088574461701E-3</v>
      </c>
      <c r="AC54" s="167">
        <v>2.9688084439492557E-3</v>
      </c>
      <c r="AD54" s="167">
        <v>4.1783598504260278E-3</v>
      </c>
      <c r="AE54" s="167">
        <v>5.8265849424652405E-3</v>
      </c>
      <c r="AF54" s="167">
        <v>7.8615477379801457E-3</v>
      </c>
      <c r="AG54" s="167">
        <v>1.0866343330100059E-2</v>
      </c>
      <c r="AH54" s="167">
        <v>1.4161038428075479E-2</v>
      </c>
      <c r="AI54" s="167">
        <v>1.8855760832870216E-2</v>
      </c>
      <c r="AJ54" s="167">
        <v>2.5531736777513525E-2</v>
      </c>
      <c r="AK54" s="167">
        <v>3.3589665393529478E-2</v>
      </c>
      <c r="AL54" s="167">
        <v>4.5295940764056852E-2</v>
      </c>
      <c r="AM54" s="167">
        <v>6.0183084364430317E-2</v>
      </c>
      <c r="AN54" s="167">
        <v>7.7406230170892876E-2</v>
      </c>
      <c r="AO54" s="167">
        <v>9.9463347861209583E-2</v>
      </c>
      <c r="AP54" s="167">
        <v>0.1292557550672323</v>
      </c>
      <c r="AQ54" s="167">
        <v>0.1612958424594001</v>
      </c>
      <c r="AR54" s="167">
        <v>0.20649726140957658</v>
      </c>
      <c r="AS54" s="167">
        <v>0.26254740969059354</v>
      </c>
      <c r="AT54" s="167">
        <v>0.32228203039504699</v>
      </c>
      <c r="AU54" s="167">
        <v>0.40776734830421002</v>
      </c>
      <c r="AV54" s="167">
        <v>0.51240889134042267</v>
      </c>
      <c r="AW54" s="167">
        <v>0.64954404807303645</v>
      </c>
      <c r="AX54" s="167">
        <v>0.81586840467092825</v>
      </c>
      <c r="AY54" s="167">
        <v>0.98045427968166232</v>
      </c>
      <c r="AZ54" s="167">
        <v>1.1282804246695237</v>
      </c>
      <c r="BA54" s="167">
        <v>1.3678559776013599</v>
      </c>
      <c r="BB54" s="167">
        <v>1.7124801645543974</v>
      </c>
      <c r="BC54" s="167">
        <v>2.1303032356196248</v>
      </c>
      <c r="BD54" s="167">
        <v>2.6038243473593266</v>
      </c>
      <c r="BE54" s="167">
        <v>3.2402009857510907</v>
      </c>
      <c r="BF54" s="167">
        <v>3.9729595470380819</v>
      </c>
      <c r="BG54" s="167">
        <v>4.7988265641432415</v>
      </c>
      <c r="BH54" s="167">
        <v>5.4336162533641961</v>
      </c>
      <c r="BI54" s="167">
        <v>6.4077336605108375</v>
      </c>
      <c r="BJ54" s="167">
        <v>7.2310178467675756</v>
      </c>
      <c r="BK54" s="167">
        <v>8.1521561284176727</v>
      </c>
      <c r="BL54" s="167">
        <v>8.917349735812417</v>
      </c>
      <c r="BM54" s="167">
        <v>9.8275605779938928</v>
      </c>
      <c r="BN54" s="167">
        <v>10.527914117772033</v>
      </c>
      <c r="BO54" s="167">
        <v>11.077434959494557</v>
      </c>
      <c r="BP54" s="167">
        <v>11.570448867898582</v>
      </c>
      <c r="BQ54" s="167">
        <v>11.85031730141772</v>
      </c>
      <c r="BR54" s="167">
        <v>11.956464037511399</v>
      </c>
      <c r="BS54" s="167">
        <v>12.098188064454007</v>
      </c>
      <c r="BT54" s="167">
        <v>12.071364263807842</v>
      </c>
      <c r="BU54" s="167">
        <v>4.8839186494559357</v>
      </c>
      <c r="BV54" s="167">
        <v>4.6629810447079478</v>
      </c>
      <c r="BW54" s="167">
        <v>4.368722268613463</v>
      </c>
      <c r="BX54" s="167">
        <v>4.1725943993845833</v>
      </c>
      <c r="BY54" s="167">
        <v>3.8600916129994971</v>
      </c>
      <c r="BZ54" s="167">
        <v>0</v>
      </c>
      <c r="CA54" s="168">
        <f t="shared" si="3"/>
        <v>174.88588379159128</v>
      </c>
      <c r="CB54" s="169"/>
    </row>
    <row r="55" spans="2:80" ht="12.5" x14ac:dyDescent="0.25">
      <c r="B55" s="166">
        <f t="shared" si="2"/>
        <v>2048</v>
      </c>
      <c r="C55" s="167">
        <v>1.8923591079550439E-8</v>
      </c>
      <c r="D55" s="167">
        <v>3.5909658496757757E-8</v>
      </c>
      <c r="E55" s="167">
        <v>6.3782239500403959E-8</v>
      </c>
      <c r="F55" s="167">
        <v>1.0746816984930074E-7</v>
      </c>
      <c r="G55" s="167">
        <v>1.7350306209112931E-7</v>
      </c>
      <c r="H55" s="167">
        <v>2.7278058887386658E-7</v>
      </c>
      <c r="I55" s="167">
        <v>4.415597324100573E-7</v>
      </c>
      <c r="J55" s="167">
        <v>6.7253316591436851E-7</v>
      </c>
      <c r="K55" s="167">
        <v>1.1103734272460697E-6</v>
      </c>
      <c r="L55" s="167">
        <v>1.8495235298149337E-6</v>
      </c>
      <c r="M55" s="167">
        <v>3.0662520449920017E-6</v>
      </c>
      <c r="N55" s="167">
        <v>5.1787706179251547E-6</v>
      </c>
      <c r="O55" s="167">
        <v>8.8719250445207232E-6</v>
      </c>
      <c r="P55" s="167">
        <v>1.4574402956935018E-5</v>
      </c>
      <c r="Q55" s="167">
        <v>2.4029048289381238E-5</v>
      </c>
      <c r="R55" s="167">
        <v>3.9790816579815536E-5</v>
      </c>
      <c r="S55" s="167">
        <v>6.4700192486527586E-5</v>
      </c>
      <c r="T55" s="167">
        <v>1.0085318802835475E-4</v>
      </c>
      <c r="U55" s="167">
        <v>1.5172023288034797E-4</v>
      </c>
      <c r="V55" s="167">
        <v>2.2609706818127462E-4</v>
      </c>
      <c r="W55" s="167">
        <v>3.363239082352365E-4</v>
      </c>
      <c r="X55" s="167">
        <v>4.717014280027354E-4</v>
      </c>
      <c r="Y55" s="167">
        <v>6.6435666316455588E-4</v>
      </c>
      <c r="Z55" s="167">
        <v>9.3951578589940299E-4</v>
      </c>
      <c r="AA55" s="167">
        <v>1.3150300583729679E-3</v>
      </c>
      <c r="AB55" s="167">
        <v>1.7942166603945875E-3</v>
      </c>
      <c r="AC55" s="167">
        <v>2.4496584517156306E-3</v>
      </c>
      <c r="AD55" s="167">
        <v>3.4534770165176032E-3</v>
      </c>
      <c r="AE55" s="167">
        <v>4.8244481520374749E-3</v>
      </c>
      <c r="AF55" s="167">
        <v>6.6814244952463353E-3</v>
      </c>
      <c r="AG55" s="167">
        <v>8.9576241936981105E-3</v>
      </c>
      <c r="AH55" s="167">
        <v>1.2308109678983215E-2</v>
      </c>
      <c r="AI55" s="167">
        <v>1.5951424177581663E-2</v>
      </c>
      <c r="AJ55" s="167">
        <v>2.1129930409765629E-2</v>
      </c>
      <c r="AK55" s="167">
        <v>2.8472078210162066E-2</v>
      </c>
      <c r="AL55" s="167">
        <v>3.7286246359620301E-2</v>
      </c>
      <c r="AM55" s="167">
        <v>5.0062448916741498E-2</v>
      </c>
      <c r="AN55" s="167">
        <v>6.6241598383192546E-2</v>
      </c>
      <c r="AO55" s="167">
        <v>8.4811592712339845E-2</v>
      </c>
      <c r="AP55" s="167">
        <v>0.10852697219237961</v>
      </c>
      <c r="AQ55" s="167">
        <v>0.14049364042798429</v>
      </c>
      <c r="AR55" s="167">
        <v>0.17469138173723242</v>
      </c>
      <c r="AS55" s="167">
        <v>0.22289034300899535</v>
      </c>
      <c r="AT55" s="167">
        <v>0.28247668742676335</v>
      </c>
      <c r="AU55" s="167">
        <v>0.3456717693168625</v>
      </c>
      <c r="AV55" s="167">
        <v>0.43606927832249409</v>
      </c>
      <c r="AW55" s="167">
        <v>0.54640110186779434</v>
      </c>
      <c r="AX55" s="167">
        <v>0.69067468384032948</v>
      </c>
      <c r="AY55" s="167">
        <v>0.86508770345810726</v>
      </c>
      <c r="AZ55" s="167">
        <v>1.0325202902194002</v>
      </c>
      <c r="BA55" s="167">
        <v>1.1814266916449834</v>
      </c>
      <c r="BB55" s="167">
        <v>1.4252477307249882</v>
      </c>
      <c r="BC55" s="167">
        <v>1.7765326092319369</v>
      </c>
      <c r="BD55" s="167">
        <v>2.1852041505587407</v>
      </c>
      <c r="BE55" s="167">
        <v>2.6460892933207161</v>
      </c>
      <c r="BF55" s="167">
        <v>3.266560504449405</v>
      </c>
      <c r="BG55" s="167">
        <v>3.9775727803033667</v>
      </c>
      <c r="BH55" s="167">
        <v>4.7741200377746882</v>
      </c>
      <c r="BI55" s="167">
        <v>5.3732243022050312</v>
      </c>
      <c r="BJ55" s="167">
        <v>6.2989775300336195</v>
      </c>
      <c r="BK55" s="167">
        <v>7.0666648997450672</v>
      </c>
      <c r="BL55" s="167">
        <v>7.9185852856834416</v>
      </c>
      <c r="BM55" s="167">
        <v>8.6057284249665233</v>
      </c>
      <c r="BN55" s="167">
        <v>9.4067896506590785</v>
      </c>
      <c r="BO55" s="167">
        <v>9.9885377198282761</v>
      </c>
      <c r="BP55" s="167">
        <v>10.40929908349119</v>
      </c>
      <c r="BQ55" s="167">
        <v>10.758600354780606</v>
      </c>
      <c r="BR55" s="167">
        <v>10.891720111660884</v>
      </c>
      <c r="BS55" s="167">
        <v>10.84891296163368</v>
      </c>
      <c r="BT55" s="167">
        <v>10.820668934719942</v>
      </c>
      <c r="BU55" s="167">
        <v>4.4549375871608259</v>
      </c>
      <c r="BV55" s="167">
        <v>4.2396367250124722</v>
      </c>
      <c r="BW55" s="167">
        <v>3.9836525911334664</v>
      </c>
      <c r="BX55" s="167">
        <v>3.6688795948552184</v>
      </c>
      <c r="BY55" s="167">
        <v>3.4377380857175006</v>
      </c>
      <c r="BZ55" s="167">
        <v>0</v>
      </c>
      <c r="CA55" s="168">
        <f t="shared" si="3"/>
        <v>154.59960632702996</v>
      </c>
      <c r="CB55" s="169"/>
    </row>
    <row r="56" spans="2:80" ht="12.5" x14ac:dyDescent="0.25">
      <c r="B56" s="166">
        <f t="shared" si="2"/>
        <v>2049</v>
      </c>
      <c r="C56" s="167">
        <v>1.6107071173360188E-8</v>
      </c>
      <c r="D56" s="167">
        <v>3.0571231931370013E-8</v>
      </c>
      <c r="E56" s="167">
        <v>5.4420447957032048E-8</v>
      </c>
      <c r="F56" s="167">
        <v>9.200254855873391E-8</v>
      </c>
      <c r="G56" s="167">
        <v>1.4904362588552544E-7</v>
      </c>
      <c r="H56" s="167">
        <v>2.3304827518472182E-7</v>
      </c>
      <c r="I56" s="167">
        <v>3.6030877820225626E-7</v>
      </c>
      <c r="J56" s="167">
        <v>5.8806061067895321E-7</v>
      </c>
      <c r="K56" s="167">
        <v>9.1125452772455873E-7</v>
      </c>
      <c r="L56" s="167">
        <v>1.5240272427524681E-6</v>
      </c>
      <c r="M56" s="167">
        <v>2.5630892518807569E-6</v>
      </c>
      <c r="N56" s="167">
        <v>4.3017007765738802E-6</v>
      </c>
      <c r="O56" s="167">
        <v>7.3119241565944293E-6</v>
      </c>
      <c r="P56" s="167">
        <v>1.2488141244326734E-5</v>
      </c>
      <c r="Q56" s="167">
        <v>2.0289648478416522E-5</v>
      </c>
      <c r="R56" s="167">
        <v>3.292115929204309E-5</v>
      </c>
      <c r="S56" s="167">
        <v>5.3529401024737799E-5</v>
      </c>
      <c r="T56" s="167">
        <v>8.5425228759400396E-5</v>
      </c>
      <c r="U56" s="167">
        <v>1.3076556443655796E-4</v>
      </c>
      <c r="V56" s="167">
        <v>1.9339678883401046E-4</v>
      </c>
      <c r="W56" s="167">
        <v>2.8372230520778974E-4</v>
      </c>
      <c r="X56" s="167">
        <v>4.1608846161422797E-4</v>
      </c>
      <c r="Y56" s="167">
        <v>5.7612328329342821E-4</v>
      </c>
      <c r="Z56" s="167">
        <v>8.0204073948531018E-4</v>
      </c>
      <c r="AA56" s="167">
        <v>1.1223003098334572E-3</v>
      </c>
      <c r="AB56" s="167">
        <v>1.5558096849600522E-3</v>
      </c>
      <c r="AC56" s="167">
        <v>2.1041132352627723E-3</v>
      </c>
      <c r="AD56" s="167">
        <v>2.8496333140034524E-3</v>
      </c>
      <c r="AE56" s="167">
        <v>3.987561780665505E-3</v>
      </c>
      <c r="AF56" s="167">
        <v>5.5323775392556174E-3</v>
      </c>
      <c r="AG56" s="167">
        <v>7.6131533487506786E-3</v>
      </c>
      <c r="AH56" s="167">
        <v>1.0146429121294376E-2</v>
      </c>
      <c r="AI56" s="167">
        <v>1.386466895723748E-2</v>
      </c>
      <c r="AJ56" s="167">
        <v>1.7875933853067738E-2</v>
      </c>
      <c r="AK56" s="167">
        <v>2.3564252924476281E-2</v>
      </c>
      <c r="AL56" s="167">
        <v>3.1606827046692154E-2</v>
      </c>
      <c r="AM56" s="167">
        <v>4.1211848839260878E-2</v>
      </c>
      <c r="AN56" s="167">
        <v>5.5104936472642474E-2</v>
      </c>
      <c r="AO56" s="167">
        <v>7.2582938826028953E-2</v>
      </c>
      <c r="AP56" s="167">
        <v>9.2545943826572663E-2</v>
      </c>
      <c r="AQ56" s="167">
        <v>0.11797074097413862</v>
      </c>
      <c r="AR56" s="167">
        <v>0.15217273449758539</v>
      </c>
      <c r="AS56" s="167">
        <v>0.18857467529658245</v>
      </c>
      <c r="AT56" s="167">
        <v>0.23983059458614142</v>
      </c>
      <c r="AU56" s="167">
        <v>0.30300657369615835</v>
      </c>
      <c r="AV56" s="167">
        <v>0.3696849000525021</v>
      </c>
      <c r="AW56" s="167">
        <v>0.46501717347650862</v>
      </c>
      <c r="AX56" s="167">
        <v>0.58102585696783982</v>
      </c>
      <c r="AY56" s="167">
        <v>0.73238154411202261</v>
      </c>
      <c r="AZ56" s="167">
        <v>0.91109653559967818</v>
      </c>
      <c r="BA56" s="167">
        <v>1.0812650604920644</v>
      </c>
      <c r="BB56" s="167">
        <v>1.2311554937342439</v>
      </c>
      <c r="BC56" s="167">
        <v>1.4787874507439147</v>
      </c>
      <c r="BD56" s="167">
        <v>1.8226540776973943</v>
      </c>
      <c r="BE56" s="167">
        <v>2.2211484224988243</v>
      </c>
      <c r="BF56" s="167">
        <v>2.6682665735284679</v>
      </c>
      <c r="BG56" s="167">
        <v>3.2707989368619113</v>
      </c>
      <c r="BH56" s="167">
        <v>3.9575453131200478</v>
      </c>
      <c r="BI56" s="167">
        <v>4.7217061315547975</v>
      </c>
      <c r="BJ56" s="167">
        <v>5.2830009827909503</v>
      </c>
      <c r="BK56" s="167">
        <v>6.1561937893343668</v>
      </c>
      <c r="BL56" s="167">
        <v>6.864449446985839</v>
      </c>
      <c r="BM56" s="167">
        <v>7.6424179010332196</v>
      </c>
      <c r="BN56" s="167">
        <v>8.2387716727915663</v>
      </c>
      <c r="BO56" s="167">
        <v>8.9276588951962221</v>
      </c>
      <c r="BP56" s="167">
        <v>9.390439946654638</v>
      </c>
      <c r="BQ56" s="167">
        <v>9.6850136691710151</v>
      </c>
      <c r="BR56" s="167">
        <v>9.896259570383279</v>
      </c>
      <c r="BS56" s="167">
        <v>9.8925320215135155</v>
      </c>
      <c r="BT56" s="167">
        <v>9.7146630657710986</v>
      </c>
      <c r="BU56" s="167">
        <v>3.9990055328273932</v>
      </c>
      <c r="BV56" s="167">
        <v>3.8469159104528599</v>
      </c>
      <c r="BW56" s="167">
        <v>3.6036513281367633</v>
      </c>
      <c r="BX56" s="167">
        <v>3.3293012442774175</v>
      </c>
      <c r="BY56" s="167">
        <v>3.0098334952769283</v>
      </c>
      <c r="BZ56" s="167">
        <v>0</v>
      </c>
      <c r="CA56" s="168">
        <f t="shared" si="3"/>
        <v>136.38009091744811</v>
      </c>
      <c r="CB56" s="169"/>
    </row>
    <row r="57" spans="2:80" ht="12.5" x14ac:dyDescent="0.25">
      <c r="B57" s="166">
        <f t="shared" si="2"/>
        <v>2050</v>
      </c>
      <c r="C57" s="167">
        <v>1.370833606004207E-8</v>
      </c>
      <c r="D57" s="167">
        <v>2.6021217555682874E-8</v>
      </c>
      <c r="E57" s="167">
        <v>4.6330342957923154E-8</v>
      </c>
      <c r="F57" s="167">
        <v>7.8498971361334879E-8</v>
      </c>
      <c r="G57" s="167">
        <v>1.2759549635615874E-7</v>
      </c>
      <c r="H57" s="167">
        <v>2.0019540806354152E-7</v>
      </c>
      <c r="I57" s="167">
        <v>3.0782880074131658E-7</v>
      </c>
      <c r="J57" s="167">
        <v>4.7985465234656743E-7</v>
      </c>
      <c r="K57" s="167">
        <v>7.9680262413117653E-7</v>
      </c>
      <c r="L57" s="167">
        <v>1.2507380662413192E-6</v>
      </c>
      <c r="M57" s="167">
        <v>2.112026476777662E-6</v>
      </c>
      <c r="N57" s="167">
        <v>3.5958264881646995E-6</v>
      </c>
      <c r="O57" s="167">
        <v>6.0736275394185357E-6</v>
      </c>
      <c r="P57" s="167">
        <v>1.0292358830835124E-5</v>
      </c>
      <c r="Q57" s="167">
        <v>1.7385420634924431E-5</v>
      </c>
      <c r="R57" s="167">
        <v>2.7798201708895132E-5</v>
      </c>
      <c r="S57" s="167">
        <v>4.4288230110767213E-5</v>
      </c>
      <c r="T57" s="167">
        <v>7.0676838194089209E-5</v>
      </c>
      <c r="U57" s="167">
        <v>1.1076294596112923E-4</v>
      </c>
      <c r="V57" s="167">
        <v>1.6668782865802978E-4</v>
      </c>
      <c r="W57" s="167">
        <v>2.4269039581331642E-4</v>
      </c>
      <c r="X57" s="167">
        <v>3.5101566498196846E-4</v>
      </c>
      <c r="Y57" s="167">
        <v>5.0820563295705945E-4</v>
      </c>
      <c r="Z57" s="167">
        <v>6.9553097338620473E-4</v>
      </c>
      <c r="AA57" s="167">
        <v>9.5809382362960216E-4</v>
      </c>
      <c r="AB57" s="167">
        <v>1.3278150719939208E-3</v>
      </c>
      <c r="AC57" s="167">
        <v>1.8245646794827763E-3</v>
      </c>
      <c r="AD57" s="167">
        <v>2.4477203381487178E-3</v>
      </c>
      <c r="AE57" s="167">
        <v>3.2904062079192609E-3</v>
      </c>
      <c r="AF57" s="167">
        <v>4.5727904083350257E-3</v>
      </c>
      <c r="AG57" s="167">
        <v>6.3040198744017673E-3</v>
      </c>
      <c r="AH57" s="167">
        <v>8.6237603215898462E-3</v>
      </c>
      <c r="AI57" s="167">
        <v>1.1429956267417163E-2</v>
      </c>
      <c r="AJ57" s="167">
        <v>1.55379391637398E-2</v>
      </c>
      <c r="AK57" s="167">
        <v>1.993612628191832E-2</v>
      </c>
      <c r="AL57" s="167">
        <v>2.6159745801434653E-2</v>
      </c>
      <c r="AM57" s="167">
        <v>3.4936094144644048E-2</v>
      </c>
      <c r="AN57" s="167">
        <v>4.5365181635324991E-2</v>
      </c>
      <c r="AO57" s="167">
        <v>6.0383493379967179E-2</v>
      </c>
      <c r="AP57" s="167">
        <v>7.9206922118042145E-2</v>
      </c>
      <c r="AQ57" s="167">
        <v>0.10060590165812189</v>
      </c>
      <c r="AR57" s="167">
        <v>0.12778701559072392</v>
      </c>
      <c r="AS57" s="167">
        <v>0.16427957689267403</v>
      </c>
      <c r="AT57" s="167">
        <v>0.2029244858356527</v>
      </c>
      <c r="AU57" s="167">
        <v>0.25728531650815278</v>
      </c>
      <c r="AV57" s="167">
        <v>0.32408903995194127</v>
      </c>
      <c r="AW57" s="167">
        <v>0.39425353328054347</v>
      </c>
      <c r="AX57" s="167">
        <v>0.49451396330441277</v>
      </c>
      <c r="AY57" s="167">
        <v>0.61614924229414492</v>
      </c>
      <c r="AZ57" s="167">
        <v>0.77139175243092628</v>
      </c>
      <c r="BA57" s="167">
        <v>0.95420141343596543</v>
      </c>
      <c r="BB57" s="167">
        <v>1.1269145916348222</v>
      </c>
      <c r="BC57" s="167">
        <v>1.2775938695813331</v>
      </c>
      <c r="BD57" s="167">
        <v>1.5174508718498978</v>
      </c>
      <c r="BE57" s="167">
        <v>1.8530191297301886</v>
      </c>
      <c r="BF57" s="167">
        <v>2.2402974063545824</v>
      </c>
      <c r="BG57" s="167">
        <v>2.6724531394599564</v>
      </c>
      <c r="BH57" s="167">
        <v>3.2549445649381683</v>
      </c>
      <c r="BI57" s="167">
        <v>3.9147894362351652</v>
      </c>
      <c r="BJ57" s="167">
        <v>4.6433673068122676</v>
      </c>
      <c r="BK57" s="167">
        <v>5.1645476145286437</v>
      </c>
      <c r="BL57" s="167">
        <v>5.9809520942001724</v>
      </c>
      <c r="BM57" s="167">
        <v>6.62597586768225</v>
      </c>
      <c r="BN57" s="167">
        <v>7.3181351971858613</v>
      </c>
      <c r="BO57" s="167">
        <v>7.8217154428740194</v>
      </c>
      <c r="BP57" s="167">
        <v>8.3969626377708675</v>
      </c>
      <c r="BQ57" s="167">
        <v>8.7423973317155621</v>
      </c>
      <c r="BR57" s="167">
        <v>8.9156767122867038</v>
      </c>
      <c r="BS57" s="167">
        <v>8.9970254581447708</v>
      </c>
      <c r="BT57" s="167">
        <v>8.8684515834290725</v>
      </c>
      <c r="BU57" s="167">
        <v>3.5027781400909808</v>
      </c>
      <c r="BV57" s="167">
        <v>3.3526965948816532</v>
      </c>
      <c r="BW57" s="167">
        <v>3.1752565293312265</v>
      </c>
      <c r="BX57" s="167">
        <v>2.9253367310158307</v>
      </c>
      <c r="BY57" s="167">
        <v>2.6536394902794807</v>
      </c>
      <c r="BZ57" s="167">
        <v>0</v>
      </c>
      <c r="CA57" s="168">
        <f t="shared" si="3"/>
        <v>119.67442405626039</v>
      </c>
      <c r="CB57" s="169"/>
    </row>
    <row r="58" spans="2:80" ht="12.5" x14ac:dyDescent="0.25">
      <c r="B58" s="166">
        <f t="shared" si="2"/>
        <v>2051</v>
      </c>
      <c r="C58" s="167">
        <v>1.1666103373261794E-8</v>
      </c>
      <c r="D58" s="167">
        <v>2.2146115465776495E-8</v>
      </c>
      <c r="E58" s="167">
        <v>3.9434999522802716E-8</v>
      </c>
      <c r="F58" s="167">
        <v>6.6829614262658987E-8</v>
      </c>
      <c r="G58" s="167">
        <v>1.0886824282352325E-7</v>
      </c>
      <c r="H58" s="167">
        <v>1.7138699922453204E-7</v>
      </c>
      <c r="I58" s="167">
        <v>2.6443533651665518E-7</v>
      </c>
      <c r="J58" s="167">
        <v>4.0996457707082046E-7</v>
      </c>
      <c r="K58" s="167">
        <v>6.5019048950398783E-7</v>
      </c>
      <c r="L58" s="167">
        <v>1.0936541065681427E-6</v>
      </c>
      <c r="M58" s="167">
        <v>1.7333089216836628E-6</v>
      </c>
      <c r="N58" s="167">
        <v>2.9630395027291367E-6</v>
      </c>
      <c r="O58" s="167">
        <v>5.0770289529988855E-6</v>
      </c>
      <c r="P58" s="167">
        <v>8.5493755573179397E-6</v>
      </c>
      <c r="Q58" s="167">
        <v>1.4328661486151528E-5</v>
      </c>
      <c r="R58" s="167">
        <v>2.3819414175979547E-5</v>
      </c>
      <c r="S58" s="167">
        <v>3.7396751946028317E-5</v>
      </c>
      <c r="T58" s="167">
        <v>5.8475962464443754E-5</v>
      </c>
      <c r="U58" s="167">
        <v>9.1641075345955114E-5</v>
      </c>
      <c r="V58" s="167">
        <v>1.4119189102834717E-4</v>
      </c>
      <c r="W58" s="167">
        <v>2.0917616594168242E-4</v>
      </c>
      <c r="X58" s="167">
        <v>3.0025553470569566E-4</v>
      </c>
      <c r="Y58" s="167">
        <v>4.2873205220544941E-4</v>
      </c>
      <c r="Z58" s="167">
        <v>6.1354502114274734E-4</v>
      </c>
      <c r="AA58" s="167">
        <v>8.3087243107587971E-4</v>
      </c>
      <c r="AB58" s="167">
        <v>1.1335581799724048E-3</v>
      </c>
      <c r="AC58" s="167">
        <v>1.5572167443985152E-3</v>
      </c>
      <c r="AD58" s="167">
        <v>2.1225657549899801E-3</v>
      </c>
      <c r="AE58" s="167">
        <v>2.8263892398063817E-3</v>
      </c>
      <c r="AF58" s="167">
        <v>3.7734097107015585E-3</v>
      </c>
      <c r="AG58" s="167">
        <v>5.2107214257038903E-3</v>
      </c>
      <c r="AH58" s="167">
        <v>7.1410275876792051E-3</v>
      </c>
      <c r="AI58" s="167">
        <v>9.7149508201284096E-3</v>
      </c>
      <c r="AJ58" s="167">
        <v>1.2809818810014195E-2</v>
      </c>
      <c r="AK58" s="167">
        <v>1.7329323927249174E-2</v>
      </c>
      <c r="AL58" s="167">
        <v>2.2132910868408406E-2</v>
      </c>
      <c r="AM58" s="167">
        <v>2.8916573606042273E-2</v>
      </c>
      <c r="AN58" s="167">
        <v>3.845890678192776E-2</v>
      </c>
      <c r="AO58" s="167">
        <v>4.9713512842002427E-2</v>
      </c>
      <c r="AP58" s="167">
        <v>6.5898066721211901E-2</v>
      </c>
      <c r="AQ58" s="167">
        <v>8.611080903187418E-2</v>
      </c>
      <c r="AR58" s="167">
        <v>0.10898525518208679</v>
      </c>
      <c r="AS58" s="167">
        <v>0.13796472420862005</v>
      </c>
      <c r="AT58" s="167">
        <v>0.17679575908673784</v>
      </c>
      <c r="AU58" s="167">
        <v>0.21771361201043737</v>
      </c>
      <c r="AV58" s="167">
        <v>0.27521491107621687</v>
      </c>
      <c r="AW58" s="167">
        <v>0.34566615116754473</v>
      </c>
      <c r="AX58" s="167">
        <v>0.41929677834301771</v>
      </c>
      <c r="AY58" s="167">
        <v>0.52444693277307719</v>
      </c>
      <c r="AZ58" s="167">
        <v>0.64902179256474413</v>
      </c>
      <c r="BA58" s="167">
        <v>0.80796581169260695</v>
      </c>
      <c r="BB58" s="167">
        <v>0.9946015832145414</v>
      </c>
      <c r="BC58" s="167">
        <v>1.1695834027068275</v>
      </c>
      <c r="BD58" s="167">
        <v>1.3112234950775647</v>
      </c>
      <c r="BE58" s="167">
        <v>1.5430458174028399</v>
      </c>
      <c r="BF58" s="167">
        <v>1.8694303208112308</v>
      </c>
      <c r="BG58" s="167">
        <v>2.244406442335249</v>
      </c>
      <c r="BH58" s="167">
        <v>2.6602938063922505</v>
      </c>
      <c r="BI58" s="167">
        <v>3.2205425758323174</v>
      </c>
      <c r="BJ58" s="167">
        <v>3.8507443118805909</v>
      </c>
      <c r="BK58" s="167">
        <v>4.5404699012612948</v>
      </c>
      <c r="BL58" s="167">
        <v>5.0191382872438375</v>
      </c>
      <c r="BM58" s="167">
        <v>5.7745790424946986</v>
      </c>
      <c r="BN58" s="167">
        <v>6.3465547928561321</v>
      </c>
      <c r="BO58" s="167">
        <v>6.9501683428213781</v>
      </c>
      <c r="BP58" s="167">
        <v>7.3602392047710641</v>
      </c>
      <c r="BQ58" s="167">
        <v>7.8222344943436113</v>
      </c>
      <c r="BR58" s="167">
        <v>8.054074059115365</v>
      </c>
      <c r="BS58" s="167">
        <v>8.1131142169336457</v>
      </c>
      <c r="BT58" s="167">
        <v>8.0746803371807427</v>
      </c>
      <c r="BU58" s="167">
        <v>3.1106182029972764</v>
      </c>
      <c r="BV58" s="167">
        <v>2.9126476648662751</v>
      </c>
      <c r="BW58" s="167">
        <v>2.7454681424318483</v>
      </c>
      <c r="BX58" s="167">
        <v>2.5578097435205569</v>
      </c>
      <c r="BY58" s="167">
        <v>2.3144287243525459</v>
      </c>
      <c r="BZ58" s="167">
        <v>0</v>
      </c>
      <c r="CA58" s="168">
        <f t="shared" si="3"/>
        <v>104.5807889992919</v>
      </c>
      <c r="CB58" s="169"/>
    </row>
    <row r="59" spans="2:80" ht="12.5" x14ac:dyDescent="0.25">
      <c r="B59" s="166">
        <f t="shared" si="2"/>
        <v>2052</v>
      </c>
      <c r="C59" s="167">
        <v>9.9278623637982788E-9</v>
      </c>
      <c r="D59" s="167">
        <v>1.8846909123626521E-8</v>
      </c>
      <c r="E59" s="167">
        <v>3.3562449857499344E-8</v>
      </c>
      <c r="F59" s="167">
        <v>5.6883663702989029E-8</v>
      </c>
      <c r="G59" s="167">
        <v>9.2684778782436972E-8</v>
      </c>
      <c r="H59" s="167">
        <v>1.46233206099744E-7</v>
      </c>
      <c r="I59" s="167">
        <v>2.2638392074836311E-7</v>
      </c>
      <c r="J59" s="167">
        <v>3.5217530298947697E-7</v>
      </c>
      <c r="K59" s="167">
        <v>5.5549421311418268E-7</v>
      </c>
      <c r="L59" s="167">
        <v>8.9242564002556257E-7</v>
      </c>
      <c r="M59" s="167">
        <v>1.515626306680673E-6</v>
      </c>
      <c r="N59" s="167">
        <v>2.4317404994922409E-6</v>
      </c>
      <c r="O59" s="167">
        <v>4.1836142658929765E-6</v>
      </c>
      <c r="P59" s="167">
        <v>7.1465923253827279E-6</v>
      </c>
      <c r="Q59" s="167">
        <v>1.1902233524790917E-5</v>
      </c>
      <c r="R59" s="167">
        <v>1.9631580053719455E-5</v>
      </c>
      <c r="S59" s="167">
        <v>3.2044408279113812E-5</v>
      </c>
      <c r="T59" s="167">
        <v>4.9377271552769608E-5</v>
      </c>
      <c r="U59" s="167">
        <v>7.5821925876962126E-5</v>
      </c>
      <c r="V59" s="167">
        <v>1.1681808562324925E-4</v>
      </c>
      <c r="W59" s="167">
        <v>1.7718339546585193E-4</v>
      </c>
      <c r="X59" s="167">
        <v>2.5879507041853822E-4</v>
      </c>
      <c r="Y59" s="167">
        <v>3.6673827444855256E-4</v>
      </c>
      <c r="Z59" s="167">
        <v>5.1760585027155193E-4</v>
      </c>
      <c r="AA59" s="167">
        <v>7.3294425068370916E-4</v>
      </c>
      <c r="AB59" s="167">
        <v>9.8305309312635147E-4</v>
      </c>
      <c r="AC59" s="167">
        <v>1.3294224462894189E-3</v>
      </c>
      <c r="AD59" s="167">
        <v>1.8115896453698155E-3</v>
      </c>
      <c r="AE59" s="167">
        <v>2.4509870077522034E-3</v>
      </c>
      <c r="AF59" s="167">
        <v>3.2413571338567038E-3</v>
      </c>
      <c r="AG59" s="167">
        <v>4.2999338484647764E-3</v>
      </c>
      <c r="AH59" s="167">
        <v>5.902722951767525E-3</v>
      </c>
      <c r="AI59" s="167">
        <v>8.0448216307315024E-3</v>
      </c>
      <c r="AJ59" s="167">
        <v>1.0888110164621101E-2</v>
      </c>
      <c r="AK59" s="167">
        <v>1.4287186105474636E-2</v>
      </c>
      <c r="AL59" s="167">
        <v>1.9239633378286602E-2</v>
      </c>
      <c r="AM59" s="167">
        <v>2.4466472527177596E-2</v>
      </c>
      <c r="AN59" s="167">
        <v>3.1833991549049645E-2</v>
      </c>
      <c r="AO59" s="167">
        <v>4.2147597411880677E-2</v>
      </c>
      <c r="AP59" s="167">
        <v>5.4256952224713495E-2</v>
      </c>
      <c r="AQ59" s="167">
        <v>7.1646624257538871E-2</v>
      </c>
      <c r="AR59" s="167">
        <v>9.3289548654803101E-2</v>
      </c>
      <c r="AS59" s="167">
        <v>0.11767475406708805</v>
      </c>
      <c r="AT59" s="167">
        <v>0.14848877844229835</v>
      </c>
      <c r="AU59" s="167">
        <v>0.189698338249773</v>
      </c>
      <c r="AV59" s="167">
        <v>0.23290920584491936</v>
      </c>
      <c r="AW59" s="167">
        <v>0.29357041078198254</v>
      </c>
      <c r="AX59" s="167">
        <v>0.36766698450246249</v>
      </c>
      <c r="AY59" s="167">
        <v>0.44471928540798333</v>
      </c>
      <c r="AZ59" s="167">
        <v>0.55247806362895124</v>
      </c>
      <c r="BA59" s="167">
        <v>0.67986215236384995</v>
      </c>
      <c r="BB59" s="167">
        <v>0.84227186029826306</v>
      </c>
      <c r="BC59" s="167">
        <v>1.0324000695423436</v>
      </c>
      <c r="BD59" s="167">
        <v>1.2005687595157595</v>
      </c>
      <c r="BE59" s="167">
        <v>1.3336045727822394</v>
      </c>
      <c r="BF59" s="167">
        <v>1.557067399332565</v>
      </c>
      <c r="BG59" s="167">
        <v>1.8733427350149146</v>
      </c>
      <c r="BH59" s="167">
        <v>2.2348446733861937</v>
      </c>
      <c r="BI59" s="167">
        <v>2.633038804894543</v>
      </c>
      <c r="BJ59" s="167">
        <v>3.1687601144984097</v>
      </c>
      <c r="BK59" s="167">
        <v>3.7665249888418701</v>
      </c>
      <c r="BL59" s="167">
        <v>4.4141046454398642</v>
      </c>
      <c r="BM59" s="167">
        <v>4.8478455783478971</v>
      </c>
      <c r="BN59" s="167">
        <v>5.5330359869949772</v>
      </c>
      <c r="BO59" s="167">
        <v>6.0298585089039136</v>
      </c>
      <c r="BP59" s="167">
        <v>6.5433442292339627</v>
      </c>
      <c r="BQ59" s="167">
        <v>6.8606899953613398</v>
      </c>
      <c r="BR59" s="167">
        <v>7.2118028068397475</v>
      </c>
      <c r="BS59" s="167">
        <v>7.3357717483511538</v>
      </c>
      <c r="BT59" s="167">
        <v>7.2893512096354964</v>
      </c>
      <c r="BU59" s="167">
        <v>2.7322534726779995</v>
      </c>
      <c r="BV59" s="167">
        <v>2.5657240762225424</v>
      </c>
      <c r="BW59" s="167">
        <v>2.3667784033332202</v>
      </c>
      <c r="BX59" s="167">
        <v>2.1952226046766592</v>
      </c>
      <c r="BY59" s="167">
        <v>2.0091904214505596</v>
      </c>
      <c r="BZ59" s="167">
        <v>0</v>
      </c>
      <c r="CA59" s="168">
        <f t="shared" si="3"/>
        <v>90.996962167434162</v>
      </c>
      <c r="CB59" s="169"/>
    </row>
    <row r="60" spans="2:80" ht="12.5" x14ac:dyDescent="0.25">
      <c r="B60" s="166">
        <f t="shared" si="2"/>
        <v>2053</v>
      </c>
      <c r="C60" s="167">
        <v>8.4530741052690761E-9</v>
      </c>
      <c r="D60" s="167">
        <v>1.6038797401307647E-8</v>
      </c>
      <c r="E60" s="167">
        <v>2.8562623745342908E-8</v>
      </c>
      <c r="F60" s="167">
        <v>4.8412945163195387E-8</v>
      </c>
      <c r="G60" s="167">
        <v>7.8891311185158575E-8</v>
      </c>
      <c r="H60" s="167">
        <v>1.244960442792209E-7</v>
      </c>
      <c r="I60" s="167">
        <v>1.9315962542648668E-7</v>
      </c>
      <c r="J60" s="167">
        <v>3.015001759434921E-7</v>
      </c>
      <c r="K60" s="167">
        <v>4.7719363764631151E-7</v>
      </c>
      <c r="L60" s="167">
        <v>7.6245379329598073E-7</v>
      </c>
      <c r="M60" s="167">
        <v>1.2367636949561778E-6</v>
      </c>
      <c r="N60" s="167">
        <v>2.1263563127343899E-6</v>
      </c>
      <c r="O60" s="167">
        <v>3.4334793662937901E-6</v>
      </c>
      <c r="P60" s="167">
        <v>5.8890364368763271E-6</v>
      </c>
      <c r="Q60" s="167">
        <v>9.9493878638057254E-6</v>
      </c>
      <c r="R60" s="167">
        <v>1.6307285896188795E-5</v>
      </c>
      <c r="S60" s="167">
        <v>2.6410729116910225E-5</v>
      </c>
      <c r="T60" s="167">
        <v>4.2310629003422529E-5</v>
      </c>
      <c r="U60" s="167">
        <v>6.4024861918560161E-5</v>
      </c>
      <c r="V60" s="167">
        <v>9.6653882886044151E-5</v>
      </c>
      <c r="W60" s="167">
        <v>1.465981026666785E-4</v>
      </c>
      <c r="X60" s="167">
        <v>2.1921594858931304E-4</v>
      </c>
      <c r="Y60" s="167">
        <v>3.1610171046997371E-4</v>
      </c>
      <c r="Z60" s="167">
        <v>4.4276702146334168E-4</v>
      </c>
      <c r="AA60" s="167">
        <v>6.1834373756142202E-4</v>
      </c>
      <c r="AB60" s="167">
        <v>8.6720233670256608E-4</v>
      </c>
      <c r="AC60" s="167">
        <v>1.1529309550455946E-3</v>
      </c>
      <c r="AD60" s="167">
        <v>1.5466140485787538E-3</v>
      </c>
      <c r="AE60" s="167">
        <v>2.0919419448672261E-3</v>
      </c>
      <c r="AF60" s="167">
        <v>2.8109083997741036E-3</v>
      </c>
      <c r="AG60" s="167">
        <v>3.6937371829155463E-3</v>
      </c>
      <c r="AH60" s="167">
        <v>4.8711164132764218E-3</v>
      </c>
      <c r="AI60" s="167">
        <v>6.6499817579537268E-3</v>
      </c>
      <c r="AJ60" s="167">
        <v>9.0165624475204709E-3</v>
      </c>
      <c r="AK60" s="167">
        <v>1.2144249667701112E-2</v>
      </c>
      <c r="AL60" s="167">
        <v>1.5862751611492421E-2</v>
      </c>
      <c r="AM60" s="167">
        <v>2.1269054806277943E-2</v>
      </c>
      <c r="AN60" s="167">
        <v>2.6936217212935376E-2</v>
      </c>
      <c r="AO60" s="167">
        <v>3.4889173432531617E-2</v>
      </c>
      <c r="AP60" s="167">
        <v>4.6002346332518873E-2</v>
      </c>
      <c r="AQ60" s="167">
        <v>5.8993900271353872E-2</v>
      </c>
      <c r="AR60" s="167">
        <v>7.7625076973381057E-2</v>
      </c>
      <c r="AS60" s="167">
        <v>0.10073545490750169</v>
      </c>
      <c r="AT60" s="167">
        <v>0.12666190928840648</v>
      </c>
      <c r="AU60" s="167">
        <v>0.15934023475052195</v>
      </c>
      <c r="AV60" s="167">
        <v>0.20295870182761555</v>
      </c>
      <c r="AW60" s="167">
        <v>0.24846994242790599</v>
      </c>
      <c r="AX60" s="167">
        <v>0.31229244960639968</v>
      </c>
      <c r="AY60" s="167">
        <v>0.39000947500160421</v>
      </c>
      <c r="AZ60" s="167">
        <v>0.46854061058868046</v>
      </c>
      <c r="BA60" s="167">
        <v>0.57879369541158043</v>
      </c>
      <c r="BB60" s="167">
        <v>0.70881297516931485</v>
      </c>
      <c r="BC60" s="167">
        <v>0.87439961199773308</v>
      </c>
      <c r="BD60" s="167">
        <v>1.0599225105554722</v>
      </c>
      <c r="BE60" s="167">
        <v>1.2212943242752283</v>
      </c>
      <c r="BF60" s="167">
        <v>1.3460229955458589</v>
      </c>
      <c r="BG60" s="167">
        <v>1.5607217621502558</v>
      </c>
      <c r="BH60" s="167">
        <v>1.8658944603186147</v>
      </c>
      <c r="BI60" s="167">
        <v>2.2126611837364307</v>
      </c>
      <c r="BJ60" s="167">
        <v>2.5916458282310386</v>
      </c>
      <c r="BK60" s="167">
        <v>3.1005017535524249</v>
      </c>
      <c r="BL60" s="167">
        <v>3.663000552834462</v>
      </c>
      <c r="BM60" s="167">
        <v>4.2651703881140461</v>
      </c>
      <c r="BN60" s="167">
        <v>4.6472754304118782</v>
      </c>
      <c r="BO60" s="167">
        <v>5.259391185717921</v>
      </c>
      <c r="BP60" s="167">
        <v>5.6798953305107807</v>
      </c>
      <c r="BQ60" s="167">
        <v>6.1030896058287691</v>
      </c>
      <c r="BR60" s="167">
        <v>6.3301036982250007</v>
      </c>
      <c r="BS60" s="167">
        <v>6.5745659813092683</v>
      </c>
      <c r="BT60" s="167">
        <v>6.5980151347210718</v>
      </c>
      <c r="BU60" s="167">
        <v>2.3631484808528667</v>
      </c>
      <c r="BV60" s="167">
        <v>2.243739152264518</v>
      </c>
      <c r="BW60" s="167">
        <v>2.0761267334102191</v>
      </c>
      <c r="BX60" s="167">
        <v>1.8853034607021346</v>
      </c>
      <c r="BY60" s="167">
        <v>1.7184758269061313</v>
      </c>
      <c r="BZ60" s="167">
        <v>0</v>
      </c>
      <c r="CA60" s="168">
        <f t="shared" si="3"/>
        <v>78.865418015041769</v>
      </c>
      <c r="CB60" s="169"/>
    </row>
    <row r="61" spans="2:80" ht="12.5" x14ac:dyDescent="0.25">
      <c r="B61" s="166">
        <f t="shared" si="2"/>
        <v>2054</v>
      </c>
      <c r="C61" s="167">
        <v>7.202501360950575E-9</v>
      </c>
      <c r="D61" s="167">
        <v>1.3656291299180001E-8</v>
      </c>
      <c r="E61" s="167">
        <v>2.430701396063939E-8</v>
      </c>
      <c r="F61" s="167">
        <v>4.1200989137762933E-8</v>
      </c>
      <c r="G61" s="167">
        <v>6.7143629212118583E-8</v>
      </c>
      <c r="H61" s="167">
        <v>1.0596883392999246E-7</v>
      </c>
      <c r="I61" s="167">
        <v>1.6444776258089933E-7</v>
      </c>
      <c r="J61" s="167">
        <v>2.5725309395208118E-7</v>
      </c>
      <c r="K61" s="167">
        <v>4.0853181292044294E-7</v>
      </c>
      <c r="L61" s="167">
        <v>6.5498515876283303E-7</v>
      </c>
      <c r="M61" s="167">
        <v>1.0566498793995738E-6</v>
      </c>
      <c r="N61" s="167">
        <v>1.7351354931749441E-6</v>
      </c>
      <c r="O61" s="167">
        <v>3.0023140797919012E-6</v>
      </c>
      <c r="P61" s="167">
        <v>4.8331496454029343E-6</v>
      </c>
      <c r="Q61" s="167">
        <v>8.198696096611835E-6</v>
      </c>
      <c r="R61" s="167">
        <v>1.3631787138951301E-5</v>
      </c>
      <c r="S61" s="167">
        <v>2.1938670112880976E-5</v>
      </c>
      <c r="T61" s="167">
        <v>3.4872361183435618E-5</v>
      </c>
      <c r="U61" s="167">
        <v>5.4862430398955331E-5</v>
      </c>
      <c r="V61" s="167">
        <v>8.1616410757906488E-5</v>
      </c>
      <c r="W61" s="167">
        <v>1.2129486559189773E-4</v>
      </c>
      <c r="X61" s="167">
        <v>1.8137720023242432E-4</v>
      </c>
      <c r="Y61" s="167">
        <v>2.6776173621978483E-4</v>
      </c>
      <c r="Z61" s="167">
        <v>3.8163825115827832E-4</v>
      </c>
      <c r="AA61" s="167">
        <v>5.2894761888538921E-4</v>
      </c>
      <c r="AB61" s="167">
        <v>7.3162184040748146E-4</v>
      </c>
      <c r="AC61" s="167">
        <v>1.0170782735310913E-3</v>
      </c>
      <c r="AD61" s="167">
        <v>1.3413133522185983E-3</v>
      </c>
      <c r="AE61" s="167">
        <v>1.7859973041912114E-3</v>
      </c>
      <c r="AF61" s="167">
        <v>2.399196512966717E-3</v>
      </c>
      <c r="AG61" s="167">
        <v>3.2032972988545461E-3</v>
      </c>
      <c r="AH61" s="167">
        <v>4.1845152516046813E-3</v>
      </c>
      <c r="AI61" s="167">
        <v>5.487948666559106E-3</v>
      </c>
      <c r="AJ61" s="167">
        <v>7.4534722886544502E-3</v>
      </c>
      <c r="AK61" s="167">
        <v>1.0057112635423415E-2</v>
      </c>
      <c r="AL61" s="167">
        <v>1.348399526989208E-2</v>
      </c>
      <c r="AM61" s="167">
        <v>1.7536718114464556E-2</v>
      </c>
      <c r="AN61" s="167">
        <v>2.341715043172643E-2</v>
      </c>
      <c r="AO61" s="167">
        <v>2.9522913066951095E-2</v>
      </c>
      <c r="AP61" s="167">
        <v>3.8082322288391035E-2</v>
      </c>
      <c r="AQ61" s="167">
        <v>5.0021884254905391E-2</v>
      </c>
      <c r="AR61" s="167">
        <v>6.3921127832648694E-2</v>
      </c>
      <c r="AS61" s="167">
        <v>8.3827159118205818E-2</v>
      </c>
      <c r="AT61" s="167">
        <v>0.10843793752647946</v>
      </c>
      <c r="AU61" s="167">
        <v>0.13593062094275676</v>
      </c>
      <c r="AV61" s="167">
        <v>0.17049528371665112</v>
      </c>
      <c r="AW61" s="167">
        <v>0.2165415575394336</v>
      </c>
      <c r="AX61" s="167">
        <v>0.264346497152538</v>
      </c>
      <c r="AY61" s="167">
        <v>0.33131201709480596</v>
      </c>
      <c r="AZ61" s="167">
        <v>0.4109572857238214</v>
      </c>
      <c r="BA61" s="167">
        <v>0.49091972889406288</v>
      </c>
      <c r="BB61" s="167">
        <v>0.60351745185631012</v>
      </c>
      <c r="BC61" s="167">
        <v>0.73595147038318875</v>
      </c>
      <c r="BD61" s="167">
        <v>0.89785413567427941</v>
      </c>
      <c r="BE61" s="167">
        <v>1.0784205995264369</v>
      </c>
      <c r="BF61" s="167">
        <v>1.2329325394355126</v>
      </c>
      <c r="BG61" s="167">
        <v>1.3495181741049183</v>
      </c>
      <c r="BH61" s="167">
        <v>1.5549561461674366</v>
      </c>
      <c r="BI61" s="167">
        <v>1.8479610259896715</v>
      </c>
      <c r="BJ61" s="167">
        <v>2.1786563502362406</v>
      </c>
      <c r="BK61" s="167">
        <v>2.5368431128217401</v>
      </c>
      <c r="BL61" s="167">
        <v>3.0164660120221773</v>
      </c>
      <c r="BM61" s="167">
        <v>3.5408979604072992</v>
      </c>
      <c r="BN61" s="167">
        <v>4.0906815291142982</v>
      </c>
      <c r="BO61" s="167">
        <v>4.4199272077106633</v>
      </c>
      <c r="BP61" s="167">
        <v>4.9570103179151861</v>
      </c>
      <c r="BQ61" s="167">
        <v>5.301188648699636</v>
      </c>
      <c r="BR61" s="167">
        <v>5.6354093147278848</v>
      </c>
      <c r="BS61" s="167">
        <v>5.7760002199296006</v>
      </c>
      <c r="BT61" s="167">
        <v>5.9196650397366666</v>
      </c>
      <c r="BU61" s="167">
        <v>2.03770363260865</v>
      </c>
      <c r="BV61" s="167">
        <v>1.9261290051318634</v>
      </c>
      <c r="BW61" s="167">
        <v>1.802282331255765</v>
      </c>
      <c r="BX61" s="167">
        <v>1.6420416020839739</v>
      </c>
      <c r="BY61" s="167">
        <v>1.4661406570435269</v>
      </c>
      <c r="BZ61" s="167">
        <v>0</v>
      </c>
      <c r="CA61" s="168">
        <f t="shared" si="3"/>
        <v>68.03627874894903</v>
      </c>
      <c r="CB61" s="169"/>
    </row>
    <row r="62" spans="2:80" ht="12.5" x14ac:dyDescent="0.25">
      <c r="B62" s="166">
        <f t="shared" si="2"/>
        <v>2055</v>
      </c>
      <c r="C62" s="167">
        <v>6.1382378190727449E-9</v>
      </c>
      <c r="D62" s="167">
        <v>1.163598521702891E-8</v>
      </c>
      <c r="E62" s="167">
        <v>2.0696384901014442E-8</v>
      </c>
      <c r="F62" s="167">
        <v>3.5062509839978162E-8</v>
      </c>
      <c r="G62" s="167">
        <v>5.7141632717194746E-8</v>
      </c>
      <c r="H62" s="167">
        <v>9.0189402404683428E-8</v>
      </c>
      <c r="I62" s="167">
        <v>1.3997564005802099E-7</v>
      </c>
      <c r="J62" s="167">
        <v>2.1901529100726291E-7</v>
      </c>
      <c r="K62" s="167">
        <v>3.4857915795494243E-7</v>
      </c>
      <c r="L62" s="167">
        <v>5.6074477823575553E-7</v>
      </c>
      <c r="M62" s="167">
        <v>9.0771950318757622E-7</v>
      </c>
      <c r="N62" s="167">
        <v>1.4824522258372053E-6</v>
      </c>
      <c r="O62" s="167">
        <v>2.4499454184950809E-6</v>
      </c>
      <c r="P62" s="167">
        <v>4.2262461816405805E-6</v>
      </c>
      <c r="Q62" s="167">
        <v>6.728744668033082E-6</v>
      </c>
      <c r="R62" s="167">
        <v>1.1233233506269258E-5</v>
      </c>
      <c r="S62" s="167">
        <v>1.8339397312605588E-5</v>
      </c>
      <c r="T62" s="167">
        <v>2.8967781640215629E-5</v>
      </c>
      <c r="U62" s="167">
        <v>4.5217988627610506E-5</v>
      </c>
      <c r="V62" s="167">
        <v>6.9937233445088731E-5</v>
      </c>
      <c r="W62" s="167">
        <v>1.0242486160871866E-4</v>
      </c>
      <c r="X62" s="167">
        <v>1.5007273012812572E-4</v>
      </c>
      <c r="Y62" s="167">
        <v>2.2154634212040447E-4</v>
      </c>
      <c r="Z62" s="167">
        <v>3.2328062416991932E-4</v>
      </c>
      <c r="AA62" s="167">
        <v>4.5592748841583042E-4</v>
      </c>
      <c r="AB62" s="167">
        <v>6.2585861249925268E-4</v>
      </c>
      <c r="AC62" s="167">
        <v>8.5808068092679823E-4</v>
      </c>
      <c r="AD62" s="167">
        <v>1.1832850975525E-3</v>
      </c>
      <c r="AE62" s="167">
        <v>1.5489501813332751E-3</v>
      </c>
      <c r="AF62" s="167">
        <v>2.0483612172711996E-3</v>
      </c>
      <c r="AG62" s="167">
        <v>2.7341848107201305E-3</v>
      </c>
      <c r="AH62" s="167">
        <v>3.6290165538498398E-3</v>
      </c>
      <c r="AI62" s="167">
        <v>4.7145486348536547E-3</v>
      </c>
      <c r="AJ62" s="167">
        <v>6.1512433128703137E-3</v>
      </c>
      <c r="AK62" s="167">
        <v>8.3139241262758512E-3</v>
      </c>
      <c r="AL62" s="167">
        <v>1.1167012320350667E-2</v>
      </c>
      <c r="AM62" s="167">
        <v>1.4907554122188693E-2</v>
      </c>
      <c r="AN62" s="167">
        <v>1.9308763255466377E-2</v>
      </c>
      <c r="AO62" s="167">
        <v>2.566721759517876E-2</v>
      </c>
      <c r="AP62" s="167">
        <v>3.2226754647364686E-2</v>
      </c>
      <c r="AQ62" s="167">
        <v>4.1412449307436039E-2</v>
      </c>
      <c r="AR62" s="167">
        <v>5.4203542793425652E-2</v>
      </c>
      <c r="AS62" s="167">
        <v>6.9033575245025069E-2</v>
      </c>
      <c r="AT62" s="167">
        <v>9.024426931050944E-2</v>
      </c>
      <c r="AU62" s="167">
        <v>0.11638359580742663</v>
      </c>
      <c r="AV62" s="167">
        <v>0.14546123350190832</v>
      </c>
      <c r="AW62" s="167">
        <v>0.18192501006926709</v>
      </c>
      <c r="AX62" s="167">
        <v>0.23040445774395568</v>
      </c>
      <c r="AY62" s="167">
        <v>0.28048104332179313</v>
      </c>
      <c r="AZ62" s="167">
        <v>0.34915484866523272</v>
      </c>
      <c r="BA62" s="167">
        <v>0.43065049604612715</v>
      </c>
      <c r="BB62" s="167">
        <v>0.51196212226691695</v>
      </c>
      <c r="BC62" s="167">
        <v>0.6267153700066842</v>
      </c>
      <c r="BD62" s="167">
        <v>0.75581479674600083</v>
      </c>
      <c r="BE62" s="167">
        <v>0.91369251223425152</v>
      </c>
      <c r="BF62" s="167">
        <v>1.0889262205234735</v>
      </c>
      <c r="BG62" s="167">
        <v>1.2364318176555016</v>
      </c>
      <c r="BH62" s="167">
        <v>1.3449047745543017</v>
      </c>
      <c r="BI62" s="167">
        <v>1.5404926653967759</v>
      </c>
      <c r="BJ62" s="167">
        <v>1.8202006567442695</v>
      </c>
      <c r="BK62" s="167">
        <v>2.1334336892087822</v>
      </c>
      <c r="BL62" s="167">
        <v>2.4691934294611388</v>
      </c>
      <c r="BM62" s="167">
        <v>2.9172287461044033</v>
      </c>
      <c r="BN62" s="167">
        <v>3.3977207352050853</v>
      </c>
      <c r="BO62" s="167">
        <v>3.8927669441154116</v>
      </c>
      <c r="BP62" s="167">
        <v>4.1685465784572591</v>
      </c>
      <c r="BQ62" s="167">
        <v>4.629710283146248</v>
      </c>
      <c r="BR62" s="167">
        <v>4.8987832694849196</v>
      </c>
      <c r="BS62" s="167">
        <v>5.1467936404071137</v>
      </c>
      <c r="BT62" s="167">
        <v>5.2061804515052597</v>
      </c>
      <c r="BU62" s="167">
        <v>1.7365220902102267</v>
      </c>
      <c r="BV62" s="167">
        <v>1.6538783583143144</v>
      </c>
      <c r="BW62" s="167">
        <v>1.5410236760809972</v>
      </c>
      <c r="BX62" s="167">
        <v>1.4200065630535739</v>
      </c>
      <c r="BY62" s="167">
        <v>1.2723766441667708</v>
      </c>
      <c r="BZ62" s="167">
        <v>0</v>
      </c>
      <c r="CA62" s="168">
        <f t="shared" si="3"/>
        <v>58.449189543998486</v>
      </c>
      <c r="CB62" s="169"/>
    </row>
    <row r="63" spans="2:80" ht="12.5" x14ac:dyDescent="0.25">
      <c r="B63" s="166">
        <f t="shared" si="2"/>
        <v>2056</v>
      </c>
      <c r="C63" s="167">
        <v>5.2323465508236078E-9</v>
      </c>
      <c r="D63" s="167">
        <v>9.9166503203518275E-9</v>
      </c>
      <c r="E63" s="167">
        <v>1.7634632910185077E-8</v>
      </c>
      <c r="F63" s="167">
        <v>2.9854350037245014E-8</v>
      </c>
      <c r="G63" s="167">
        <v>4.862840970870641E-8</v>
      </c>
      <c r="H63" s="167">
        <v>7.6754752623142686E-8</v>
      </c>
      <c r="I63" s="167">
        <v>1.1913290976633961E-7</v>
      </c>
      <c r="J63" s="167">
        <v>1.8642375639726927E-7</v>
      </c>
      <c r="K63" s="167">
        <v>2.9676841697967582E-7</v>
      </c>
      <c r="L63" s="167">
        <v>4.7845727567386032E-7</v>
      </c>
      <c r="M63" s="167">
        <v>7.7711962882809349E-7</v>
      </c>
      <c r="N63" s="167">
        <v>1.2735140549058332E-6</v>
      </c>
      <c r="O63" s="167">
        <v>2.0931787033662275E-6</v>
      </c>
      <c r="P63" s="167">
        <v>3.4487202515004478E-6</v>
      </c>
      <c r="Q63" s="167">
        <v>5.8838521161952428E-6</v>
      </c>
      <c r="R63" s="167">
        <v>9.2192914658839609E-6</v>
      </c>
      <c r="S63" s="167">
        <v>1.5112660978755521E-5</v>
      </c>
      <c r="T63" s="167">
        <v>2.421553957390743E-5</v>
      </c>
      <c r="U63" s="167">
        <v>3.7562077232711211E-5</v>
      </c>
      <c r="V63" s="167">
        <v>5.7643375697857824E-5</v>
      </c>
      <c r="W63" s="167">
        <v>8.7769029944839705E-5</v>
      </c>
      <c r="X63" s="167">
        <v>1.2672723771389727E-4</v>
      </c>
      <c r="Y63" s="167">
        <v>1.833112822471894E-4</v>
      </c>
      <c r="Z63" s="167">
        <v>2.6748627688494286E-4</v>
      </c>
      <c r="AA63" s="167">
        <v>3.8621550889567091E-4</v>
      </c>
      <c r="AB63" s="167">
        <v>5.3946846527053172E-4</v>
      </c>
      <c r="AC63" s="167">
        <v>7.3404906524532354E-4</v>
      </c>
      <c r="AD63" s="167">
        <v>9.9832340998334823E-4</v>
      </c>
      <c r="AE63" s="167">
        <v>1.366486489372043E-3</v>
      </c>
      <c r="AF63" s="167">
        <v>1.7765302000633532E-3</v>
      </c>
      <c r="AG63" s="167">
        <v>2.3344214998275437E-3</v>
      </c>
      <c r="AH63" s="167">
        <v>3.0976467344393521E-3</v>
      </c>
      <c r="AI63" s="167">
        <v>4.0888131096333824E-3</v>
      </c>
      <c r="AJ63" s="167">
        <v>5.2845431187530378E-3</v>
      </c>
      <c r="AK63" s="167">
        <v>6.8616078941660108E-3</v>
      </c>
      <c r="AL63" s="167">
        <v>9.2317860739461466E-3</v>
      </c>
      <c r="AM63" s="167">
        <v>1.2346438345157584E-2</v>
      </c>
      <c r="AN63" s="167">
        <v>1.6414649434290829E-2</v>
      </c>
      <c r="AO63" s="167">
        <v>2.1165124323738405E-2</v>
      </c>
      <c r="AP63" s="167">
        <v>2.8019491767397375E-2</v>
      </c>
      <c r="AQ63" s="167">
        <v>3.50470097554344E-2</v>
      </c>
      <c r="AR63" s="167">
        <v>4.4877472520998718E-2</v>
      </c>
      <c r="AS63" s="167">
        <v>5.8543210338068752E-2</v>
      </c>
      <c r="AT63" s="167">
        <v>7.4324354834032436E-2</v>
      </c>
      <c r="AU63" s="167">
        <v>9.6865445039319042E-2</v>
      </c>
      <c r="AV63" s="167">
        <v>0.12455584174344525</v>
      </c>
      <c r="AW63" s="167">
        <v>0.1552293127304667</v>
      </c>
      <c r="AX63" s="167">
        <v>0.19359409085611368</v>
      </c>
      <c r="AY63" s="167">
        <v>0.24449774344099362</v>
      </c>
      <c r="AZ63" s="167">
        <v>0.29562645521899555</v>
      </c>
      <c r="BA63" s="167">
        <v>0.36594064725901732</v>
      </c>
      <c r="BB63" s="167">
        <v>0.44918216249620002</v>
      </c>
      <c r="BC63" s="167">
        <v>0.53172408677847782</v>
      </c>
      <c r="BD63" s="167">
        <v>0.64373819362792695</v>
      </c>
      <c r="BE63" s="167">
        <v>0.76929064101206612</v>
      </c>
      <c r="BF63" s="167">
        <v>0.9227863097247111</v>
      </c>
      <c r="BG63" s="167">
        <v>1.0922742753467367</v>
      </c>
      <c r="BH63" s="167">
        <v>1.2325369685611005</v>
      </c>
      <c r="BI63" s="167">
        <v>1.3328064176114318</v>
      </c>
      <c r="BJ63" s="167">
        <v>1.5178799581821201</v>
      </c>
      <c r="BK63" s="167">
        <v>1.783116703473631</v>
      </c>
      <c r="BL63" s="167">
        <v>2.0774597785994677</v>
      </c>
      <c r="BM63" s="167">
        <v>2.3891546394324226</v>
      </c>
      <c r="BN63" s="167">
        <v>2.8007219850565415</v>
      </c>
      <c r="BO63" s="167">
        <v>3.2351954733949162</v>
      </c>
      <c r="BP63" s="167">
        <v>3.673784136691427</v>
      </c>
      <c r="BQ63" s="167">
        <v>3.8962520679804338</v>
      </c>
      <c r="BR63" s="167">
        <v>4.2817596428790115</v>
      </c>
      <c r="BS63" s="167">
        <v>4.4781499099673372</v>
      </c>
      <c r="BT63" s="167">
        <v>4.6439739051252467</v>
      </c>
      <c r="BU63" s="167">
        <v>1.4658483295525444</v>
      </c>
      <c r="BV63" s="167">
        <v>1.4147235544977836</v>
      </c>
      <c r="BW63" s="167">
        <v>1.3284317680382856</v>
      </c>
      <c r="BX63" s="167">
        <v>1.2192936960803866</v>
      </c>
      <c r="BY63" s="167">
        <v>1.1051563858927396</v>
      </c>
      <c r="BZ63" s="167">
        <v>0</v>
      </c>
      <c r="CA63" s="168">
        <f t="shared" si="3"/>
        <v>50.089811961140001</v>
      </c>
      <c r="CB63" s="169"/>
    </row>
    <row r="64" spans="2:80" ht="12.5" x14ac:dyDescent="0.25">
      <c r="B64" s="166">
        <f t="shared" si="2"/>
        <v>2057</v>
      </c>
      <c r="C64" s="167">
        <v>4.4618162203108325E-9</v>
      </c>
      <c r="D64" s="167">
        <v>8.4531617573768703E-9</v>
      </c>
      <c r="E64" s="167">
        <v>1.5028988060994397E-8</v>
      </c>
      <c r="F64" s="167">
        <v>2.5437912151704545E-8</v>
      </c>
      <c r="G64" s="167">
        <v>4.1405419141937738E-8</v>
      </c>
      <c r="H64" s="167">
        <v>6.5319846094535894E-8</v>
      </c>
      <c r="I64" s="167">
        <v>1.0138730525272033E-7</v>
      </c>
      <c r="J64" s="167">
        <v>1.5866558458754731E-7</v>
      </c>
      <c r="K64" s="167">
        <v>2.5260791405856686E-7</v>
      </c>
      <c r="L64" s="167">
        <v>4.0734460488023316E-7</v>
      </c>
      <c r="M64" s="167">
        <v>6.6308378966761783E-7</v>
      </c>
      <c r="N64" s="167">
        <v>1.0902911736915266E-6</v>
      </c>
      <c r="O64" s="167">
        <v>1.7981755199708571E-6</v>
      </c>
      <c r="P64" s="167">
        <v>2.9465305697445876E-6</v>
      </c>
      <c r="Q64" s="167">
        <v>4.8014011085062425E-6</v>
      </c>
      <c r="R64" s="167">
        <v>8.0617319278275534E-6</v>
      </c>
      <c r="S64" s="167">
        <v>1.240329668419915E-5</v>
      </c>
      <c r="T64" s="167">
        <v>1.9955092592560675E-5</v>
      </c>
      <c r="U64" s="167">
        <v>3.1400222824523594E-5</v>
      </c>
      <c r="V64" s="167">
        <v>4.7884236850564976E-5</v>
      </c>
      <c r="W64" s="167">
        <v>7.2341461205577273E-5</v>
      </c>
      <c r="X64" s="167">
        <v>1.0859531176005133E-4</v>
      </c>
      <c r="Y64" s="167">
        <v>1.547971137508819E-4</v>
      </c>
      <c r="Z64" s="167">
        <v>2.213257052859352E-4</v>
      </c>
      <c r="AA64" s="167">
        <v>3.1956388515530509E-4</v>
      </c>
      <c r="AB64" s="167">
        <v>4.5698999569482313E-4</v>
      </c>
      <c r="AC64" s="167">
        <v>6.3273550573389459E-4</v>
      </c>
      <c r="AD64" s="167">
        <v>8.5403596450162045E-4</v>
      </c>
      <c r="AE64" s="167">
        <v>1.1529112054145529E-3</v>
      </c>
      <c r="AF64" s="167">
        <v>1.5672914180580033E-3</v>
      </c>
      <c r="AG64" s="167">
        <v>2.0246742555171671E-3</v>
      </c>
      <c r="AH64" s="167">
        <v>2.6448108279943927E-3</v>
      </c>
      <c r="AI64" s="167">
        <v>3.4902240371404991E-3</v>
      </c>
      <c r="AJ64" s="167">
        <v>4.5833036611332423E-3</v>
      </c>
      <c r="AK64" s="167">
        <v>5.8950260433602297E-3</v>
      </c>
      <c r="AL64" s="167">
        <v>7.6194295690835689E-3</v>
      </c>
      <c r="AM64" s="167">
        <v>1.0207232267841593E-2</v>
      </c>
      <c r="AN64" s="167">
        <v>1.3595200549348929E-2</v>
      </c>
      <c r="AO64" s="167">
        <v>1.7993658170428195E-2</v>
      </c>
      <c r="AP64" s="167">
        <v>2.3106097318201568E-2</v>
      </c>
      <c r="AQ64" s="167">
        <v>3.047343418142523E-2</v>
      </c>
      <c r="AR64" s="167">
        <v>3.7982003610450676E-2</v>
      </c>
      <c r="AS64" s="167">
        <v>4.8474061200163066E-2</v>
      </c>
      <c r="AT64" s="167">
        <v>6.303511571048015E-2</v>
      </c>
      <c r="AU64" s="167">
        <v>7.9784583348944782E-2</v>
      </c>
      <c r="AV64" s="167">
        <v>0.10367707504743873</v>
      </c>
      <c r="AW64" s="167">
        <v>0.13293387988630856</v>
      </c>
      <c r="AX64" s="167">
        <v>0.16520497201210016</v>
      </c>
      <c r="AY64" s="167">
        <v>0.20546131807202983</v>
      </c>
      <c r="AZ64" s="167">
        <v>0.25773483802836572</v>
      </c>
      <c r="BA64" s="167">
        <v>0.30988440999546785</v>
      </c>
      <c r="BB64" s="167">
        <v>0.38174898282362979</v>
      </c>
      <c r="BC64" s="167">
        <v>0.46660246808069128</v>
      </c>
      <c r="BD64" s="167">
        <v>0.54626257626655761</v>
      </c>
      <c r="BE64" s="167">
        <v>0.65533927130133396</v>
      </c>
      <c r="BF64" s="167">
        <v>0.7771097225304433</v>
      </c>
      <c r="BG64" s="167">
        <v>0.92584085781211711</v>
      </c>
      <c r="BH64" s="167">
        <v>1.0891205573946199</v>
      </c>
      <c r="BI64" s="167">
        <v>1.2218160884505378</v>
      </c>
      <c r="BJ64" s="167">
        <v>1.3136932650988085</v>
      </c>
      <c r="BK64" s="167">
        <v>1.4875306002520481</v>
      </c>
      <c r="BL64" s="167">
        <v>1.7370892159070421</v>
      </c>
      <c r="BM64" s="167">
        <v>2.0111088658027123</v>
      </c>
      <c r="BN64" s="167">
        <v>2.2950215221419019</v>
      </c>
      <c r="BO64" s="167">
        <v>2.6683432734855668</v>
      </c>
      <c r="BP64" s="167">
        <v>3.0552326501010616</v>
      </c>
      <c r="BQ64" s="167">
        <v>3.436397938462501</v>
      </c>
      <c r="BR64" s="167">
        <v>3.6065302862964455</v>
      </c>
      <c r="BS64" s="167">
        <v>3.9177943457066879</v>
      </c>
      <c r="BT64" s="167">
        <v>4.0449608138231046</v>
      </c>
      <c r="BU64" s="167">
        <v>1.2522860876643018</v>
      </c>
      <c r="BV64" s="167">
        <v>1.1918760714165373</v>
      </c>
      <c r="BW64" s="167">
        <v>1.1342183476110994</v>
      </c>
      <c r="BX64" s="167">
        <v>1.0493210739784131</v>
      </c>
      <c r="BY64" s="167">
        <v>0.94765161752063065</v>
      </c>
      <c r="BZ64" s="167">
        <v>0</v>
      </c>
      <c r="CA64" s="168">
        <f t="shared" si="3"/>
        <v>42.744374519464159</v>
      </c>
      <c r="CB64" s="169"/>
    </row>
    <row r="65" spans="2:80" ht="12.5" x14ac:dyDescent="0.25">
      <c r="B65" s="166">
        <f t="shared" si="2"/>
        <v>2058</v>
      </c>
      <c r="C65" s="167">
        <v>3.8064232824736033E-9</v>
      </c>
      <c r="D65" s="167">
        <v>7.2083483973472973E-9</v>
      </c>
      <c r="E65" s="167">
        <v>1.2811074905777486E-8</v>
      </c>
      <c r="F65" s="167">
        <v>2.1679375988847838E-8</v>
      </c>
      <c r="G65" s="167">
        <v>3.5280365032197558E-8</v>
      </c>
      <c r="H65" s="167">
        <v>5.5617870489688137E-8</v>
      </c>
      <c r="I65" s="167">
        <v>8.6283077932458596E-8</v>
      </c>
      <c r="J65" s="167">
        <v>1.350320122175952E-7</v>
      </c>
      <c r="K65" s="167">
        <v>2.1499611223274595E-7</v>
      </c>
      <c r="L65" s="167">
        <v>3.4673169614640731E-7</v>
      </c>
      <c r="M65" s="167">
        <v>5.6453366484299217E-7</v>
      </c>
      <c r="N65" s="167">
        <v>9.3030657850878828E-7</v>
      </c>
      <c r="O65" s="167">
        <v>1.5394801519963419E-6</v>
      </c>
      <c r="P65" s="167">
        <v>2.5312783055453369E-6</v>
      </c>
      <c r="Q65" s="167">
        <v>4.1022701162962694E-6</v>
      </c>
      <c r="R65" s="167">
        <v>6.5786675303436404E-6</v>
      </c>
      <c r="S65" s="167">
        <v>1.0846042645451526E-5</v>
      </c>
      <c r="T65" s="167">
        <v>1.6377728871946884E-5</v>
      </c>
      <c r="U65" s="167">
        <v>2.5875960393662023E-5</v>
      </c>
      <c r="V65" s="167">
        <v>4.0029494979249014E-5</v>
      </c>
      <c r="W65" s="167">
        <v>6.0094562731066725E-5</v>
      </c>
      <c r="X65" s="167">
        <v>8.9508041449248843E-5</v>
      </c>
      <c r="Y65" s="167">
        <v>1.3265060931894057E-4</v>
      </c>
      <c r="Z65" s="167">
        <v>1.8690086158107411E-4</v>
      </c>
      <c r="AA65" s="167">
        <v>2.6442001594734199E-4</v>
      </c>
      <c r="AB65" s="167">
        <v>3.7813026452954146E-4</v>
      </c>
      <c r="AC65" s="167">
        <v>5.3600641816536898E-4</v>
      </c>
      <c r="AD65" s="167">
        <v>7.3617466260356146E-4</v>
      </c>
      <c r="AE65" s="167">
        <v>9.8629969887303881E-4</v>
      </c>
      <c r="AF65" s="167">
        <v>1.3223587125077985E-3</v>
      </c>
      <c r="AG65" s="167">
        <v>1.7862504587667916E-3</v>
      </c>
      <c r="AH65" s="167">
        <v>2.2939372598839158E-3</v>
      </c>
      <c r="AI65" s="167">
        <v>2.9800857936266301E-3</v>
      </c>
      <c r="AJ65" s="167">
        <v>3.9124547863896852E-3</v>
      </c>
      <c r="AK65" s="167">
        <v>5.1129644286563858E-3</v>
      </c>
      <c r="AL65" s="167">
        <v>6.5463509709033918E-3</v>
      </c>
      <c r="AM65" s="167">
        <v>8.4248687163543945E-3</v>
      </c>
      <c r="AN65" s="167">
        <v>1.1240125375751808E-2</v>
      </c>
      <c r="AO65" s="167">
        <v>1.4903693545553875E-2</v>
      </c>
      <c r="AP65" s="167">
        <v>1.9644838405790455E-2</v>
      </c>
      <c r="AQ65" s="167">
        <v>2.5131240362085583E-2</v>
      </c>
      <c r="AR65" s="167">
        <v>3.302760426426854E-2</v>
      </c>
      <c r="AS65" s="167">
        <v>4.1028969073036881E-2</v>
      </c>
      <c r="AT65" s="167">
        <v>5.2197589025575142E-2</v>
      </c>
      <c r="AU65" s="167">
        <v>6.7671969975594659E-2</v>
      </c>
      <c r="AV65" s="167">
        <v>8.5403238991772268E-2</v>
      </c>
      <c r="AW65" s="167">
        <v>0.11066204682494285</v>
      </c>
      <c r="AX65" s="167">
        <v>0.14149250238876887</v>
      </c>
      <c r="AY65" s="167">
        <v>0.1753534465781863</v>
      </c>
      <c r="AZ65" s="167">
        <v>0.21661382080573877</v>
      </c>
      <c r="BA65" s="167">
        <v>0.27020431745153484</v>
      </c>
      <c r="BB65" s="167">
        <v>0.32332209528670952</v>
      </c>
      <c r="BC65" s="167">
        <v>0.39662256363665815</v>
      </c>
      <c r="BD65" s="167">
        <v>0.47945135434307795</v>
      </c>
      <c r="BE65" s="167">
        <v>0.55621579977243119</v>
      </c>
      <c r="BF65" s="167">
        <v>0.66214069121409713</v>
      </c>
      <c r="BG65" s="167">
        <v>0.77986465895006274</v>
      </c>
      <c r="BH65" s="167">
        <v>0.92340859445596057</v>
      </c>
      <c r="BI65" s="167">
        <v>1.0799637882933322</v>
      </c>
      <c r="BJ65" s="167">
        <v>1.204695841798983</v>
      </c>
      <c r="BK65" s="167">
        <v>1.2879168505677363</v>
      </c>
      <c r="BL65" s="167">
        <v>1.449757379219534</v>
      </c>
      <c r="BM65" s="167">
        <v>1.6824261277365054</v>
      </c>
      <c r="BN65" s="167">
        <v>1.9329349320760119</v>
      </c>
      <c r="BO65" s="167">
        <v>2.187910020161187</v>
      </c>
      <c r="BP65" s="167">
        <v>2.5216118050603828</v>
      </c>
      <c r="BQ65" s="167">
        <v>2.8599748597530339</v>
      </c>
      <c r="BR65" s="167">
        <v>3.1835983070656488</v>
      </c>
      <c r="BS65" s="167">
        <v>3.303188851146992</v>
      </c>
      <c r="BT65" s="167">
        <v>3.5426346353653679</v>
      </c>
      <c r="BU65" s="167">
        <v>1.0496232149512859</v>
      </c>
      <c r="BV65" s="167">
        <v>1.0217032641142232</v>
      </c>
      <c r="BW65" s="167">
        <v>0.95914543109053252</v>
      </c>
      <c r="BX65" s="167">
        <v>0.89937456022399442</v>
      </c>
      <c r="BY65" s="167">
        <v>0.8188646761865892</v>
      </c>
      <c r="BZ65" s="167">
        <v>0</v>
      </c>
      <c r="CA65" s="168">
        <f t="shared" si="3"/>
        <v>36.406785457010827</v>
      </c>
      <c r="CB65" s="169"/>
    </row>
    <row r="66" spans="2:80" ht="12.5" x14ac:dyDescent="0.25">
      <c r="B66" s="166">
        <f t="shared" si="2"/>
        <v>2059</v>
      </c>
      <c r="C66" s="167">
        <v>3.2477120853746655E-9</v>
      </c>
      <c r="D66" s="167">
        <v>6.1495399536481976E-9</v>
      </c>
      <c r="E66" s="167">
        <v>1.0924553657531977E-8</v>
      </c>
      <c r="F66" s="167">
        <v>1.8480102177698132E-8</v>
      </c>
      <c r="G66" s="167">
        <v>3.0067700038105549E-8</v>
      </c>
      <c r="H66" s="167">
        <v>4.73905916939521E-8</v>
      </c>
      <c r="I66" s="167">
        <v>7.3467780248304138E-8</v>
      </c>
      <c r="J66" s="167">
        <v>1.1491608727098868E-7</v>
      </c>
      <c r="K66" s="167">
        <v>1.8297284058721441E-7</v>
      </c>
      <c r="L66" s="167">
        <v>2.9510703739021871E-7</v>
      </c>
      <c r="M66" s="167">
        <v>4.8053406478953953E-7</v>
      </c>
      <c r="N66" s="167">
        <v>7.9204617862982385E-7</v>
      </c>
      <c r="O66" s="167">
        <v>1.3135927159485528E-6</v>
      </c>
      <c r="P66" s="167">
        <v>2.1671309149984275E-6</v>
      </c>
      <c r="Q66" s="167">
        <v>3.5241692922793888E-6</v>
      </c>
      <c r="R66" s="167">
        <v>5.6207966810661869E-6</v>
      </c>
      <c r="S66" s="167">
        <v>8.850844655211576E-6</v>
      </c>
      <c r="T66" s="167">
        <v>1.4321613145573675E-5</v>
      </c>
      <c r="U66" s="167">
        <v>2.1237357201248086E-5</v>
      </c>
      <c r="V66" s="167">
        <v>3.2987392521749426E-5</v>
      </c>
      <c r="W66" s="167">
        <v>5.0237427593635697E-5</v>
      </c>
      <c r="X66" s="167">
        <v>7.4355847913099016E-5</v>
      </c>
      <c r="Y66" s="167">
        <v>1.0933660801804024E-4</v>
      </c>
      <c r="Z66" s="167">
        <v>1.6016345666691745E-4</v>
      </c>
      <c r="AA66" s="167">
        <v>2.2329552196526103E-4</v>
      </c>
      <c r="AB66" s="167">
        <v>3.1288505092308405E-4</v>
      </c>
      <c r="AC66" s="167">
        <v>4.4351872054543273E-4</v>
      </c>
      <c r="AD66" s="167">
        <v>6.2364333406539352E-4</v>
      </c>
      <c r="AE66" s="167">
        <v>8.5020155427062427E-4</v>
      </c>
      <c r="AF66" s="167">
        <v>1.131283175744513E-3</v>
      </c>
      <c r="AG66" s="167">
        <v>1.5071335448568202E-3</v>
      </c>
      <c r="AH66" s="167">
        <v>2.0238563136947274E-3</v>
      </c>
      <c r="AI66" s="167">
        <v>2.5848050436811931E-3</v>
      </c>
      <c r="AJ66" s="167">
        <v>3.3407096359623356E-3</v>
      </c>
      <c r="AK66" s="167">
        <v>4.3647510719864169E-3</v>
      </c>
      <c r="AL66" s="167">
        <v>5.678105169019565E-3</v>
      </c>
      <c r="AM66" s="167">
        <v>7.2386627297889028E-3</v>
      </c>
      <c r="AN66" s="167">
        <v>9.2778307736754995E-3</v>
      </c>
      <c r="AO66" s="167">
        <v>1.2322546187905736E-2</v>
      </c>
      <c r="AP66" s="167">
        <v>1.6272157686712641E-2</v>
      </c>
      <c r="AQ66" s="167">
        <v>2.1367855521817414E-2</v>
      </c>
      <c r="AR66" s="167">
        <v>2.7239425969898146E-2</v>
      </c>
      <c r="AS66" s="167">
        <v>3.5679690916847417E-2</v>
      </c>
      <c r="AT66" s="167">
        <v>4.4184100813818183E-2</v>
      </c>
      <c r="AU66" s="167">
        <v>5.6042082014044148E-2</v>
      </c>
      <c r="AV66" s="167">
        <v>7.2444513972055757E-2</v>
      </c>
      <c r="AW66" s="167">
        <v>9.1166526026628114E-2</v>
      </c>
      <c r="AX66" s="167">
        <v>0.11779982159327906</v>
      </c>
      <c r="AY66" s="167">
        <v>0.15020243639737141</v>
      </c>
      <c r="AZ66" s="167">
        <v>0.18489625035785218</v>
      </c>
      <c r="BA66" s="167">
        <v>0.22712659691965109</v>
      </c>
      <c r="BB66" s="167">
        <v>0.28196545872433354</v>
      </c>
      <c r="BC66" s="167">
        <v>0.33597686234182089</v>
      </c>
      <c r="BD66" s="167">
        <v>0.40762122827140235</v>
      </c>
      <c r="BE66" s="167">
        <v>0.48828842280616414</v>
      </c>
      <c r="BF66" s="167">
        <v>0.56211035592723357</v>
      </c>
      <c r="BG66" s="167">
        <v>0.66464467916358738</v>
      </c>
      <c r="BH66" s="167">
        <v>0.77801950629780547</v>
      </c>
      <c r="BI66" s="167">
        <v>0.91591255738257926</v>
      </c>
      <c r="BJ66" s="167">
        <v>1.0651790322605346</v>
      </c>
      <c r="BK66" s="167">
        <v>1.1814966310407475</v>
      </c>
      <c r="BL66" s="167">
        <v>1.2557462268889257</v>
      </c>
      <c r="BM66" s="167">
        <v>1.4048120537991848</v>
      </c>
      <c r="BN66" s="167">
        <v>1.6179069320570771</v>
      </c>
      <c r="BO66" s="167">
        <v>1.8438556068932652</v>
      </c>
      <c r="BP66" s="167">
        <v>2.0690380828888593</v>
      </c>
      <c r="BQ66" s="167">
        <v>2.3622621965708577</v>
      </c>
      <c r="BR66" s="167">
        <v>2.6518605838468225</v>
      </c>
      <c r="BS66" s="167">
        <v>2.9186705021625601</v>
      </c>
      <c r="BT66" s="167">
        <v>2.9901912399810842</v>
      </c>
      <c r="BU66" s="167">
        <v>0.8940956369084132</v>
      </c>
      <c r="BV66" s="167">
        <v>0.85582925895468254</v>
      </c>
      <c r="BW66" s="167">
        <v>0.82172864293725612</v>
      </c>
      <c r="BX66" s="167">
        <v>0.76041603396758661</v>
      </c>
      <c r="BY66" s="167">
        <v>0.7017887797617246</v>
      </c>
      <c r="BZ66" s="167">
        <v>0</v>
      </c>
      <c r="CA66" s="168">
        <f t="shared" si="3"/>
        <v>30.926247369394076</v>
      </c>
      <c r="CB66" s="169"/>
    </row>
    <row r="67" spans="2:80" ht="12.5" x14ac:dyDescent="0.25">
      <c r="B67" s="166">
        <f t="shared" si="2"/>
        <v>2060</v>
      </c>
      <c r="C67" s="167">
        <v>2.7703114038879484E-9</v>
      </c>
      <c r="D67" s="167">
        <v>5.2469243845554292E-9</v>
      </c>
      <c r="E67" s="167">
        <v>9.3199191801562886E-9</v>
      </c>
      <c r="F67" s="167">
        <v>1.575882786417071E-8</v>
      </c>
      <c r="G67" s="167">
        <v>2.5630638708640241E-8</v>
      </c>
      <c r="H67" s="167">
        <v>4.0388827629578294E-8</v>
      </c>
      <c r="I67" s="167">
        <v>6.2600346191488132E-8</v>
      </c>
      <c r="J67" s="167">
        <v>9.7848502501884926E-8</v>
      </c>
      <c r="K67" s="167">
        <v>1.5571586063634069E-7</v>
      </c>
      <c r="L67" s="167">
        <v>2.511526988324686E-7</v>
      </c>
      <c r="M67" s="167">
        <v>4.0899001051142303E-7</v>
      </c>
      <c r="N67" s="167">
        <v>6.7419784176292463E-7</v>
      </c>
      <c r="O67" s="167">
        <v>1.1183755472959911E-6</v>
      </c>
      <c r="P67" s="167">
        <v>1.8491601375819622E-6</v>
      </c>
      <c r="Q67" s="167">
        <v>3.0172064919009589E-6</v>
      </c>
      <c r="R67" s="167">
        <v>4.8287402061031326E-6</v>
      </c>
      <c r="S67" s="167">
        <v>7.5622044541645561E-6</v>
      </c>
      <c r="T67" s="167">
        <v>1.1687163784607213E-5</v>
      </c>
      <c r="U67" s="167">
        <v>1.8571316360793677E-5</v>
      </c>
      <c r="V67" s="167">
        <v>2.7074242047786523E-5</v>
      </c>
      <c r="W67" s="167">
        <v>4.1399957959015188E-5</v>
      </c>
      <c r="X67" s="167">
        <v>6.2160197715710463E-5</v>
      </c>
      <c r="Y67" s="167">
        <v>9.0828942828302672E-5</v>
      </c>
      <c r="Z67" s="167">
        <v>1.32015713907363E-4</v>
      </c>
      <c r="AA67" s="167">
        <v>1.9135426405353373E-4</v>
      </c>
      <c r="AB67" s="167">
        <v>2.6422679062065857E-4</v>
      </c>
      <c r="AC67" s="167">
        <v>3.669967921835493E-4</v>
      </c>
      <c r="AD67" s="167">
        <v>5.160432243848101E-4</v>
      </c>
      <c r="AE67" s="167">
        <v>7.2025462831876164E-4</v>
      </c>
      <c r="AF67" s="167">
        <v>9.7520001492862329E-4</v>
      </c>
      <c r="AG67" s="167">
        <v>1.2893881146565644E-3</v>
      </c>
      <c r="AH67" s="167">
        <v>1.7076528714686789E-3</v>
      </c>
      <c r="AI67" s="167">
        <v>2.2805383685349234E-3</v>
      </c>
      <c r="AJ67" s="167">
        <v>2.8976793035677684E-3</v>
      </c>
      <c r="AK67" s="167">
        <v>3.7270342523070266E-3</v>
      </c>
      <c r="AL67" s="167">
        <v>4.8473824657017106E-3</v>
      </c>
      <c r="AM67" s="167">
        <v>6.2788678248636431E-3</v>
      </c>
      <c r="AN67" s="167">
        <v>7.9719026878760646E-3</v>
      </c>
      <c r="AO67" s="167">
        <v>1.0171805272758072E-2</v>
      </c>
      <c r="AP67" s="167">
        <v>1.3454728813537598E-2</v>
      </c>
      <c r="AQ67" s="167">
        <v>1.7700358075166012E-2</v>
      </c>
      <c r="AR67" s="167">
        <v>2.3161805013820591E-2</v>
      </c>
      <c r="AS67" s="167">
        <v>2.9428815258380703E-2</v>
      </c>
      <c r="AT67" s="167">
        <v>3.8426453895621826E-2</v>
      </c>
      <c r="AU67" s="167">
        <v>4.7442437539750748E-2</v>
      </c>
      <c r="AV67" s="167">
        <v>6.0000055404758612E-2</v>
      </c>
      <c r="AW67" s="167">
        <v>7.734124130129294E-2</v>
      </c>
      <c r="AX67" s="167">
        <v>9.7057667611761156E-2</v>
      </c>
      <c r="AY67" s="167">
        <v>0.12506629721192319</v>
      </c>
      <c r="AZ67" s="167">
        <v>0.15839715364831375</v>
      </c>
      <c r="BA67" s="167">
        <v>0.1938973988442193</v>
      </c>
      <c r="BB67" s="167">
        <v>0.23704958719015168</v>
      </c>
      <c r="BC67" s="167">
        <v>0.29305116817303201</v>
      </c>
      <c r="BD67" s="167">
        <v>0.34535779547162404</v>
      </c>
      <c r="BE67" s="167">
        <v>0.41521923401582506</v>
      </c>
      <c r="BF67" s="167">
        <v>0.4935741226182726</v>
      </c>
      <c r="BG67" s="167">
        <v>0.5643707960736668</v>
      </c>
      <c r="BH67" s="167">
        <v>0.66324570221794454</v>
      </c>
      <c r="BI67" s="167">
        <v>0.77192791195981258</v>
      </c>
      <c r="BJ67" s="167">
        <v>0.90366689406290845</v>
      </c>
      <c r="BK67" s="167">
        <v>1.0450468540822495</v>
      </c>
      <c r="BL67" s="167">
        <v>1.1524612716738127</v>
      </c>
      <c r="BM67" s="167">
        <v>1.2173930359947733</v>
      </c>
      <c r="BN67" s="167">
        <v>1.3516656750909399</v>
      </c>
      <c r="BO67" s="167">
        <v>1.5442840433584824</v>
      </c>
      <c r="BP67" s="167">
        <v>1.7448796463208307</v>
      </c>
      <c r="BQ67" s="167">
        <v>1.9398045028177333</v>
      </c>
      <c r="BR67" s="167">
        <v>2.1922610737375532</v>
      </c>
      <c r="BS67" s="167">
        <v>2.4335477490264266</v>
      </c>
      <c r="BT67" s="167">
        <v>2.6450150553000324</v>
      </c>
      <c r="BU67" s="167">
        <v>0.75057347965778876</v>
      </c>
      <c r="BV67" s="167">
        <v>0.73403029560483424</v>
      </c>
      <c r="BW67" s="167">
        <v>0.69327948417910856</v>
      </c>
      <c r="BX67" s="167">
        <v>0.65617146060697862</v>
      </c>
      <c r="BY67" s="167">
        <v>0.5979162881797383</v>
      </c>
      <c r="BZ67" s="167">
        <v>0</v>
      </c>
      <c r="CA67" s="168">
        <f t="shared" si="3"/>
        <v>26.311777729751441</v>
      </c>
      <c r="CB67" s="169"/>
    </row>
    <row r="68" spans="2:80" ht="12.5" x14ac:dyDescent="0.25">
      <c r="B68" s="166"/>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c r="BF68" s="167"/>
      <c r="BG68" s="167"/>
      <c r="BH68" s="167"/>
      <c r="BI68" s="167"/>
      <c r="BJ68" s="167"/>
      <c r="BK68" s="167"/>
      <c r="BL68" s="167"/>
      <c r="BM68" s="167"/>
      <c r="BN68" s="167"/>
      <c r="BO68" s="167"/>
      <c r="BP68" s="167"/>
      <c r="BQ68" s="167"/>
      <c r="BR68" s="167"/>
      <c r="BS68" s="167"/>
      <c r="BT68" s="167"/>
      <c r="BU68" s="167"/>
      <c r="BV68" s="167"/>
      <c r="BW68" s="167"/>
      <c r="BX68" s="167"/>
      <c r="BY68" s="167"/>
      <c r="BZ68" s="167"/>
      <c r="CA68" s="168"/>
      <c r="CB68" s="169"/>
    </row>
    <row r="69" spans="2:80" ht="12.5" x14ac:dyDescent="0.25">
      <c r="B69" s="166"/>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c r="BF69" s="167"/>
      <c r="BG69" s="167"/>
      <c r="BH69" s="167"/>
      <c r="BI69" s="167"/>
      <c r="BJ69" s="167"/>
      <c r="BK69" s="167"/>
      <c r="BL69" s="167"/>
      <c r="BM69" s="167"/>
      <c r="BN69" s="167"/>
      <c r="BO69" s="167"/>
      <c r="BP69" s="167"/>
      <c r="BQ69" s="167"/>
      <c r="BR69" s="167"/>
      <c r="BS69" s="167"/>
      <c r="BT69" s="167"/>
      <c r="BU69" s="167"/>
      <c r="BV69" s="167"/>
      <c r="BW69" s="167"/>
      <c r="BX69" s="167"/>
      <c r="BY69" s="167"/>
      <c r="BZ69" s="167"/>
      <c r="CA69" s="168"/>
      <c r="CB69" s="169"/>
    </row>
    <row r="70" spans="2:80" ht="12.5" x14ac:dyDescent="0.25">
      <c r="B70" s="166"/>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c r="BI70" s="167"/>
      <c r="BJ70" s="167"/>
      <c r="BK70" s="167"/>
      <c r="BL70" s="167"/>
      <c r="BM70" s="167"/>
      <c r="BN70" s="167"/>
      <c r="BO70" s="167"/>
      <c r="BP70" s="167"/>
      <c r="BQ70" s="167"/>
      <c r="BR70" s="167"/>
      <c r="BS70" s="167"/>
      <c r="BT70" s="167"/>
      <c r="BU70" s="167"/>
      <c r="BV70" s="167"/>
      <c r="BW70" s="167"/>
      <c r="BX70" s="167"/>
      <c r="BY70" s="167"/>
      <c r="BZ70" s="167"/>
      <c r="CA70" s="168"/>
      <c r="CB70" s="169"/>
    </row>
    <row r="71" spans="2:80" ht="12.5" x14ac:dyDescent="0.25">
      <c r="B71" s="166"/>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c r="BI71" s="167"/>
      <c r="BJ71" s="167"/>
      <c r="BK71" s="167"/>
      <c r="BL71" s="167"/>
      <c r="BM71" s="167"/>
      <c r="BN71" s="167"/>
      <c r="BO71" s="167"/>
      <c r="BP71" s="167"/>
      <c r="BQ71" s="167"/>
      <c r="BR71" s="167"/>
      <c r="BS71" s="167"/>
      <c r="BT71" s="167"/>
      <c r="BU71" s="167"/>
      <c r="BV71" s="167"/>
      <c r="BW71" s="167"/>
      <c r="BX71" s="167"/>
      <c r="BY71" s="167"/>
      <c r="BZ71" s="167"/>
      <c r="CA71" s="168"/>
      <c r="CB71" s="169"/>
    </row>
    <row r="72" spans="2:80" ht="12.5" x14ac:dyDescent="0.25">
      <c r="B72" s="166"/>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c r="BF72" s="167"/>
      <c r="BG72" s="167"/>
      <c r="BH72" s="167"/>
      <c r="BI72" s="167"/>
      <c r="BJ72" s="167"/>
      <c r="BK72" s="167"/>
      <c r="BL72" s="167"/>
      <c r="BM72" s="167"/>
      <c r="BN72" s="167"/>
      <c r="BO72" s="167"/>
      <c r="BP72" s="167"/>
      <c r="BQ72" s="167"/>
      <c r="BR72" s="167"/>
      <c r="BS72" s="167"/>
      <c r="BT72" s="167"/>
      <c r="BU72" s="167"/>
      <c r="BV72" s="167"/>
      <c r="BW72" s="167"/>
      <c r="BX72" s="167"/>
      <c r="BY72" s="167"/>
      <c r="BZ72" s="167"/>
      <c r="CA72" s="168"/>
      <c r="CB72" s="169"/>
    </row>
    <row r="73" spans="2:80" ht="12.5" x14ac:dyDescent="0.25">
      <c r="B73" s="166"/>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c r="BF73" s="167"/>
      <c r="BG73" s="167"/>
      <c r="BH73" s="167"/>
      <c r="BI73" s="167"/>
      <c r="BJ73" s="167"/>
      <c r="BK73" s="167"/>
      <c r="BL73" s="167"/>
      <c r="BM73" s="167"/>
      <c r="BN73" s="167"/>
      <c r="BO73" s="167"/>
      <c r="BP73" s="167"/>
      <c r="BQ73" s="167"/>
      <c r="BR73" s="167"/>
      <c r="BS73" s="167"/>
      <c r="BT73" s="167"/>
      <c r="BU73" s="167"/>
      <c r="BV73" s="167"/>
      <c r="BW73" s="167"/>
      <c r="BX73" s="167"/>
      <c r="BY73" s="167"/>
      <c r="BZ73" s="167"/>
      <c r="CA73" s="168"/>
      <c r="CB73" s="169"/>
    </row>
    <row r="74" spans="2:80" ht="12.5" x14ac:dyDescent="0.25">
      <c r="B74" s="166"/>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c r="BF74" s="167"/>
      <c r="BG74" s="167"/>
      <c r="BH74" s="167"/>
      <c r="BI74" s="167"/>
      <c r="BJ74" s="167"/>
      <c r="BK74" s="167"/>
      <c r="BL74" s="167"/>
      <c r="BM74" s="167"/>
      <c r="BN74" s="167"/>
      <c r="BO74" s="167"/>
      <c r="BP74" s="167"/>
      <c r="BQ74" s="167"/>
      <c r="BR74" s="167"/>
      <c r="BS74" s="167"/>
      <c r="BT74" s="167"/>
      <c r="BU74" s="167"/>
      <c r="BV74" s="167"/>
      <c r="BW74" s="167"/>
      <c r="BX74" s="167"/>
      <c r="BY74" s="167"/>
      <c r="BZ74" s="167"/>
      <c r="CA74" s="168"/>
      <c r="CB74" s="169"/>
    </row>
    <row r="75" spans="2:80" ht="12.5" x14ac:dyDescent="0.25">
      <c r="B75" s="166"/>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c r="BF75" s="167"/>
      <c r="BG75" s="167"/>
      <c r="BH75" s="167"/>
      <c r="BI75" s="167"/>
      <c r="BJ75" s="167"/>
      <c r="BK75" s="167"/>
      <c r="BL75" s="167"/>
      <c r="BM75" s="167"/>
      <c r="BN75" s="167"/>
      <c r="BO75" s="167"/>
      <c r="BP75" s="167"/>
      <c r="BQ75" s="167"/>
      <c r="BR75" s="167"/>
      <c r="BS75" s="167"/>
      <c r="BT75" s="167"/>
      <c r="BU75" s="167"/>
      <c r="BV75" s="167"/>
      <c r="BW75" s="167"/>
      <c r="BX75" s="167"/>
      <c r="BY75" s="167"/>
      <c r="BZ75" s="167"/>
      <c r="CA75" s="168"/>
      <c r="CB75" s="169"/>
    </row>
    <row r="76" spans="2:80" ht="12.5" x14ac:dyDescent="0.25">
      <c r="B76" s="166"/>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c r="BF76" s="167"/>
      <c r="BG76" s="167"/>
      <c r="BH76" s="167"/>
      <c r="BI76" s="167"/>
      <c r="BJ76" s="167"/>
      <c r="BK76" s="167"/>
      <c r="BL76" s="167"/>
      <c r="BM76" s="167"/>
      <c r="BN76" s="167"/>
      <c r="BO76" s="167"/>
      <c r="BP76" s="167"/>
      <c r="BQ76" s="167"/>
      <c r="BR76" s="167"/>
      <c r="BS76" s="167"/>
      <c r="BT76" s="167"/>
      <c r="BU76" s="167"/>
      <c r="BV76" s="167"/>
      <c r="BW76" s="167"/>
      <c r="BX76" s="167"/>
      <c r="BY76" s="167"/>
      <c r="BZ76" s="167"/>
      <c r="CA76" s="168"/>
      <c r="CB76" s="169"/>
    </row>
    <row r="77" spans="2:80" ht="12.5" x14ac:dyDescent="0.25">
      <c r="B77" s="166"/>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c r="BF77" s="167"/>
      <c r="BG77" s="167"/>
      <c r="BH77" s="167"/>
      <c r="BI77" s="167"/>
      <c r="BJ77" s="167"/>
      <c r="BK77" s="167"/>
      <c r="BL77" s="167"/>
      <c r="BM77" s="167"/>
      <c r="BN77" s="167"/>
      <c r="BO77" s="167"/>
      <c r="BP77" s="167"/>
      <c r="BQ77" s="167"/>
      <c r="BR77" s="167"/>
      <c r="BS77" s="167"/>
      <c r="BT77" s="167"/>
      <c r="BU77" s="167"/>
      <c r="BV77" s="167"/>
      <c r="BW77" s="167"/>
      <c r="BX77" s="167"/>
      <c r="BY77" s="167"/>
      <c r="BZ77" s="167"/>
      <c r="CA77" s="168"/>
      <c r="CB77" s="169"/>
    </row>
    <row r="78" spans="2:80" ht="12.5" x14ac:dyDescent="0.25"/>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FF66"/>
  </sheetPr>
  <dimension ref="A1:CB78"/>
  <sheetViews>
    <sheetView showGridLines="0" showRowColHeaders="0" zoomScale="80" zoomScaleNormal="80" workbookViewId="0">
      <pane xSplit="2" ySplit="11" topLeftCell="C12" activePane="bottomRight" state="frozen"/>
      <selection activeCell="C12" sqref="C12"/>
      <selection pane="topRight" activeCell="C12" sqref="C12"/>
      <selection pane="bottomLeft" activeCell="C12" sqref="C12"/>
      <selection pane="bottomRight" activeCell="AE26" sqref="AE26"/>
    </sheetView>
  </sheetViews>
  <sheetFormatPr defaultColWidth="0" defaultRowHeight="12.75" customHeight="1" zeroHeight="1" x14ac:dyDescent="0.25"/>
  <cols>
    <col min="1" max="1" width="8.58203125" style="25" bestFit="1" customWidth="1"/>
    <col min="2" max="2" width="4.83203125" style="24" bestFit="1" customWidth="1"/>
    <col min="3" max="78" width="6" style="24" customWidth="1"/>
    <col min="79" max="79" width="5.08203125" style="25" bestFit="1" customWidth="1"/>
    <col min="80" max="80" width="10.25" style="25" bestFit="1" customWidth="1"/>
    <col min="81" max="16384" width="0" style="25" hidden="1"/>
  </cols>
  <sheetData>
    <row r="1" spans="1:80" ht="20" x14ac:dyDescent="0.4">
      <c r="A1" s="1" t="s">
        <v>111</v>
      </c>
    </row>
    <row r="2" spans="1:80" ht="12.5" x14ac:dyDescent="0.25"/>
    <row r="3" spans="1:80" ht="13" x14ac:dyDescent="0.3">
      <c r="B3" s="12" t="s">
        <v>141</v>
      </c>
    </row>
    <row r="4" spans="1:80" ht="3" customHeight="1" x14ac:dyDescent="0.3">
      <c r="B4" s="12"/>
    </row>
    <row r="5" spans="1:80" ht="3" customHeight="1" x14ac:dyDescent="0.3">
      <c r="B5" s="12"/>
    </row>
    <row r="6" spans="1:80" ht="3" customHeight="1" x14ac:dyDescent="0.3">
      <c r="B6" s="12"/>
    </row>
    <row r="7" spans="1:80" ht="3" customHeight="1" x14ac:dyDescent="0.3">
      <c r="B7" s="12"/>
    </row>
    <row r="8" spans="1:80" ht="3" customHeight="1" x14ac:dyDescent="0.3">
      <c r="B8" s="12"/>
    </row>
    <row r="9" spans="1:80" ht="3" customHeight="1" x14ac:dyDescent="0.3">
      <c r="B9" s="12"/>
    </row>
    <row r="10" spans="1:80" ht="3" customHeight="1" x14ac:dyDescent="0.25"/>
    <row r="11" spans="1:80" ht="12.5" x14ac:dyDescent="0.25">
      <c r="B11" s="164"/>
      <c r="C11" s="164">
        <v>20</v>
      </c>
      <c r="D11" s="164">
        <f t="shared" ref="D11:BO11" si="0">C11+1</f>
        <v>21</v>
      </c>
      <c r="E11" s="164">
        <f t="shared" si="0"/>
        <v>22</v>
      </c>
      <c r="F11" s="164">
        <f t="shared" si="0"/>
        <v>23</v>
      </c>
      <c r="G11" s="164">
        <f t="shared" si="0"/>
        <v>24</v>
      </c>
      <c r="H11" s="164">
        <f t="shared" si="0"/>
        <v>25</v>
      </c>
      <c r="I11" s="164">
        <f t="shared" si="0"/>
        <v>26</v>
      </c>
      <c r="J11" s="164">
        <f t="shared" si="0"/>
        <v>27</v>
      </c>
      <c r="K11" s="164">
        <f t="shared" si="0"/>
        <v>28</v>
      </c>
      <c r="L11" s="164">
        <f t="shared" si="0"/>
        <v>29</v>
      </c>
      <c r="M11" s="164">
        <f t="shared" si="0"/>
        <v>30</v>
      </c>
      <c r="N11" s="164">
        <f t="shared" si="0"/>
        <v>31</v>
      </c>
      <c r="O11" s="164">
        <f t="shared" si="0"/>
        <v>32</v>
      </c>
      <c r="P11" s="164">
        <f t="shared" si="0"/>
        <v>33</v>
      </c>
      <c r="Q11" s="164">
        <f t="shared" si="0"/>
        <v>34</v>
      </c>
      <c r="R11" s="164">
        <f t="shared" si="0"/>
        <v>35</v>
      </c>
      <c r="S11" s="164">
        <f t="shared" si="0"/>
        <v>36</v>
      </c>
      <c r="T11" s="164">
        <f t="shared" si="0"/>
        <v>37</v>
      </c>
      <c r="U11" s="164">
        <f t="shared" si="0"/>
        <v>38</v>
      </c>
      <c r="V11" s="164">
        <f t="shared" si="0"/>
        <v>39</v>
      </c>
      <c r="W11" s="164">
        <f t="shared" si="0"/>
        <v>40</v>
      </c>
      <c r="X11" s="164">
        <f t="shared" si="0"/>
        <v>41</v>
      </c>
      <c r="Y11" s="164">
        <f t="shared" si="0"/>
        <v>42</v>
      </c>
      <c r="Z11" s="164">
        <f t="shared" si="0"/>
        <v>43</v>
      </c>
      <c r="AA11" s="164">
        <f t="shared" si="0"/>
        <v>44</v>
      </c>
      <c r="AB11" s="164">
        <f t="shared" si="0"/>
        <v>45</v>
      </c>
      <c r="AC11" s="164">
        <f t="shared" si="0"/>
        <v>46</v>
      </c>
      <c r="AD11" s="164">
        <f t="shared" si="0"/>
        <v>47</v>
      </c>
      <c r="AE11" s="164">
        <f t="shared" si="0"/>
        <v>48</v>
      </c>
      <c r="AF11" s="164">
        <f t="shared" si="0"/>
        <v>49</v>
      </c>
      <c r="AG11" s="164">
        <f t="shared" si="0"/>
        <v>50</v>
      </c>
      <c r="AH11" s="164">
        <f t="shared" si="0"/>
        <v>51</v>
      </c>
      <c r="AI11" s="164">
        <f t="shared" si="0"/>
        <v>52</v>
      </c>
      <c r="AJ11" s="164">
        <f t="shared" si="0"/>
        <v>53</v>
      </c>
      <c r="AK11" s="164">
        <f t="shared" si="0"/>
        <v>54</v>
      </c>
      <c r="AL11" s="164">
        <f t="shared" si="0"/>
        <v>55</v>
      </c>
      <c r="AM11" s="164">
        <f t="shared" si="0"/>
        <v>56</v>
      </c>
      <c r="AN11" s="164">
        <f t="shared" si="0"/>
        <v>57</v>
      </c>
      <c r="AO11" s="164">
        <f t="shared" si="0"/>
        <v>58</v>
      </c>
      <c r="AP11" s="164">
        <f t="shared" si="0"/>
        <v>59</v>
      </c>
      <c r="AQ11" s="164">
        <f t="shared" si="0"/>
        <v>60</v>
      </c>
      <c r="AR11" s="164">
        <f t="shared" si="0"/>
        <v>61</v>
      </c>
      <c r="AS11" s="164">
        <f t="shared" si="0"/>
        <v>62</v>
      </c>
      <c r="AT11" s="164">
        <f t="shared" si="0"/>
        <v>63</v>
      </c>
      <c r="AU11" s="164">
        <f t="shared" si="0"/>
        <v>64</v>
      </c>
      <c r="AV11" s="164">
        <f t="shared" si="0"/>
        <v>65</v>
      </c>
      <c r="AW11" s="164">
        <f t="shared" si="0"/>
        <v>66</v>
      </c>
      <c r="AX11" s="164">
        <f t="shared" si="0"/>
        <v>67</v>
      </c>
      <c r="AY11" s="164">
        <f t="shared" si="0"/>
        <v>68</v>
      </c>
      <c r="AZ11" s="164">
        <f t="shared" si="0"/>
        <v>69</v>
      </c>
      <c r="BA11" s="164">
        <f t="shared" si="0"/>
        <v>70</v>
      </c>
      <c r="BB11" s="164">
        <f t="shared" si="0"/>
        <v>71</v>
      </c>
      <c r="BC11" s="164">
        <f t="shared" si="0"/>
        <v>72</v>
      </c>
      <c r="BD11" s="164">
        <f t="shared" si="0"/>
        <v>73</v>
      </c>
      <c r="BE11" s="164">
        <f t="shared" si="0"/>
        <v>74</v>
      </c>
      <c r="BF11" s="164">
        <f t="shared" si="0"/>
        <v>75</v>
      </c>
      <c r="BG11" s="164">
        <f t="shared" si="0"/>
        <v>76</v>
      </c>
      <c r="BH11" s="164">
        <f t="shared" si="0"/>
        <v>77</v>
      </c>
      <c r="BI11" s="164">
        <f t="shared" si="0"/>
        <v>78</v>
      </c>
      <c r="BJ11" s="164">
        <f t="shared" si="0"/>
        <v>79</v>
      </c>
      <c r="BK11" s="164">
        <f t="shared" si="0"/>
        <v>80</v>
      </c>
      <c r="BL11" s="164">
        <f t="shared" si="0"/>
        <v>81</v>
      </c>
      <c r="BM11" s="164">
        <f t="shared" si="0"/>
        <v>82</v>
      </c>
      <c r="BN11" s="164">
        <f t="shared" si="0"/>
        <v>83</v>
      </c>
      <c r="BO11" s="164">
        <f t="shared" si="0"/>
        <v>84</v>
      </c>
      <c r="BP11" s="164">
        <f t="shared" ref="BP11:BY11" si="1">BO11+1</f>
        <v>85</v>
      </c>
      <c r="BQ11" s="164">
        <f t="shared" si="1"/>
        <v>86</v>
      </c>
      <c r="BR11" s="164">
        <f t="shared" si="1"/>
        <v>87</v>
      </c>
      <c r="BS11" s="164">
        <f t="shared" si="1"/>
        <v>88</v>
      </c>
      <c r="BT11" s="164">
        <f t="shared" si="1"/>
        <v>89</v>
      </c>
      <c r="BU11" s="164">
        <f t="shared" si="1"/>
        <v>90</v>
      </c>
      <c r="BV11" s="164">
        <f t="shared" si="1"/>
        <v>91</v>
      </c>
      <c r="BW11" s="164">
        <f t="shared" si="1"/>
        <v>92</v>
      </c>
      <c r="BX11" s="164">
        <f t="shared" si="1"/>
        <v>93</v>
      </c>
      <c r="BY11" s="164">
        <f t="shared" si="1"/>
        <v>94</v>
      </c>
      <c r="BZ11" s="164">
        <v>95</v>
      </c>
      <c r="CA11" s="165" t="s">
        <v>23</v>
      </c>
      <c r="CB11" s="165"/>
    </row>
    <row r="12" spans="1:80" ht="12.5" x14ac:dyDescent="0.25">
      <c r="B12" s="166">
        <v>2005</v>
      </c>
      <c r="C12" s="167">
        <v>1.2744513771089611E-2</v>
      </c>
      <c r="D12" s="167">
        <v>1.6259968560844162E-2</v>
      </c>
      <c r="E12" s="167">
        <v>2.0312966679026601E-2</v>
      </c>
      <c r="F12" s="167">
        <v>2.4932683059090764E-2</v>
      </c>
      <c r="G12" s="167">
        <v>3.0156820670274708E-2</v>
      </c>
      <c r="H12" s="167">
        <v>3.6005508677776028E-2</v>
      </c>
      <c r="I12" s="167">
        <v>4.2499970780540408E-2</v>
      </c>
      <c r="J12" s="167">
        <v>4.96988972132381E-2</v>
      </c>
      <c r="K12" s="167">
        <v>5.7726460122742372E-2</v>
      </c>
      <c r="L12" s="167">
        <v>6.6729712147671746E-2</v>
      </c>
      <c r="M12" s="167">
        <v>7.6911255067266426E-2</v>
      </c>
      <c r="N12" s="167">
        <v>8.8705175850538664E-2</v>
      </c>
      <c r="O12" s="167">
        <v>0.10304296204853967</v>
      </c>
      <c r="P12" s="167">
        <v>0.12058204132120932</v>
      </c>
      <c r="Q12" s="167">
        <v>0.14261088604170127</v>
      </c>
      <c r="R12" s="167">
        <v>0.16979840518316169</v>
      </c>
      <c r="S12" s="167">
        <v>0.20678856749224248</v>
      </c>
      <c r="T12" s="167">
        <v>0.25366570223052359</v>
      </c>
      <c r="U12" s="167">
        <v>0.31681454154586131</v>
      </c>
      <c r="V12" s="167">
        <v>0.39449624688560914</v>
      </c>
      <c r="W12" s="167">
        <v>0.49769665555998416</v>
      </c>
      <c r="X12" s="167">
        <v>0.6271448360550379</v>
      </c>
      <c r="Y12" s="167">
        <v>0.79253293220836252</v>
      </c>
      <c r="Z12" s="167">
        <v>1.0106696895852711</v>
      </c>
      <c r="AA12" s="167">
        <v>1.2856479448321336</v>
      </c>
      <c r="AB12" s="167">
        <v>1.6301561671622415</v>
      </c>
      <c r="AC12" s="167">
        <v>2.1054404551681225</v>
      </c>
      <c r="AD12" s="167">
        <v>2.7246763338390565</v>
      </c>
      <c r="AE12" s="167">
        <v>3.4455105984860732</v>
      </c>
      <c r="AF12" s="167">
        <v>4.3582325429508675</v>
      </c>
      <c r="AG12" s="167">
        <v>5.4833495372504766</v>
      </c>
      <c r="AH12" s="167">
        <v>7.0648582273704577</v>
      </c>
      <c r="AI12" s="167">
        <v>8.9122748169901591</v>
      </c>
      <c r="AJ12" s="167">
        <v>11.015611011877493</v>
      </c>
      <c r="AK12" s="167">
        <v>13.803193644644988</v>
      </c>
      <c r="AL12" s="167">
        <v>17.38501165116897</v>
      </c>
      <c r="AM12" s="167">
        <v>21.885418895507861</v>
      </c>
      <c r="AN12" s="167">
        <v>28.071547113601529</v>
      </c>
      <c r="AO12" s="167">
        <v>35.824081760882208</v>
      </c>
      <c r="AP12" s="167">
        <v>33.712916980848775</v>
      </c>
      <c r="AQ12" s="167">
        <v>38.198451118182795</v>
      </c>
      <c r="AR12" s="167">
        <v>43.555790499363383</v>
      </c>
      <c r="AS12" s="167">
        <v>46.819887819113376</v>
      </c>
      <c r="AT12" s="167">
        <v>47.071818783729135</v>
      </c>
      <c r="AU12" s="167">
        <v>48.036477607689967</v>
      </c>
      <c r="AV12" s="167">
        <v>54.299349255686863</v>
      </c>
      <c r="AW12" s="167">
        <v>58.108975646957752</v>
      </c>
      <c r="AX12" s="167">
        <v>61.109170407774279</v>
      </c>
      <c r="AY12" s="167">
        <v>62.621857664521634</v>
      </c>
      <c r="AZ12" s="167">
        <v>63.924063735205124</v>
      </c>
      <c r="BA12" s="167">
        <v>65.189633369926767</v>
      </c>
      <c r="BB12" s="167">
        <v>64.974975995499676</v>
      </c>
      <c r="BC12" s="167">
        <v>66.725175369389945</v>
      </c>
      <c r="BD12" s="167">
        <v>69.18843628989535</v>
      </c>
      <c r="BE12" s="167">
        <v>70.082926344305719</v>
      </c>
      <c r="BF12" s="167">
        <v>69.085813202821527</v>
      </c>
      <c r="BG12" s="167">
        <v>66.979057066621507</v>
      </c>
      <c r="BH12" s="167">
        <v>64.311657254295014</v>
      </c>
      <c r="BI12" s="167">
        <v>62.637401574274612</v>
      </c>
      <c r="BJ12" s="167">
        <v>59.788232017721811</v>
      </c>
      <c r="BK12" s="167">
        <v>55.204660028971752</v>
      </c>
      <c r="BL12" s="167">
        <v>50.619990322874273</v>
      </c>
      <c r="BM12" s="167">
        <v>45.760183110376317</v>
      </c>
      <c r="BN12" s="167">
        <v>42.51165737836196</v>
      </c>
      <c r="BO12" s="167">
        <v>38.559801375749174</v>
      </c>
      <c r="BP12" s="167">
        <v>32.954136455936208</v>
      </c>
      <c r="BQ12" s="167">
        <v>22.444367410543038</v>
      </c>
      <c r="BR12" s="167">
        <v>15.40903713934712</v>
      </c>
      <c r="BS12" s="167">
        <v>13.984307298310375</v>
      </c>
      <c r="BT12" s="167">
        <v>11.505875164243692</v>
      </c>
      <c r="BU12" s="167">
        <v>0</v>
      </c>
      <c r="BV12" s="167">
        <v>0</v>
      </c>
      <c r="BW12" s="167">
        <v>0</v>
      </c>
      <c r="BX12" s="167">
        <v>0</v>
      </c>
      <c r="BY12" s="167">
        <v>0</v>
      </c>
      <c r="BZ12" s="167">
        <v>12.444479435167068</v>
      </c>
      <c r="CA12" s="168">
        <f>SUM(C12:BZ12)</f>
        <v>1727.9741012241961</v>
      </c>
      <c r="CB12" s="169"/>
    </row>
    <row r="13" spans="1:80" ht="12.5" x14ac:dyDescent="0.25">
      <c r="A13" s="332"/>
      <c r="B13" s="166">
        <f t="shared" ref="B13:B67" si="2">B12+1</f>
        <v>2006</v>
      </c>
      <c r="C13" s="167">
        <v>1.2860355618524354E-2</v>
      </c>
      <c r="D13" s="167">
        <v>1.6407219550826819E-2</v>
      </c>
      <c r="E13" s="167">
        <v>2.0497155899199E-2</v>
      </c>
      <c r="F13" s="167">
        <v>2.5158573794903282E-2</v>
      </c>
      <c r="G13" s="167">
        <v>3.0420361361574961E-2</v>
      </c>
      <c r="H13" s="167">
        <v>3.6320699758184902E-2</v>
      </c>
      <c r="I13" s="167">
        <v>4.2884589905287471E-2</v>
      </c>
      <c r="J13" s="167">
        <v>5.0144065631400475E-2</v>
      </c>
      <c r="K13" s="167">
        <v>5.8174106500513328E-2</v>
      </c>
      <c r="L13" s="167">
        <v>6.7139939759086012E-2</v>
      </c>
      <c r="M13" s="167">
        <v>7.7231527167231681E-2</v>
      </c>
      <c r="N13" s="167">
        <v>8.8785559318030949E-2</v>
      </c>
      <c r="O13" s="167">
        <v>0.10239622775050088</v>
      </c>
      <c r="P13" s="167">
        <v>0.1193007418484935</v>
      </c>
      <c r="Q13" s="167">
        <v>0.14027861572054923</v>
      </c>
      <c r="R13" s="167">
        <v>0.16695445425098895</v>
      </c>
      <c r="S13" s="167">
        <v>0.19974498114556305</v>
      </c>
      <c r="T13" s="167">
        <v>0.24479268316767094</v>
      </c>
      <c r="U13" s="167">
        <v>0.30134120654621988</v>
      </c>
      <c r="V13" s="167">
        <v>0.37732156602830691</v>
      </c>
      <c r="W13" s="167">
        <v>0.46892823467124845</v>
      </c>
      <c r="X13" s="167">
        <v>0.59080439314116573</v>
      </c>
      <c r="Y13" s="167">
        <v>0.74274561176831055</v>
      </c>
      <c r="Z13" s="167">
        <v>0.93520734684708096</v>
      </c>
      <c r="AA13" s="167">
        <v>1.1881831695656266</v>
      </c>
      <c r="AB13" s="167">
        <v>1.5054286077095975</v>
      </c>
      <c r="AC13" s="167">
        <v>1.8987445291597886</v>
      </c>
      <c r="AD13" s="167">
        <v>2.4394981140719603</v>
      </c>
      <c r="AE13" s="167">
        <v>3.1381211650846601</v>
      </c>
      <c r="AF13" s="167">
        <v>3.9473346062951449</v>
      </c>
      <c r="AG13" s="167">
        <v>4.9610349550941892</v>
      </c>
      <c r="AH13" s="167">
        <v>6.2051724732025244</v>
      </c>
      <c r="AI13" s="167">
        <v>7.9604813796535145</v>
      </c>
      <c r="AJ13" s="167">
        <v>9.9772156280991489</v>
      </c>
      <c r="AK13" s="167">
        <v>12.267651989823014</v>
      </c>
      <c r="AL13" s="167">
        <v>15.333529080275872</v>
      </c>
      <c r="AM13" s="167">
        <v>19.2282788120419</v>
      </c>
      <c r="AN13" s="167">
        <v>24.138146345196009</v>
      </c>
      <c r="AO13" s="167">
        <v>30.840748116351811</v>
      </c>
      <c r="AP13" s="167">
        <v>39.39274463884027</v>
      </c>
      <c r="AQ13" s="167">
        <v>36.730853782256531</v>
      </c>
      <c r="AR13" s="167">
        <v>41.506059821560115</v>
      </c>
      <c r="AS13" s="167">
        <v>47.343550330233256</v>
      </c>
      <c r="AT13" s="167">
        <v>50.638518962226307</v>
      </c>
      <c r="AU13" s="167">
        <v>50.777234667488528</v>
      </c>
      <c r="AV13" s="167">
        <v>51.465141380756343</v>
      </c>
      <c r="AW13" s="167">
        <v>58.160172869596337</v>
      </c>
      <c r="AX13" s="167">
        <v>62.167922424990152</v>
      </c>
      <c r="AY13" s="167">
        <v>65.216653914638869</v>
      </c>
      <c r="AZ13" s="167">
        <v>66.563473927870575</v>
      </c>
      <c r="BA13" s="167">
        <v>67.812952449339122</v>
      </c>
      <c r="BB13" s="167">
        <v>68.916830362357416</v>
      </c>
      <c r="BC13" s="167">
        <v>68.32639253113345</v>
      </c>
      <c r="BD13" s="167">
        <v>69.786658137938687</v>
      </c>
      <c r="BE13" s="167">
        <v>71.989294139117987</v>
      </c>
      <c r="BF13" s="167">
        <v>72.439940704644386</v>
      </c>
      <c r="BG13" s="167">
        <v>70.939313739553612</v>
      </c>
      <c r="BH13" s="167">
        <v>68.27094596435505</v>
      </c>
      <c r="BI13" s="167">
        <v>64.951070674734325</v>
      </c>
      <c r="BJ13" s="167">
        <v>62.809937841092115</v>
      </c>
      <c r="BK13" s="167">
        <v>59.386875749691121</v>
      </c>
      <c r="BL13" s="167">
        <v>54.279659097117516</v>
      </c>
      <c r="BM13" s="167">
        <v>49.251554863459887</v>
      </c>
      <c r="BN13" s="167">
        <v>44.010660915287552</v>
      </c>
      <c r="BO13" s="167">
        <v>40.457735361878477</v>
      </c>
      <c r="BP13" s="167">
        <v>35.978407057551131</v>
      </c>
      <c r="BQ13" s="167">
        <v>30.222227989221413</v>
      </c>
      <c r="BR13" s="167">
        <v>20.71918668254192</v>
      </c>
      <c r="BS13" s="167">
        <v>13.705613167443834</v>
      </c>
      <c r="BT13" s="167">
        <v>12.247224316555444</v>
      </c>
      <c r="BU13" s="167">
        <v>0</v>
      </c>
      <c r="BV13" s="167">
        <v>0</v>
      </c>
      <c r="BW13" s="167">
        <v>0</v>
      </c>
      <c r="BX13" s="167">
        <v>0</v>
      </c>
      <c r="BY13" s="167">
        <v>0</v>
      </c>
      <c r="BZ13" s="167">
        <v>18.544203652959595</v>
      </c>
      <c r="CA13" s="168">
        <f t="shared" ref="CA13:CA67" si="3">SUM(C13:BZ13)</f>
        <v>1784.9544213072072</v>
      </c>
      <c r="CB13" s="169"/>
    </row>
    <row r="14" spans="1:80" ht="12.5" x14ac:dyDescent="0.25">
      <c r="B14" s="166">
        <f t="shared" si="2"/>
        <v>2007</v>
      </c>
      <c r="C14" s="167">
        <v>1.2988282080177646E-2</v>
      </c>
      <c r="D14" s="167">
        <v>1.6568094424784362E-2</v>
      </c>
      <c r="E14" s="167">
        <v>2.0697779966685582E-2</v>
      </c>
      <c r="F14" s="167">
        <v>2.5405110164933572E-2</v>
      </c>
      <c r="G14" s="167">
        <v>3.0718225034104311E-2</v>
      </c>
      <c r="H14" s="167">
        <v>3.6664207020752237E-2</v>
      </c>
      <c r="I14" s="167">
        <v>4.3290013944798908E-2</v>
      </c>
      <c r="J14" s="167">
        <v>5.0633364618952896E-2</v>
      </c>
      <c r="K14" s="167">
        <v>5.8734442624925075E-2</v>
      </c>
      <c r="L14" s="167">
        <v>6.7682042867381262E-2</v>
      </c>
      <c r="M14" s="167">
        <v>7.768944345523035E-2</v>
      </c>
      <c r="N14" s="167">
        <v>8.9079550310483174E-2</v>
      </c>
      <c r="O14" s="167">
        <v>0.1022981154748118</v>
      </c>
      <c r="P14" s="167">
        <v>0.11812413859921317</v>
      </c>
      <c r="Q14" s="167">
        <v>0.13817447601293356</v>
      </c>
      <c r="R14" s="167">
        <v>0.16346836704354889</v>
      </c>
      <c r="S14" s="167">
        <v>0.19572103121848783</v>
      </c>
      <c r="T14" s="167">
        <v>0.23514772016170812</v>
      </c>
      <c r="U14" s="167">
        <v>0.28964085157563446</v>
      </c>
      <c r="V14" s="167">
        <v>0.35734941952316368</v>
      </c>
      <c r="W14" s="167">
        <v>0.44729063611099046</v>
      </c>
      <c r="X14" s="167">
        <v>0.55511545377594207</v>
      </c>
      <c r="Y14" s="167">
        <v>0.69815569801839894</v>
      </c>
      <c r="Z14" s="167">
        <v>0.8751570000204193</v>
      </c>
      <c r="AA14" s="167">
        <v>1.0979768808495269</v>
      </c>
      <c r="AB14" s="167">
        <v>1.3846733000378613</v>
      </c>
      <c r="AC14" s="167">
        <v>1.7446340825389643</v>
      </c>
      <c r="AD14" s="167">
        <v>2.1897596771895005</v>
      </c>
      <c r="AE14" s="167">
        <v>2.7982585522448642</v>
      </c>
      <c r="AF14" s="167">
        <v>3.579439105975561</v>
      </c>
      <c r="AG14" s="167">
        <v>4.4924748612418473</v>
      </c>
      <c r="AH14" s="167">
        <v>5.6212425515688818</v>
      </c>
      <c r="AI14" s="167">
        <v>6.991273716667294</v>
      </c>
      <c r="AJ14" s="167">
        <v>8.9027460365626325</v>
      </c>
      <c r="AK14" s="167">
        <v>11.128878301735003</v>
      </c>
      <c r="AL14" s="167">
        <v>13.59233905624693</v>
      </c>
      <c r="AM14" s="167">
        <v>16.937370997905496</v>
      </c>
      <c r="AN14" s="167">
        <v>21.174912234597066</v>
      </c>
      <c r="AO14" s="167">
        <v>26.493571475914461</v>
      </c>
      <c r="AP14" s="167">
        <v>33.71523391429487</v>
      </c>
      <c r="AQ14" s="167">
        <v>42.923514649866327</v>
      </c>
      <c r="AR14" s="167">
        <v>39.716221004009711</v>
      </c>
      <c r="AS14" s="167">
        <v>44.779451553374756</v>
      </c>
      <c r="AT14" s="167">
        <v>51.076371755404047</v>
      </c>
      <c r="AU14" s="167">
        <v>54.412819138058623</v>
      </c>
      <c r="AV14" s="167">
        <v>54.564610206475827</v>
      </c>
      <c r="AW14" s="167">
        <v>55.063275698121799</v>
      </c>
      <c r="AX14" s="167">
        <v>62.187508236590993</v>
      </c>
      <c r="AY14" s="167">
        <v>66.328623185994473</v>
      </c>
      <c r="AZ14" s="167">
        <v>69.363765850989779</v>
      </c>
      <c r="BA14" s="167">
        <v>70.621749962891343</v>
      </c>
      <c r="BB14" s="167">
        <v>71.669510304047776</v>
      </c>
      <c r="BC14" s="167">
        <v>72.620107242263813</v>
      </c>
      <c r="BD14" s="167">
        <v>71.627751988198327</v>
      </c>
      <c r="BE14" s="167">
        <v>72.711937768581635</v>
      </c>
      <c r="BF14" s="167">
        <v>74.610687761712796</v>
      </c>
      <c r="BG14" s="167">
        <v>74.532501525404314</v>
      </c>
      <c r="BH14" s="167">
        <v>72.409061507510444</v>
      </c>
      <c r="BI14" s="167">
        <v>69.171844316768457</v>
      </c>
      <c r="BJ14" s="167">
        <v>65.306145800695319</v>
      </c>
      <c r="BK14" s="167">
        <v>62.499502195453751</v>
      </c>
      <c r="BL14" s="167">
        <v>58.577606688040269</v>
      </c>
      <c r="BM14" s="167">
        <v>52.961323583671664</v>
      </c>
      <c r="BN14" s="167">
        <v>47.526348826161083</v>
      </c>
      <c r="BO14" s="167">
        <v>41.99796319447686</v>
      </c>
      <c r="BP14" s="167">
        <v>38.078053011021353</v>
      </c>
      <c r="BQ14" s="167">
        <v>33.080695556622288</v>
      </c>
      <c r="BR14" s="167">
        <v>27.237488202738238</v>
      </c>
      <c r="BS14" s="167">
        <v>18.989154412952647</v>
      </c>
      <c r="BT14" s="167">
        <v>12.025049565328684</v>
      </c>
      <c r="BU14" s="167">
        <v>0</v>
      </c>
      <c r="BV14" s="167">
        <v>0</v>
      </c>
      <c r="BW14" s="167">
        <v>0</v>
      </c>
      <c r="BX14" s="167">
        <v>0</v>
      </c>
      <c r="BY14" s="167">
        <v>0</v>
      </c>
      <c r="BZ14" s="167">
        <v>24.945622980407506</v>
      </c>
      <c r="CA14" s="168">
        <f t="shared" si="3"/>
        <v>1840.166845883454</v>
      </c>
      <c r="CB14" s="169"/>
    </row>
    <row r="15" spans="1:80" ht="12.5" x14ac:dyDescent="0.25">
      <c r="B15" s="166">
        <f t="shared" si="2"/>
        <v>2008</v>
      </c>
      <c r="C15" s="167">
        <v>1.3127582243597563E-2</v>
      </c>
      <c r="D15" s="167">
        <v>1.6742986422080913E-2</v>
      </c>
      <c r="E15" s="167">
        <v>2.0912924489846958E-2</v>
      </c>
      <c r="F15" s="167">
        <v>2.5668396267395692E-2</v>
      </c>
      <c r="G15" s="167">
        <v>3.1035881858440906E-2</v>
      </c>
      <c r="H15" s="167">
        <v>3.7044603856045702E-2</v>
      </c>
      <c r="I15" s="167">
        <v>4.3723625652481252E-2</v>
      </c>
      <c r="J15" s="167">
        <v>5.1136472534656856E-2</v>
      </c>
      <c r="K15" s="167">
        <v>5.9334914794339513E-2</v>
      </c>
      <c r="L15" s="167">
        <v>6.8362726407921084E-2</v>
      </c>
      <c r="M15" s="167">
        <v>7.8330448514009748E-2</v>
      </c>
      <c r="N15" s="167">
        <v>8.956921052180046E-2</v>
      </c>
      <c r="O15" s="167">
        <v>0.10252175312615958</v>
      </c>
      <c r="P15" s="167">
        <v>0.11776064367240406</v>
      </c>
      <c r="Q15" s="167">
        <v>0.13628472951210113</v>
      </c>
      <c r="R15" s="167">
        <v>0.16004386097769391</v>
      </c>
      <c r="S15" s="167">
        <v>0.19035059107139413</v>
      </c>
      <c r="T15" s="167">
        <v>0.22916179039582038</v>
      </c>
      <c r="U15" s="167">
        <v>0.27614028196918428</v>
      </c>
      <c r="V15" s="167">
        <v>0.34143602309271459</v>
      </c>
      <c r="W15" s="167">
        <v>0.42152574274370114</v>
      </c>
      <c r="X15" s="167">
        <v>0.52758901616979559</v>
      </c>
      <c r="Y15" s="167">
        <v>0.65359952364468099</v>
      </c>
      <c r="Z15" s="167">
        <v>0.82008835329024832</v>
      </c>
      <c r="AA15" s="167">
        <v>1.024949636414626</v>
      </c>
      <c r="AB15" s="167">
        <v>1.2808970038257597</v>
      </c>
      <c r="AC15" s="167">
        <v>1.6089506579481236</v>
      </c>
      <c r="AD15" s="167">
        <v>2.0163081887020642</v>
      </c>
      <c r="AE15" s="167">
        <v>2.5184632396307736</v>
      </c>
      <c r="AF15" s="167">
        <v>3.2020429399936439</v>
      </c>
      <c r="AG15" s="167">
        <v>4.0798588933015818</v>
      </c>
      <c r="AH15" s="167">
        <v>5.0990455870168603</v>
      </c>
      <c r="AI15" s="167">
        <v>6.352541524571004</v>
      </c>
      <c r="AJ15" s="167">
        <v>7.8286588873279879</v>
      </c>
      <c r="AK15" s="167">
        <v>9.9398111120145991</v>
      </c>
      <c r="AL15" s="167">
        <v>12.338031973748231</v>
      </c>
      <c r="AM15" s="167">
        <v>14.994729909146399</v>
      </c>
      <c r="AN15" s="167">
        <v>18.640918020971199</v>
      </c>
      <c r="AO15" s="167">
        <v>23.220886427372573</v>
      </c>
      <c r="AP15" s="167">
        <v>28.960620262005371</v>
      </c>
      <c r="AQ15" s="167">
        <v>36.76838359153362</v>
      </c>
      <c r="AR15" s="167">
        <v>46.864929033900168</v>
      </c>
      <c r="AS15" s="167">
        <v>43.032891838010883</v>
      </c>
      <c r="AT15" s="167">
        <v>48.407110230830568</v>
      </c>
      <c r="AU15" s="167">
        <v>55.218031244408138</v>
      </c>
      <c r="AV15" s="167">
        <v>58.604052875221036</v>
      </c>
      <c r="AW15" s="167">
        <v>58.602742754364847</v>
      </c>
      <c r="AX15" s="167">
        <v>58.825322337086064</v>
      </c>
      <c r="AY15" s="167">
        <v>66.359640302876514</v>
      </c>
      <c r="AZ15" s="167">
        <v>70.597940417120654</v>
      </c>
      <c r="BA15" s="167">
        <v>73.605436488430229</v>
      </c>
      <c r="BB15" s="167">
        <v>74.636160199676354</v>
      </c>
      <c r="BC15" s="167">
        <v>75.487873728967401</v>
      </c>
      <c r="BD15" s="167">
        <v>76.14973119533866</v>
      </c>
      <c r="BE15" s="167">
        <v>74.705117093753501</v>
      </c>
      <c r="BF15" s="167">
        <v>75.297723590694659</v>
      </c>
      <c r="BG15" s="167">
        <v>76.850775099990287</v>
      </c>
      <c r="BH15" s="167">
        <v>76.231472931074606</v>
      </c>
      <c r="BI15" s="167">
        <v>73.510991778684513</v>
      </c>
      <c r="BJ15" s="167">
        <v>69.638787805730914</v>
      </c>
      <c r="BK15" s="167">
        <v>65.152175617719635</v>
      </c>
      <c r="BL15" s="167">
        <v>61.769945359339332</v>
      </c>
      <c r="BM15" s="167">
        <v>57.239599184579781</v>
      </c>
      <c r="BN15" s="167">
        <v>51.197391705349673</v>
      </c>
      <c r="BO15" s="167">
        <v>45.4730836330233</v>
      </c>
      <c r="BP15" s="167">
        <v>39.529107334146282</v>
      </c>
      <c r="BQ15" s="167">
        <v>35.356248354449995</v>
      </c>
      <c r="BR15" s="167">
        <v>30.120316383932284</v>
      </c>
      <c r="BS15" s="167">
        <v>24.041806418714255</v>
      </c>
      <c r="BT15" s="167">
        <v>17.247625836005795</v>
      </c>
      <c r="BU15" s="167">
        <v>0</v>
      </c>
      <c r="BV15" s="167">
        <v>0</v>
      </c>
      <c r="BW15" s="167">
        <v>0</v>
      </c>
      <c r="BX15" s="167">
        <v>0</v>
      </c>
      <c r="BY15" s="167">
        <v>0</v>
      </c>
      <c r="BZ15" s="167">
        <v>31.665591492645035</v>
      </c>
      <c r="CA15" s="168">
        <f t="shared" si="3"/>
        <v>1895.8062122048182</v>
      </c>
      <c r="CB15" s="169"/>
    </row>
    <row r="16" spans="1:80" ht="12.5" x14ac:dyDescent="0.25">
      <c r="B16" s="166">
        <f t="shared" si="2"/>
        <v>2009</v>
      </c>
      <c r="C16" s="167">
        <v>1.3236561883234736E-2</v>
      </c>
      <c r="D16" s="167">
        <v>1.6881460196934005E-2</v>
      </c>
      <c r="E16" s="167">
        <v>2.1081418144052809E-2</v>
      </c>
      <c r="F16" s="167">
        <v>2.5870707656597113E-2</v>
      </c>
      <c r="G16" s="167">
        <v>3.1279652155468893E-2</v>
      </c>
      <c r="H16" s="167">
        <v>3.7332120359961862E-2</v>
      </c>
      <c r="I16" s="167">
        <v>4.4063392380730461E-2</v>
      </c>
      <c r="J16" s="167">
        <v>5.1511497562181235E-2</v>
      </c>
      <c r="K16" s="167">
        <v>5.9756821416203691E-2</v>
      </c>
      <c r="L16" s="167">
        <v>6.8865761377297038E-2</v>
      </c>
      <c r="M16" s="167">
        <v>7.8903138155432886E-2</v>
      </c>
      <c r="N16" s="167">
        <v>9.0011385350239267E-2</v>
      </c>
      <c r="O16" s="167">
        <v>0.10266780956002401</v>
      </c>
      <c r="P16" s="167">
        <v>0.11744280752983123</v>
      </c>
      <c r="Q16" s="167">
        <v>0.13505629621319257</v>
      </c>
      <c r="R16" s="167">
        <v>0.15661054180647929</v>
      </c>
      <c r="S16" s="167">
        <v>0.18475991832744432</v>
      </c>
      <c r="T16" s="167">
        <v>0.22087999199172129</v>
      </c>
      <c r="U16" s="167">
        <v>0.2672110156556452</v>
      </c>
      <c r="V16" s="167">
        <v>0.32262591815435343</v>
      </c>
      <c r="W16" s="167">
        <v>0.40068119388893331</v>
      </c>
      <c r="X16" s="167">
        <v>0.49473555444503081</v>
      </c>
      <c r="Y16" s="167">
        <v>0.61894040698374064</v>
      </c>
      <c r="Z16" s="167">
        <v>0.76512463814248866</v>
      </c>
      <c r="AA16" s="167">
        <v>0.95771660509905376</v>
      </c>
      <c r="AB16" s="167">
        <v>1.1932038564095779</v>
      </c>
      <c r="AC16" s="167">
        <v>1.4853916828898992</v>
      </c>
      <c r="AD16" s="167">
        <v>1.8593199290158713</v>
      </c>
      <c r="AE16" s="167">
        <v>2.317408967033066</v>
      </c>
      <c r="AF16" s="167">
        <v>2.8809734062705212</v>
      </c>
      <c r="AG16" s="167">
        <v>3.6440473711890653</v>
      </c>
      <c r="AH16" s="167">
        <v>4.6185562075624329</v>
      </c>
      <c r="AI16" s="167">
        <v>5.7456617688016287</v>
      </c>
      <c r="AJ16" s="167">
        <v>7.1002699394907749</v>
      </c>
      <c r="AK16" s="167">
        <v>8.7118050572391379</v>
      </c>
      <c r="AL16" s="167">
        <v>11.023421000086394</v>
      </c>
      <c r="AM16" s="167">
        <v>13.645516209232415</v>
      </c>
      <c r="AN16" s="167">
        <v>16.510855060448215</v>
      </c>
      <c r="AO16" s="167">
        <v>20.468089291798211</v>
      </c>
      <c r="AP16" s="167">
        <v>25.410318234540956</v>
      </c>
      <c r="AQ16" s="167">
        <v>31.590845420214308</v>
      </c>
      <c r="AR16" s="167">
        <v>39.959090524476061</v>
      </c>
      <c r="AS16" s="167">
        <v>50.992101187092416</v>
      </c>
      <c r="AT16" s="167">
        <v>46.49451583745757</v>
      </c>
      <c r="AU16" s="167">
        <v>52.126703795896837</v>
      </c>
      <c r="AV16" s="167">
        <v>59.513804852556277</v>
      </c>
      <c r="AW16" s="167">
        <v>62.835445315431464</v>
      </c>
      <c r="AX16" s="167">
        <v>62.678944356106037</v>
      </c>
      <c r="AY16" s="167">
        <v>62.577284168738565</v>
      </c>
      <c r="AZ16" s="167">
        <v>70.467051232026549</v>
      </c>
      <c r="BA16" s="167">
        <v>74.772346512177961</v>
      </c>
      <c r="BB16" s="167">
        <v>77.779109074198445</v>
      </c>
      <c r="BC16" s="167">
        <v>78.4929999797329</v>
      </c>
      <c r="BD16" s="167">
        <v>79.019563035598225</v>
      </c>
      <c r="BE16" s="167">
        <v>79.3607898602841</v>
      </c>
      <c r="BF16" s="167">
        <v>77.448233866607126</v>
      </c>
      <c r="BG16" s="167">
        <v>77.512392414925415</v>
      </c>
      <c r="BH16" s="167">
        <v>78.651083296686878</v>
      </c>
      <c r="BI16" s="167">
        <v>77.510555423632297</v>
      </c>
      <c r="BJ16" s="167">
        <v>74.090475726316186</v>
      </c>
      <c r="BK16" s="167">
        <v>69.612870391156463</v>
      </c>
      <c r="BL16" s="167">
        <v>64.40108019907403</v>
      </c>
      <c r="BM16" s="167">
        <v>60.481648567042946</v>
      </c>
      <c r="BN16" s="167">
        <v>55.527827691634464</v>
      </c>
      <c r="BO16" s="167">
        <v>48.884935153347101</v>
      </c>
      <c r="BP16" s="167">
        <v>42.897632188108673</v>
      </c>
      <c r="BQ16" s="167">
        <v>36.749578234961241</v>
      </c>
      <c r="BR16" s="167">
        <v>32.355324721783425</v>
      </c>
      <c r="BS16" s="167">
        <v>26.809709669269701</v>
      </c>
      <c r="BT16" s="167">
        <v>20.857539659586621</v>
      </c>
      <c r="BU16" s="167">
        <v>0</v>
      </c>
      <c r="BV16" s="167">
        <v>0</v>
      </c>
      <c r="BW16" s="167">
        <v>0</v>
      </c>
      <c r="BX16" s="167">
        <v>0</v>
      </c>
      <c r="BY16" s="167">
        <v>0</v>
      </c>
      <c r="BZ16" s="167">
        <v>38.526750777203233</v>
      </c>
      <c r="CA16" s="168">
        <f t="shared" si="3"/>
        <v>1942.8763177297676</v>
      </c>
      <c r="CB16" s="169"/>
    </row>
    <row r="17" spans="2:80" ht="12.5" x14ac:dyDescent="0.25">
      <c r="B17" s="166">
        <f t="shared" si="2"/>
        <v>2010</v>
      </c>
      <c r="C17" s="167">
        <v>1.3374117129071276E-2</v>
      </c>
      <c r="D17" s="167">
        <v>1.7055344544624759E-2</v>
      </c>
      <c r="E17" s="167">
        <v>2.1298220918819277E-2</v>
      </c>
      <c r="F17" s="167">
        <v>2.6130475738236864E-2</v>
      </c>
      <c r="G17" s="167">
        <v>3.1588615614757114E-2</v>
      </c>
      <c r="H17" s="167">
        <v>3.7698804996316726E-2</v>
      </c>
      <c r="I17" s="167">
        <v>4.4490532373917903E-2</v>
      </c>
      <c r="J17" s="167">
        <v>5.2009021505895918E-2</v>
      </c>
      <c r="K17" s="167">
        <v>6.0301465112624006E-2</v>
      </c>
      <c r="L17" s="167">
        <v>6.9467230835736152E-2</v>
      </c>
      <c r="M17" s="167">
        <v>7.9588642211624469E-2</v>
      </c>
      <c r="N17" s="167">
        <v>9.078226716409464E-2</v>
      </c>
      <c r="O17" s="167">
        <v>0.10321324673386703</v>
      </c>
      <c r="P17" s="167">
        <v>0.11753196959819323</v>
      </c>
      <c r="Q17" s="167">
        <v>0.13445631971921848</v>
      </c>
      <c r="R17" s="167">
        <v>0.15486926387767491</v>
      </c>
      <c r="S17" s="167">
        <v>0.18008718016155492</v>
      </c>
      <c r="T17" s="167">
        <v>0.21339566703555488</v>
      </c>
      <c r="U17" s="167">
        <v>0.25629986285781786</v>
      </c>
      <c r="V17" s="167">
        <v>0.31130993925334671</v>
      </c>
      <c r="W17" s="167">
        <v>0.37563133890303452</v>
      </c>
      <c r="X17" s="167">
        <v>0.46739290956096824</v>
      </c>
      <c r="Y17" s="167">
        <v>0.57668564509052733</v>
      </c>
      <c r="Z17" s="167">
        <v>0.72077287172206239</v>
      </c>
      <c r="AA17" s="167">
        <v>0.88870518552429123</v>
      </c>
      <c r="AB17" s="167">
        <v>1.1129702091932769</v>
      </c>
      <c r="AC17" s="167">
        <v>1.3823480644424744</v>
      </c>
      <c r="AD17" s="167">
        <v>1.7144295566152401</v>
      </c>
      <c r="AE17" s="167">
        <v>2.1383394327863807</v>
      </c>
      <c r="AF17" s="167">
        <v>2.6506487502903839</v>
      </c>
      <c r="AG17" s="167">
        <v>3.2725989716261075</v>
      </c>
      <c r="AH17" s="167">
        <v>4.1191496509141841</v>
      </c>
      <c r="AI17" s="167">
        <v>5.1912381919922019</v>
      </c>
      <c r="AJ17" s="167">
        <v>6.4005559864839059</v>
      </c>
      <c r="AK17" s="167">
        <v>7.8883680018760822</v>
      </c>
      <c r="AL17" s="167">
        <v>9.6483321715292707</v>
      </c>
      <c r="AM17" s="167">
        <v>12.170664249223538</v>
      </c>
      <c r="AN17" s="167">
        <v>15.036540666569508</v>
      </c>
      <c r="AO17" s="167">
        <v>18.103630783630294</v>
      </c>
      <c r="AP17" s="167">
        <v>22.392766256501883</v>
      </c>
      <c r="AQ17" s="167">
        <v>27.734894176822632</v>
      </c>
      <c r="AR17" s="167">
        <v>34.367784280503962</v>
      </c>
      <c r="AS17" s="167">
        <v>43.301109805506954</v>
      </c>
      <c r="AT17" s="167">
        <v>55.326953996778649</v>
      </c>
      <c r="AU17" s="167">
        <v>50.098077795606471</v>
      </c>
      <c r="AV17" s="167">
        <v>56.074827987081513</v>
      </c>
      <c r="AW17" s="167">
        <v>64.006472150407006</v>
      </c>
      <c r="AX17" s="167">
        <v>67.24622399393742</v>
      </c>
      <c r="AY17" s="167">
        <v>66.903429681611698</v>
      </c>
      <c r="AZ17" s="167">
        <v>66.388352556725295</v>
      </c>
      <c r="BA17" s="167">
        <v>74.633614158731888</v>
      </c>
      <c r="BB17" s="167">
        <v>78.984019848365648</v>
      </c>
      <c r="BC17" s="167">
        <v>81.894847110727767</v>
      </c>
      <c r="BD17" s="167">
        <v>82.160926457142608</v>
      </c>
      <c r="BE17" s="167">
        <v>82.275883300410982</v>
      </c>
      <c r="BF17" s="167">
        <v>82.329550028715047</v>
      </c>
      <c r="BG17" s="167">
        <v>79.851323803800327</v>
      </c>
      <c r="BH17" s="167">
        <v>79.287484219829182</v>
      </c>
      <c r="BI17" s="167">
        <v>80.16802565356187</v>
      </c>
      <c r="BJ17" s="167">
        <v>78.357657160507259</v>
      </c>
      <c r="BK17" s="167">
        <v>74.326964238203146</v>
      </c>
      <c r="BL17" s="167">
        <v>69.11381656645726</v>
      </c>
      <c r="BM17" s="167">
        <v>63.336594998925747</v>
      </c>
      <c r="BN17" s="167">
        <v>58.893074943320535</v>
      </c>
      <c r="BO17" s="167">
        <v>53.398225773136552</v>
      </c>
      <c r="BP17" s="167">
        <v>46.36239787641707</v>
      </c>
      <c r="BQ17" s="167">
        <v>40.14278427447379</v>
      </c>
      <c r="BR17" s="167">
        <v>33.902821381618118</v>
      </c>
      <c r="BS17" s="167">
        <v>29.389629695568996</v>
      </c>
      <c r="BT17" s="167">
        <v>23.560985425161981</v>
      </c>
      <c r="BU17" s="167">
        <v>0</v>
      </c>
      <c r="BV17" s="167">
        <v>0</v>
      </c>
      <c r="BW17" s="167">
        <v>0</v>
      </c>
      <c r="BX17" s="167">
        <v>0</v>
      </c>
      <c r="BY17" s="167">
        <v>0</v>
      </c>
      <c r="BZ17" s="167">
        <v>45.590748900906419</v>
      </c>
      <c r="CA17" s="168">
        <f t="shared" si="3"/>
        <v>1987.6762193228224</v>
      </c>
      <c r="CB17" s="169"/>
    </row>
    <row r="18" spans="2:80" ht="12.5" x14ac:dyDescent="0.25">
      <c r="B18" s="166">
        <f t="shared" si="2"/>
        <v>2011</v>
      </c>
      <c r="C18" s="167">
        <v>1.3531829658613914E-2</v>
      </c>
      <c r="D18" s="167">
        <v>1.7255689207983479E-2</v>
      </c>
      <c r="E18" s="167">
        <v>2.154616600968615E-2</v>
      </c>
      <c r="F18" s="167">
        <v>2.6434389857772113E-2</v>
      </c>
      <c r="G18" s="167">
        <v>3.1946726178611849E-2</v>
      </c>
      <c r="H18" s="167">
        <v>3.8121724274318973E-2</v>
      </c>
      <c r="I18" s="167">
        <v>4.4987305004537438E-2</v>
      </c>
      <c r="J18" s="167">
        <v>5.2579537098700356E-2</v>
      </c>
      <c r="K18" s="167">
        <v>6.0956553686509776E-2</v>
      </c>
      <c r="L18" s="167">
        <v>7.0174888055493517E-2</v>
      </c>
      <c r="M18" s="167">
        <v>8.0351121023525235E-2</v>
      </c>
      <c r="N18" s="167">
        <v>9.1640293027501332E-2</v>
      </c>
      <c r="O18" s="167">
        <v>0.10417687525075037</v>
      </c>
      <c r="P18" s="167">
        <v>0.11813844626051238</v>
      </c>
      <c r="Q18" s="167">
        <v>0.13441035370233589</v>
      </c>
      <c r="R18" s="167">
        <v>0.15384748158393818</v>
      </c>
      <c r="S18" s="167">
        <v>0.17752597214045185</v>
      </c>
      <c r="T18" s="167">
        <v>0.20699882346140897</v>
      </c>
      <c r="U18" s="167">
        <v>0.24630657355457541</v>
      </c>
      <c r="V18" s="167">
        <v>0.29701821765353942</v>
      </c>
      <c r="W18" s="167">
        <v>0.36132171863936086</v>
      </c>
      <c r="X18" s="167">
        <v>0.43591973171284487</v>
      </c>
      <c r="Y18" s="167">
        <v>0.5430868122793564</v>
      </c>
      <c r="Z18" s="167">
        <v>0.66923346670572914</v>
      </c>
      <c r="AA18" s="167">
        <v>0.83515605627182288</v>
      </c>
      <c r="AB18" s="167">
        <v>1.0288649793242233</v>
      </c>
      <c r="AC18" s="167">
        <v>1.2853084074470982</v>
      </c>
      <c r="AD18" s="167">
        <v>1.5917040154637609</v>
      </c>
      <c r="AE18" s="167">
        <v>1.9665286758511211</v>
      </c>
      <c r="AF18" s="167">
        <v>2.4438444331553675</v>
      </c>
      <c r="AG18" s="167">
        <v>3.009396931886378</v>
      </c>
      <c r="AH18" s="167">
        <v>3.6994396141182535</v>
      </c>
      <c r="AI18" s="167">
        <v>4.6336412216130425</v>
      </c>
      <c r="AJ18" s="167">
        <v>5.7784699783774753</v>
      </c>
      <c r="AK18" s="167">
        <v>7.1053093869491422</v>
      </c>
      <c r="AL18" s="167">
        <v>8.739931198795027</v>
      </c>
      <c r="AM18" s="167">
        <v>10.641358637125398</v>
      </c>
      <c r="AN18" s="167">
        <v>13.390013285007218</v>
      </c>
      <c r="AO18" s="167">
        <v>16.504328270224303</v>
      </c>
      <c r="AP18" s="167">
        <v>19.775677645573111</v>
      </c>
      <c r="AQ18" s="167">
        <v>24.398842980341783</v>
      </c>
      <c r="AR18" s="167">
        <v>30.10623001697504</v>
      </c>
      <c r="AS18" s="167">
        <v>37.214954388862964</v>
      </c>
      <c r="AT18" s="167">
        <v>46.698535849276809</v>
      </c>
      <c r="AU18" s="167">
        <v>59.777129943777588</v>
      </c>
      <c r="AV18" s="167">
        <v>53.699357072234768</v>
      </c>
      <c r="AW18" s="167">
        <v>59.966924031621183</v>
      </c>
      <c r="AX18" s="167">
        <v>68.479978838181339</v>
      </c>
      <c r="AY18" s="167">
        <v>71.638789660679919</v>
      </c>
      <c r="AZ18" s="167">
        <v>71.001069423995531</v>
      </c>
      <c r="BA18" s="167">
        <v>70.015641752619175</v>
      </c>
      <c r="BB18" s="167">
        <v>78.544659388472766</v>
      </c>
      <c r="BC18" s="167">
        <v>82.984600694565657</v>
      </c>
      <c r="BD18" s="167">
        <v>85.649526148590255</v>
      </c>
      <c r="BE18" s="167">
        <v>85.446440251309326</v>
      </c>
      <c r="BF18" s="167">
        <v>85.15342166369517</v>
      </c>
      <c r="BG18" s="167">
        <v>84.859184868568107</v>
      </c>
      <c r="BH18" s="167">
        <v>81.845640985117114</v>
      </c>
      <c r="BI18" s="167">
        <v>80.669373662541034</v>
      </c>
      <c r="BJ18" s="167">
        <v>81.090770520583263</v>
      </c>
      <c r="BK18" s="167">
        <v>78.668395263389712</v>
      </c>
      <c r="BL18" s="167">
        <v>73.940918183912942</v>
      </c>
      <c r="BM18" s="167">
        <v>68.121717498416814</v>
      </c>
      <c r="BN18" s="167">
        <v>61.706892050720832</v>
      </c>
      <c r="BO18" s="167">
        <v>56.644479737397383</v>
      </c>
      <c r="BP18" s="167">
        <v>50.715659557472257</v>
      </c>
      <c r="BQ18" s="167">
        <v>43.486281922306432</v>
      </c>
      <c r="BR18" s="167">
        <v>37.08218274073991</v>
      </c>
      <c r="BS18" s="167">
        <v>30.806915805150258</v>
      </c>
      <c r="BT18" s="167">
        <v>26.184106815439495</v>
      </c>
      <c r="BU18" s="167">
        <v>0</v>
      </c>
      <c r="BV18" s="167">
        <v>0</v>
      </c>
      <c r="BW18" s="167">
        <v>0</v>
      </c>
      <c r="BX18" s="167">
        <v>0</v>
      </c>
      <c r="BY18" s="167">
        <v>0</v>
      </c>
      <c r="BZ18" s="167">
        <v>52.71800262129409</v>
      </c>
      <c r="CA18" s="168">
        <f t="shared" si="3"/>
        <v>2025.7431077714598</v>
      </c>
      <c r="CB18" s="169"/>
    </row>
    <row r="19" spans="2:80" ht="12.5" x14ac:dyDescent="0.25">
      <c r="B19" s="166">
        <f t="shared" si="2"/>
        <v>2012</v>
      </c>
      <c r="C19" s="167">
        <v>1.3637945126355194E-2</v>
      </c>
      <c r="D19" s="167">
        <v>1.7390747842765869E-2</v>
      </c>
      <c r="E19" s="167">
        <v>2.1713557264740342E-2</v>
      </c>
      <c r="F19" s="167">
        <v>2.6636418508782539E-2</v>
      </c>
      <c r="G19" s="167">
        <v>3.2190416401573968E-2</v>
      </c>
      <c r="H19" s="167">
        <v>3.840097249974038E-2</v>
      </c>
      <c r="I19" s="167">
        <v>4.5310641168540333E-2</v>
      </c>
      <c r="J19" s="167">
        <v>5.2953248157048327E-2</v>
      </c>
      <c r="K19" s="167">
        <v>6.1369599612359597E-2</v>
      </c>
      <c r="L19" s="167">
        <v>7.0633419177845172E-2</v>
      </c>
      <c r="M19" s="167">
        <v>8.0814344872576535E-2</v>
      </c>
      <c r="N19" s="167">
        <v>9.2087555487601142E-2</v>
      </c>
      <c r="O19" s="167">
        <v>0.10465104288897904</v>
      </c>
      <c r="P19" s="167">
        <v>0.11865647425112333</v>
      </c>
      <c r="Q19" s="167">
        <v>0.13429939996024917</v>
      </c>
      <c r="R19" s="167">
        <v>0.15272708238414073</v>
      </c>
      <c r="S19" s="167">
        <v>0.17498693706016979</v>
      </c>
      <c r="T19" s="167">
        <v>0.20232396153538471</v>
      </c>
      <c r="U19" s="167">
        <v>0.23651678296916956</v>
      </c>
      <c r="V19" s="167">
        <v>0.28251650202193063</v>
      </c>
      <c r="W19" s="167">
        <v>0.34176028300899197</v>
      </c>
      <c r="X19" s="167">
        <v>0.41678230762009016</v>
      </c>
      <c r="Y19" s="167">
        <v>0.50315189717703623</v>
      </c>
      <c r="Z19" s="167">
        <v>0.62735140259827871</v>
      </c>
      <c r="AA19" s="167">
        <v>0.77251366012238543</v>
      </c>
      <c r="AB19" s="167">
        <v>0.96296405199701895</v>
      </c>
      <c r="AC19" s="167">
        <v>1.183427808272532</v>
      </c>
      <c r="AD19" s="167">
        <v>1.47415489549429</v>
      </c>
      <c r="AE19" s="167">
        <v>1.8193244726840745</v>
      </c>
      <c r="AF19" s="167">
        <v>2.2387044283632678</v>
      </c>
      <c r="AG19" s="167">
        <v>2.7717079816915771</v>
      </c>
      <c r="AH19" s="167">
        <v>3.3991485680780307</v>
      </c>
      <c r="AI19" s="167">
        <v>4.1586338760666495</v>
      </c>
      <c r="AJ19" s="167">
        <v>5.1574922922518009</v>
      </c>
      <c r="AK19" s="167">
        <v>6.4123242047390789</v>
      </c>
      <c r="AL19" s="167">
        <v>7.8650461581628983</v>
      </c>
      <c r="AM19" s="167">
        <v>9.6406383768940405</v>
      </c>
      <c r="AN19" s="167">
        <v>11.704691251533696</v>
      </c>
      <c r="AO19" s="167">
        <v>14.66274511432233</v>
      </c>
      <c r="AP19" s="167">
        <v>18.02307960742435</v>
      </c>
      <c r="AQ19" s="167">
        <v>21.525358122824766</v>
      </c>
      <c r="AR19" s="167">
        <v>26.470878685570209</v>
      </c>
      <c r="AS19" s="167">
        <v>32.586155628427832</v>
      </c>
      <c r="AT19" s="167">
        <v>40.181150472646472</v>
      </c>
      <c r="AU19" s="167">
        <v>50.271485664952394</v>
      </c>
      <c r="AV19" s="167">
        <v>64.188660313278888</v>
      </c>
      <c r="AW19" s="167">
        <v>57.503188824978437</v>
      </c>
      <c r="AX19" s="167">
        <v>64.023846583936219</v>
      </c>
      <c r="AY19" s="167">
        <v>72.900034762129422</v>
      </c>
      <c r="AZ19" s="167">
        <v>75.918543468559832</v>
      </c>
      <c r="BA19" s="167">
        <v>75.0185489258335</v>
      </c>
      <c r="BB19" s="167">
        <v>73.647362692187158</v>
      </c>
      <c r="BC19" s="167">
        <v>82.36538671629296</v>
      </c>
      <c r="BD19" s="167">
        <v>86.669660362000087</v>
      </c>
      <c r="BE19" s="167">
        <v>89.106112852633984</v>
      </c>
      <c r="BF19" s="167">
        <v>88.430942216776572</v>
      </c>
      <c r="BG19" s="167">
        <v>87.690620082135482</v>
      </c>
      <c r="BH19" s="167">
        <v>86.876873319502977</v>
      </c>
      <c r="BI19" s="167">
        <v>83.359713468330881</v>
      </c>
      <c r="BJ19" s="167">
        <v>81.733808264970946</v>
      </c>
      <c r="BK19" s="167">
        <v>81.451030963923387</v>
      </c>
      <c r="BL19" s="167">
        <v>78.365137533506754</v>
      </c>
      <c r="BM19" s="167">
        <v>72.953366083424029</v>
      </c>
      <c r="BN19" s="167">
        <v>66.455900243230644</v>
      </c>
      <c r="BO19" s="167">
        <v>59.298661522714021</v>
      </c>
      <c r="BP19" s="167">
        <v>53.925333373979939</v>
      </c>
      <c r="BQ19" s="167">
        <v>47.535223036553447</v>
      </c>
      <c r="BR19" s="167">
        <v>40.263454292281196</v>
      </c>
      <c r="BS19" s="167">
        <v>33.747679048127857</v>
      </c>
      <c r="BT19" s="167">
        <v>27.49291800558828</v>
      </c>
      <c r="BU19" s="167">
        <v>0</v>
      </c>
      <c r="BV19" s="167">
        <v>0</v>
      </c>
      <c r="BW19" s="167">
        <v>0</v>
      </c>
      <c r="BX19" s="167">
        <v>0</v>
      </c>
      <c r="BY19" s="167">
        <v>0</v>
      </c>
      <c r="BZ19" s="167">
        <v>59.868854572481951</v>
      </c>
      <c r="CA19" s="168">
        <f t="shared" si="3"/>
        <v>2057.9213497914739</v>
      </c>
      <c r="CB19" s="169"/>
    </row>
    <row r="20" spans="2:80" ht="12.5" x14ac:dyDescent="0.25">
      <c r="B20" s="166">
        <f t="shared" si="2"/>
        <v>2013</v>
      </c>
      <c r="C20" s="167">
        <v>1.3747340618897097E-2</v>
      </c>
      <c r="D20" s="167">
        <v>1.7529123116508508E-2</v>
      </c>
      <c r="E20" s="167">
        <v>2.1886028456918533E-2</v>
      </c>
      <c r="F20" s="167">
        <v>2.6846374649669956E-2</v>
      </c>
      <c r="G20" s="167">
        <v>3.2439730188158995E-2</v>
      </c>
      <c r="H20" s="167">
        <v>3.8697978494096667E-2</v>
      </c>
      <c r="I20" s="167">
        <v>4.564633908896655E-2</v>
      </c>
      <c r="J20" s="167">
        <v>5.3336638754929624E-2</v>
      </c>
      <c r="K20" s="167">
        <v>6.1807405050902715E-2</v>
      </c>
      <c r="L20" s="167">
        <v>7.1105313287956204E-2</v>
      </c>
      <c r="M20" s="167">
        <v>8.132653971371584E-2</v>
      </c>
      <c r="N20" s="167">
        <v>9.2575605351776127E-2</v>
      </c>
      <c r="O20" s="167">
        <v>0.10508329409202129</v>
      </c>
      <c r="P20" s="167">
        <v>0.11909688690044318</v>
      </c>
      <c r="Q20" s="167">
        <v>0.13477742259865746</v>
      </c>
      <c r="R20" s="167">
        <v>0.15231030068649162</v>
      </c>
      <c r="S20" s="167">
        <v>0.17320374711713749</v>
      </c>
      <c r="T20" s="167">
        <v>0.19868031069567654</v>
      </c>
      <c r="U20" s="167">
        <v>0.23022525920039127</v>
      </c>
      <c r="V20" s="167">
        <v>0.26980065629621053</v>
      </c>
      <c r="W20" s="167">
        <v>0.32340972738472862</v>
      </c>
      <c r="X20" s="167">
        <v>0.39240603242710331</v>
      </c>
      <c r="Y20" s="167">
        <v>0.47957408575962707</v>
      </c>
      <c r="Z20" s="167">
        <v>0.57893139354583445</v>
      </c>
      <c r="AA20" s="167">
        <v>0.72228490611542195</v>
      </c>
      <c r="AB20" s="167">
        <v>0.88817000642300725</v>
      </c>
      <c r="AC20" s="167">
        <v>1.105205324198268</v>
      </c>
      <c r="AD20" s="167">
        <v>1.3550293224326675</v>
      </c>
      <c r="AE20" s="167">
        <v>1.6827432488257086</v>
      </c>
      <c r="AF20" s="167">
        <v>2.0695011921088819</v>
      </c>
      <c r="AG20" s="167">
        <v>2.5376844922695252</v>
      </c>
      <c r="AH20" s="167">
        <v>3.1286030522081623</v>
      </c>
      <c r="AI20" s="167">
        <v>3.8211983114941659</v>
      </c>
      <c r="AJ20" s="167">
        <v>4.6254514776571689</v>
      </c>
      <c r="AK20" s="167">
        <v>5.7201955104732791</v>
      </c>
      <c r="AL20" s="167">
        <v>7.0928192729590762</v>
      </c>
      <c r="AM20" s="167">
        <v>8.6749523022207153</v>
      </c>
      <c r="AN20" s="167">
        <v>10.597798836519608</v>
      </c>
      <c r="AO20" s="167">
        <v>12.814186281486334</v>
      </c>
      <c r="AP20" s="167">
        <v>15.998990317578407</v>
      </c>
      <c r="AQ20" s="167">
        <v>19.610008766211234</v>
      </c>
      <c r="AR20" s="167">
        <v>23.348178555230788</v>
      </c>
      <c r="AS20" s="167">
        <v>28.627663988689825</v>
      </c>
      <c r="AT20" s="167">
        <v>35.169891504103646</v>
      </c>
      <c r="AU20" s="167">
        <v>43.242197997352015</v>
      </c>
      <c r="AV20" s="167">
        <v>53.949001767025237</v>
      </c>
      <c r="AW20" s="167">
        <v>68.714918774063307</v>
      </c>
      <c r="AX20" s="167">
        <v>61.381821448942723</v>
      </c>
      <c r="AY20" s="167">
        <v>68.10215673854384</v>
      </c>
      <c r="AZ20" s="167">
        <v>77.264157488860803</v>
      </c>
      <c r="BA20" s="167">
        <v>80.17115867624679</v>
      </c>
      <c r="BB20" s="167">
        <v>78.916309959702744</v>
      </c>
      <c r="BC20" s="167">
        <v>77.140170703341454</v>
      </c>
      <c r="BD20" s="167">
        <v>85.787581858118983</v>
      </c>
      <c r="BE20" s="167">
        <v>89.938148055102076</v>
      </c>
      <c r="BF20" s="167">
        <v>92.002060149263841</v>
      </c>
      <c r="BG20" s="167">
        <v>90.747564808733173</v>
      </c>
      <c r="BH20" s="167">
        <v>89.633329044776787</v>
      </c>
      <c r="BI20" s="167">
        <v>88.267407910159065</v>
      </c>
      <c r="BJ20" s="167">
        <v>84.181221012518833</v>
      </c>
      <c r="BK20" s="167">
        <v>81.922725196161011</v>
      </c>
      <c r="BL20" s="167">
        <v>81.043895750111943</v>
      </c>
      <c r="BM20" s="167">
        <v>77.10473414582296</v>
      </c>
      <c r="BN20" s="167">
        <v>71.080544972451932</v>
      </c>
      <c r="BO20" s="167">
        <v>63.781207157343417</v>
      </c>
      <c r="BP20" s="167">
        <v>56.181138394107712</v>
      </c>
      <c r="BQ20" s="167">
        <v>50.426150062202424</v>
      </c>
      <c r="BR20" s="167">
        <v>43.752648213306429</v>
      </c>
      <c r="BS20" s="167">
        <v>36.46759687484893</v>
      </c>
      <c r="BT20" s="167">
        <v>29.967997917824736</v>
      </c>
      <c r="BU20" s="167">
        <v>0</v>
      </c>
      <c r="BV20" s="167">
        <v>0</v>
      </c>
      <c r="BW20" s="167">
        <v>0</v>
      </c>
      <c r="BX20" s="167">
        <v>0</v>
      </c>
      <c r="BY20" s="167">
        <v>0</v>
      </c>
      <c r="BZ20" s="167">
        <v>66.896274455445109</v>
      </c>
      <c r="CA20" s="168">
        <f t="shared" si="3"/>
        <v>2081.3691197350608</v>
      </c>
      <c r="CB20" s="169"/>
    </row>
    <row r="21" spans="2:80" ht="12.5" x14ac:dyDescent="0.25">
      <c r="B21" s="166">
        <f t="shared" si="2"/>
        <v>2014</v>
      </c>
      <c r="C21" s="167">
        <v>1.3877098398737978E-2</v>
      </c>
      <c r="D21" s="167">
        <v>1.7693600353057611E-2</v>
      </c>
      <c r="E21" s="167">
        <v>2.2089790930088733E-2</v>
      </c>
      <c r="F21" s="167">
        <v>2.7096036518235309E-2</v>
      </c>
      <c r="G21" s="167">
        <v>3.2739360395450043E-2</v>
      </c>
      <c r="H21" s="167">
        <v>3.9049653792720372E-2</v>
      </c>
      <c r="I21" s="167">
        <v>4.6060647642618309E-2</v>
      </c>
      <c r="J21" s="167">
        <v>5.3800445203837768E-2</v>
      </c>
      <c r="K21" s="167">
        <v>6.2331479405654602E-2</v>
      </c>
      <c r="L21" s="167">
        <v>7.1697491985862324E-2</v>
      </c>
      <c r="M21" s="167">
        <v>8.1953594399415214E-2</v>
      </c>
      <c r="N21" s="167">
        <v>9.3242640526427556E-2</v>
      </c>
      <c r="O21" s="167">
        <v>0.10569444699293183</v>
      </c>
      <c r="P21" s="167">
        <v>0.11961120218349378</v>
      </c>
      <c r="Q21" s="167">
        <v>0.13529200414293605</v>
      </c>
      <c r="R21" s="167">
        <v>0.15287128198882982</v>
      </c>
      <c r="S21" s="167">
        <v>0.17254134667956192</v>
      </c>
      <c r="T21" s="167">
        <v>0.1962307104459694</v>
      </c>
      <c r="U21" s="167">
        <v>0.22540077085054089</v>
      </c>
      <c r="V21" s="167">
        <v>0.26164703768531661</v>
      </c>
      <c r="W21" s="167">
        <v>0.30724750406084467</v>
      </c>
      <c r="X21" s="167">
        <v>0.36937934959712049</v>
      </c>
      <c r="Y21" s="167">
        <v>0.44941051529732756</v>
      </c>
      <c r="Z21" s="167">
        <v>0.55008537857968687</v>
      </c>
      <c r="AA21" s="167">
        <v>0.66391031927122335</v>
      </c>
      <c r="AB21" s="167">
        <v>0.82840108609283947</v>
      </c>
      <c r="AC21" s="167">
        <v>1.0171509055751231</v>
      </c>
      <c r="AD21" s="167">
        <v>1.2635299813552134</v>
      </c>
      <c r="AE21" s="167">
        <v>1.5447794505807679</v>
      </c>
      <c r="AF21" s="167">
        <v>1.913628546254295</v>
      </c>
      <c r="AG21" s="167">
        <v>2.3451808223885862</v>
      </c>
      <c r="AH21" s="167">
        <v>2.8644982893362387</v>
      </c>
      <c r="AI21" s="167">
        <v>3.5192629559287472</v>
      </c>
      <c r="AJ21" s="167">
        <v>4.2482164855892233</v>
      </c>
      <c r="AK21" s="167">
        <v>5.1306198002126084</v>
      </c>
      <c r="AL21" s="167">
        <v>6.3264124440404679</v>
      </c>
      <c r="AM21" s="167">
        <v>7.8236625576759922</v>
      </c>
      <c r="AN21" s="167">
        <v>9.541193824722848</v>
      </c>
      <c r="AO21" s="167">
        <v>11.607445363023121</v>
      </c>
      <c r="AP21" s="167">
        <v>13.992929090422788</v>
      </c>
      <c r="AQ21" s="167">
        <v>17.412845855098713</v>
      </c>
      <c r="AR21" s="167">
        <v>21.291199417657861</v>
      </c>
      <c r="AS21" s="167">
        <v>25.267507148075175</v>
      </c>
      <c r="AT21" s="167">
        <v>30.920528962321253</v>
      </c>
      <c r="AU21" s="167">
        <v>37.860004377051965</v>
      </c>
      <c r="AV21" s="167">
        <v>46.417082198944691</v>
      </c>
      <c r="AW21" s="167">
        <v>57.774738497801145</v>
      </c>
      <c r="AX21" s="167">
        <v>73.381132988687142</v>
      </c>
      <c r="AY21" s="167">
        <v>65.308260096310264</v>
      </c>
      <c r="AZ21" s="167">
        <v>72.133447820782877</v>
      </c>
      <c r="BA21" s="167">
        <v>81.540612350208832</v>
      </c>
      <c r="BB21" s="167">
        <v>84.296981347549348</v>
      </c>
      <c r="BC21" s="167">
        <v>82.610564324325409</v>
      </c>
      <c r="BD21" s="167">
        <v>80.304014288209387</v>
      </c>
      <c r="BE21" s="167">
        <v>88.914877815368115</v>
      </c>
      <c r="BF21" s="167">
        <v>92.76003887981085</v>
      </c>
      <c r="BG21" s="167">
        <v>94.489435377190418</v>
      </c>
      <c r="BH21" s="167">
        <v>92.701040489981239</v>
      </c>
      <c r="BI21" s="167">
        <v>91.060964722960733</v>
      </c>
      <c r="BJ21" s="167">
        <v>89.2063165134945</v>
      </c>
      <c r="BK21" s="167">
        <v>84.438569497862503</v>
      </c>
      <c r="BL21" s="167">
        <v>81.622760053817956</v>
      </c>
      <c r="BM21" s="167">
        <v>80.048344382858858</v>
      </c>
      <c r="BN21" s="167">
        <v>75.30356195616011</v>
      </c>
      <c r="BO21" s="167">
        <v>68.677608201643338</v>
      </c>
      <c r="BP21" s="167">
        <v>60.823356338102947</v>
      </c>
      <c r="BQ21" s="167">
        <v>52.994789608264604</v>
      </c>
      <c r="BR21" s="167">
        <v>46.836962972324002</v>
      </c>
      <c r="BS21" s="167">
        <v>39.937907365328051</v>
      </c>
      <c r="BT21" s="167">
        <v>32.770616970526746</v>
      </c>
      <c r="BU21" s="167">
        <v>0</v>
      </c>
      <c r="BV21" s="167">
        <v>0</v>
      </c>
      <c r="BW21" s="167">
        <v>0</v>
      </c>
      <c r="BX21" s="167">
        <v>0</v>
      </c>
      <c r="BY21" s="167">
        <v>0</v>
      </c>
      <c r="BZ21" s="167">
        <v>73.900859217964353</v>
      </c>
      <c r="CA21" s="168">
        <f t="shared" si="3"/>
        <v>2101.2447953472106</v>
      </c>
      <c r="CB21" s="169"/>
    </row>
    <row r="22" spans="2:80" ht="12.5" x14ac:dyDescent="0.25">
      <c r="B22" s="166">
        <f t="shared" si="2"/>
        <v>2015</v>
      </c>
      <c r="C22" s="167">
        <v>1.4007556017308015E-2</v>
      </c>
      <c r="D22" s="167">
        <v>1.7859596693584848E-2</v>
      </c>
      <c r="E22" s="167">
        <v>2.229565446919941E-2</v>
      </c>
      <c r="F22" s="167">
        <v>2.7346392941261195E-2</v>
      </c>
      <c r="G22" s="167">
        <v>3.3041772424981443E-2</v>
      </c>
      <c r="H22" s="167">
        <v>3.9407761442364533E-2</v>
      </c>
      <c r="I22" s="167">
        <v>4.6475484770600296E-2</v>
      </c>
      <c r="J22" s="167">
        <v>5.4284220207911245E-2</v>
      </c>
      <c r="K22" s="167">
        <v>6.2863735994395431E-2</v>
      </c>
      <c r="L22" s="167">
        <v>7.2290579577098377E-2</v>
      </c>
      <c r="M22" s="167">
        <v>8.2614701958002648E-2</v>
      </c>
      <c r="N22" s="167">
        <v>9.3917330524492151E-2</v>
      </c>
      <c r="O22" s="167">
        <v>0.10638534837255025</v>
      </c>
      <c r="P22" s="167">
        <v>0.12017652913985546</v>
      </c>
      <c r="Q22" s="167">
        <v>0.13568266205994123</v>
      </c>
      <c r="R22" s="167">
        <v>0.15324415951232837</v>
      </c>
      <c r="S22" s="167">
        <v>0.17296062681510851</v>
      </c>
      <c r="T22" s="167">
        <v>0.19501091785730904</v>
      </c>
      <c r="U22" s="167">
        <v>0.22186134368532995</v>
      </c>
      <c r="V22" s="167">
        <v>0.25512097068640155</v>
      </c>
      <c r="W22" s="167">
        <v>0.29669221800969958</v>
      </c>
      <c r="X22" s="167">
        <v>0.34900838849456395</v>
      </c>
      <c r="Y22" s="167">
        <v>0.42084850973630233</v>
      </c>
      <c r="Z22" s="167">
        <v>0.51318237131308519</v>
      </c>
      <c r="AA22" s="167">
        <v>0.62908071152305423</v>
      </c>
      <c r="AB22" s="167">
        <v>0.75866491384491563</v>
      </c>
      <c r="AC22" s="167">
        <v>0.94615303548086571</v>
      </c>
      <c r="AD22" s="167">
        <v>1.1601911972544949</v>
      </c>
      <c r="AE22" s="167">
        <v>1.4383654545992175</v>
      </c>
      <c r="AF22" s="167">
        <v>1.7539503310864974</v>
      </c>
      <c r="AG22" s="167">
        <v>2.1658955416715275</v>
      </c>
      <c r="AH22" s="167">
        <v>2.6455171617658033</v>
      </c>
      <c r="AI22" s="167">
        <v>3.2192020929617318</v>
      </c>
      <c r="AJ22" s="167">
        <v>3.9066544734672677</v>
      </c>
      <c r="AK22" s="167">
        <v>4.7075991595954871</v>
      </c>
      <c r="AL22" s="167">
        <v>5.6695176273419206</v>
      </c>
      <c r="AM22" s="167">
        <v>6.9712764808068046</v>
      </c>
      <c r="AN22" s="167">
        <v>8.6036251473647578</v>
      </c>
      <c r="AO22" s="167">
        <v>10.45371493949405</v>
      </c>
      <c r="AP22" s="167">
        <v>12.676211325163289</v>
      </c>
      <c r="AQ22" s="167">
        <v>15.239734287196489</v>
      </c>
      <c r="AR22" s="167">
        <v>18.909443972119139</v>
      </c>
      <c r="AS22" s="167">
        <v>23.055124912721535</v>
      </c>
      <c r="AT22" s="167">
        <v>27.282383349318025</v>
      </c>
      <c r="AU22" s="167">
        <v>33.274829099887228</v>
      </c>
      <c r="AV22" s="167">
        <v>40.598292433077276</v>
      </c>
      <c r="AW22" s="167">
        <v>49.645846734253027</v>
      </c>
      <c r="AX22" s="167">
        <v>61.619577120283445</v>
      </c>
      <c r="AY22" s="167">
        <v>78.075682242770512</v>
      </c>
      <c r="AZ22" s="167">
        <v>69.153281495833838</v>
      </c>
      <c r="BA22" s="167">
        <v>76.076557730839895</v>
      </c>
      <c r="BB22" s="167">
        <v>85.686274522249519</v>
      </c>
      <c r="BC22" s="167">
        <v>88.197656854967491</v>
      </c>
      <c r="BD22" s="167">
        <v>85.853293663906953</v>
      </c>
      <c r="BE22" s="167">
        <v>82.874489419398301</v>
      </c>
      <c r="BF22" s="167">
        <v>91.293681350706549</v>
      </c>
      <c r="BG22" s="167">
        <v>94.761999013476768</v>
      </c>
      <c r="BH22" s="167">
        <v>96.00589433957947</v>
      </c>
      <c r="BI22" s="167">
        <v>93.700597954170831</v>
      </c>
      <c r="BJ22" s="167">
        <v>91.492412595434757</v>
      </c>
      <c r="BK22" s="167">
        <v>89.009815423931386</v>
      </c>
      <c r="BL22" s="167">
        <v>83.664838176300734</v>
      </c>
      <c r="BM22" s="167">
        <v>80.185776843852381</v>
      </c>
      <c r="BN22" s="167">
        <v>77.591456531972355</v>
      </c>
      <c r="BO22" s="167">
        <v>72.173589147468633</v>
      </c>
      <c r="BP22" s="167">
        <v>64.88947637770751</v>
      </c>
      <c r="BQ22" s="167">
        <v>56.64275168956965</v>
      </c>
      <c r="BR22" s="167">
        <v>48.490557645003122</v>
      </c>
      <c r="BS22" s="167">
        <v>42.164728879625564</v>
      </c>
      <c r="BT22" s="167">
        <v>35.307370384246013</v>
      </c>
      <c r="BU22" s="167">
        <v>0</v>
      </c>
      <c r="BV22" s="167">
        <v>0</v>
      </c>
      <c r="BW22" s="167">
        <v>0</v>
      </c>
      <c r="BX22" s="167">
        <v>0</v>
      </c>
      <c r="BY22" s="167">
        <v>0</v>
      </c>
      <c r="BZ22" s="167">
        <v>80.350426263939426</v>
      </c>
      <c r="CA22" s="168">
        <f t="shared" si="3"/>
        <v>2104.4800388819331</v>
      </c>
      <c r="CB22" s="169"/>
    </row>
    <row r="23" spans="2:80" ht="12.5" x14ac:dyDescent="0.25">
      <c r="B23" s="166">
        <f t="shared" si="2"/>
        <v>2016</v>
      </c>
      <c r="C23" s="167">
        <v>1.4150930531140683E-2</v>
      </c>
      <c r="D23" s="167">
        <v>1.8041610996870738E-2</v>
      </c>
      <c r="E23" s="167">
        <v>2.25224340958688E-2</v>
      </c>
      <c r="F23" s="167">
        <v>2.7622658422922646E-2</v>
      </c>
      <c r="G23" s="167">
        <v>3.3372725975201731E-2</v>
      </c>
      <c r="H23" s="167">
        <v>3.9802522221252759E-2</v>
      </c>
      <c r="I23" s="167">
        <v>4.6937693241402872E-2</v>
      </c>
      <c r="J23" s="167">
        <v>5.4813646335110093E-2</v>
      </c>
      <c r="K23" s="167">
        <v>6.3475038664232541E-2</v>
      </c>
      <c r="L23" s="167">
        <v>7.295373398206477E-2</v>
      </c>
      <c r="M23" s="167">
        <v>8.3344997875809512E-2</v>
      </c>
      <c r="N23" s="167">
        <v>9.4719895969875539E-2</v>
      </c>
      <c r="O23" s="167">
        <v>0.10717638199967153</v>
      </c>
      <c r="P23" s="167">
        <v>0.12095784041312288</v>
      </c>
      <c r="Q23" s="167">
        <v>0.13625681197161271</v>
      </c>
      <c r="R23" s="167">
        <v>0.15355336081335066</v>
      </c>
      <c r="S23" s="167">
        <v>0.17324155714784836</v>
      </c>
      <c r="T23" s="167">
        <v>0.19536043780590809</v>
      </c>
      <c r="U23" s="167">
        <v>0.22007410882586093</v>
      </c>
      <c r="V23" s="167">
        <v>0.25041110398038635</v>
      </c>
      <c r="W23" s="167">
        <v>0.28827652446731039</v>
      </c>
      <c r="X23" s="167">
        <v>0.33571749458736516</v>
      </c>
      <c r="Y23" s="167">
        <v>0.39578779214033144</v>
      </c>
      <c r="Z23" s="167">
        <v>0.47824018221763481</v>
      </c>
      <c r="AA23" s="167">
        <v>0.58440185429407154</v>
      </c>
      <c r="AB23" s="167">
        <v>0.71665497620953966</v>
      </c>
      <c r="AC23" s="167">
        <v>0.86353379165570776</v>
      </c>
      <c r="AD23" s="167">
        <v>1.0762103929350206</v>
      </c>
      <c r="AE23" s="167">
        <v>1.3174952635664683</v>
      </c>
      <c r="AF23" s="167">
        <v>1.6306710102229833</v>
      </c>
      <c r="AG23" s="167">
        <v>1.9825290630541481</v>
      </c>
      <c r="AH23" s="167">
        <v>2.4403088608622832</v>
      </c>
      <c r="AI23" s="167">
        <v>2.9722550437136741</v>
      </c>
      <c r="AJ23" s="167">
        <v>3.5693935964657562</v>
      </c>
      <c r="AK23" s="167">
        <v>4.3242338963028146</v>
      </c>
      <c r="AL23" s="167">
        <v>5.1998789334619397</v>
      </c>
      <c r="AM23" s="167">
        <v>6.2424994472523245</v>
      </c>
      <c r="AN23" s="167">
        <v>7.6590998432312674</v>
      </c>
      <c r="AO23" s="167">
        <v>9.4221722835842385</v>
      </c>
      <c r="AP23" s="167">
        <v>11.419416106298241</v>
      </c>
      <c r="AQ23" s="167">
        <v>13.805736564742807</v>
      </c>
      <c r="AR23" s="167">
        <v>16.542329617862205</v>
      </c>
      <c r="AS23" s="167">
        <v>20.466885264015215</v>
      </c>
      <c r="AT23" s="167">
        <v>24.874542319770359</v>
      </c>
      <c r="AU23" s="167">
        <v>29.337943402093448</v>
      </c>
      <c r="AV23" s="167">
        <v>35.652927790598802</v>
      </c>
      <c r="AW23" s="167">
        <v>43.404485087438815</v>
      </c>
      <c r="AX23" s="167">
        <v>52.948204057620899</v>
      </c>
      <c r="AY23" s="167">
        <v>65.521694517048473</v>
      </c>
      <c r="AZ23" s="167">
        <v>82.645185192567013</v>
      </c>
      <c r="BA23" s="167">
        <v>72.834258374125454</v>
      </c>
      <c r="BB23" s="167">
        <v>79.839515161659008</v>
      </c>
      <c r="BC23" s="167">
        <v>89.637881506646963</v>
      </c>
      <c r="BD23" s="167">
        <v>91.44082825769749</v>
      </c>
      <c r="BE23" s="167">
        <v>88.465622825859313</v>
      </c>
      <c r="BF23" s="167">
        <v>84.868654220149068</v>
      </c>
      <c r="BG23" s="167">
        <v>93.06860346857853</v>
      </c>
      <c r="BH23" s="167">
        <v>96.058888797362357</v>
      </c>
      <c r="BI23" s="167">
        <v>96.754966570489756</v>
      </c>
      <c r="BJ23" s="167">
        <v>94.04473982568544</v>
      </c>
      <c r="BK23" s="167">
        <v>91.193965810421275</v>
      </c>
      <c r="BL23" s="167">
        <v>88.082473188191869</v>
      </c>
      <c r="BM23" s="167">
        <v>82.195214033263341</v>
      </c>
      <c r="BN23" s="167">
        <v>77.844770960367825</v>
      </c>
      <c r="BO23" s="167">
        <v>74.47207678315722</v>
      </c>
      <c r="BP23" s="167">
        <v>68.391805637306248</v>
      </c>
      <c r="BQ23" s="167">
        <v>60.632773041767571</v>
      </c>
      <c r="BR23" s="167">
        <v>52.19296164495664</v>
      </c>
      <c r="BS23" s="167">
        <v>43.912555984505531</v>
      </c>
      <c r="BT23" s="167">
        <v>37.533370574401694</v>
      </c>
      <c r="BU23" s="167">
        <v>0</v>
      </c>
      <c r="BV23" s="167">
        <v>0</v>
      </c>
      <c r="BW23" s="167">
        <v>0</v>
      </c>
      <c r="BX23" s="167">
        <v>0</v>
      </c>
      <c r="BY23" s="167">
        <v>0</v>
      </c>
      <c r="BZ23" s="167">
        <v>86.461297542441343</v>
      </c>
      <c r="CA23" s="168">
        <f t="shared" si="3"/>
        <v>2099.974723870585</v>
      </c>
      <c r="CB23" s="169"/>
    </row>
    <row r="24" spans="2:80" ht="12.5" x14ac:dyDescent="0.25">
      <c r="B24" s="166">
        <f t="shared" si="2"/>
        <v>2017</v>
      </c>
      <c r="C24" s="167">
        <v>1.4261780657915689E-2</v>
      </c>
      <c r="D24" s="167">
        <v>1.8182604383443053E-2</v>
      </c>
      <c r="E24" s="167">
        <v>2.2697280859603552E-2</v>
      </c>
      <c r="F24" s="167">
        <v>2.7836518767052249E-2</v>
      </c>
      <c r="G24" s="167">
        <v>3.3628567074552924E-2</v>
      </c>
      <c r="H24" s="167">
        <v>4.0103878410256068E-2</v>
      </c>
      <c r="I24" s="167">
        <v>4.7293192871881939E-2</v>
      </c>
      <c r="J24" s="167">
        <v>5.5223782429308699E-2</v>
      </c>
      <c r="K24" s="167">
        <v>6.393504561362684E-2</v>
      </c>
      <c r="L24" s="167">
        <v>7.3478229891231345E-2</v>
      </c>
      <c r="M24" s="167">
        <v>8.388872501894E-2</v>
      </c>
      <c r="N24" s="167">
        <v>9.5295518486706532E-2</v>
      </c>
      <c r="O24" s="167">
        <v>0.10778664959873739</v>
      </c>
      <c r="P24" s="167">
        <v>0.12147352313132688</v>
      </c>
      <c r="Q24" s="167">
        <v>0.13667322767862897</v>
      </c>
      <c r="R24" s="167">
        <v>0.15360361486775956</v>
      </c>
      <c r="S24" s="167">
        <v>0.172852281847129</v>
      </c>
      <c r="T24" s="167">
        <v>0.19486076853553683</v>
      </c>
      <c r="U24" s="167">
        <v>0.21958393745287402</v>
      </c>
      <c r="V24" s="167">
        <v>0.24714291848578568</v>
      </c>
      <c r="W24" s="167">
        <v>0.28128164958077223</v>
      </c>
      <c r="X24" s="167">
        <v>0.3241708706147024</v>
      </c>
      <c r="Y24" s="167">
        <v>0.37810380044272279</v>
      </c>
      <c r="Z24" s="167">
        <v>0.44647137898578843</v>
      </c>
      <c r="AA24" s="167">
        <v>0.54059743265909976</v>
      </c>
      <c r="AB24" s="167">
        <v>0.66160642923750956</v>
      </c>
      <c r="AC24" s="167">
        <v>0.81165285155707168</v>
      </c>
      <c r="AD24" s="167">
        <v>0.97697448446996171</v>
      </c>
      <c r="AE24" s="167">
        <v>1.2166752522244237</v>
      </c>
      <c r="AF24" s="167">
        <v>1.4869269769368156</v>
      </c>
      <c r="AG24" s="167">
        <v>1.8369777420961746</v>
      </c>
      <c r="AH24" s="167">
        <v>2.2273807038732558</v>
      </c>
      <c r="AI24" s="167">
        <v>2.733974899113107</v>
      </c>
      <c r="AJ24" s="167">
        <v>3.2858122397632874</v>
      </c>
      <c r="AK24" s="167">
        <v>3.941693015104625</v>
      </c>
      <c r="AL24" s="167">
        <v>4.766712671016105</v>
      </c>
      <c r="AM24" s="167">
        <v>5.7187810046594922</v>
      </c>
      <c r="AN24" s="167">
        <v>6.8484668976182217</v>
      </c>
      <c r="AO24" s="167">
        <v>8.3771613916218453</v>
      </c>
      <c r="AP24" s="167">
        <v>10.272551909267456</v>
      </c>
      <c r="AQ24" s="167">
        <v>12.413591125863835</v>
      </c>
      <c r="AR24" s="167">
        <v>14.962836737222473</v>
      </c>
      <c r="AS24" s="167">
        <v>17.87604006224479</v>
      </c>
      <c r="AT24" s="167">
        <v>22.062952663451266</v>
      </c>
      <c r="AU24" s="167">
        <v>26.741402753785398</v>
      </c>
      <c r="AV24" s="167">
        <v>31.438979116989909</v>
      </c>
      <c r="AW24" s="167">
        <v>38.099933899225341</v>
      </c>
      <c r="AX24" s="167">
        <v>46.260012591726806</v>
      </c>
      <c r="AY24" s="167">
        <v>56.254108898456913</v>
      </c>
      <c r="AZ24" s="167">
        <v>69.244990779783677</v>
      </c>
      <c r="BA24" s="167">
        <v>86.941208082642333</v>
      </c>
      <c r="BB24" s="167">
        <v>76.311143875478564</v>
      </c>
      <c r="BC24" s="167">
        <v>83.332819237089183</v>
      </c>
      <c r="BD24" s="167">
        <v>92.775338742669675</v>
      </c>
      <c r="BE24" s="167">
        <v>94.002119162562806</v>
      </c>
      <c r="BF24" s="167">
        <v>90.408593816211066</v>
      </c>
      <c r="BG24" s="167">
        <v>86.254793122952847</v>
      </c>
      <c r="BH24" s="167">
        <v>94.061837296629889</v>
      </c>
      <c r="BI24" s="167">
        <v>96.551740811058977</v>
      </c>
      <c r="BJ24" s="167">
        <v>96.718283258476788</v>
      </c>
      <c r="BK24" s="167">
        <v>93.445464342865947</v>
      </c>
      <c r="BL24" s="167">
        <v>89.992233293753188</v>
      </c>
      <c r="BM24" s="167">
        <v>86.247757178842164</v>
      </c>
      <c r="BN24" s="167">
        <v>79.590057355785191</v>
      </c>
      <c r="BO24" s="167">
        <v>74.450837688465796</v>
      </c>
      <c r="BP24" s="167">
        <v>70.278863108396266</v>
      </c>
      <c r="BQ24" s="167">
        <v>63.624906086170817</v>
      </c>
      <c r="BR24" s="167">
        <v>55.534650786544141</v>
      </c>
      <c r="BS24" s="167">
        <v>47.000674515903178</v>
      </c>
      <c r="BT24" s="167">
        <v>38.832630252627688</v>
      </c>
      <c r="BU24" s="167">
        <v>0</v>
      </c>
      <c r="BV24" s="167">
        <v>0</v>
      </c>
      <c r="BW24" s="167">
        <v>0</v>
      </c>
      <c r="BX24" s="167">
        <v>0</v>
      </c>
      <c r="BY24" s="167">
        <v>0</v>
      </c>
      <c r="BZ24" s="167">
        <v>91.943404125879169</v>
      </c>
      <c r="CA24" s="168">
        <f t="shared" si="3"/>
        <v>2082.7179804166608</v>
      </c>
      <c r="CB24" s="169"/>
    </row>
    <row r="25" spans="2:80" ht="12.5" x14ac:dyDescent="0.25">
      <c r="B25" s="166">
        <f t="shared" si="2"/>
        <v>2018</v>
      </c>
      <c r="C25" s="167">
        <v>1.4366276593680978E-2</v>
      </c>
      <c r="D25" s="167">
        <v>1.8315557035939938E-2</v>
      </c>
      <c r="E25" s="167">
        <v>2.2862786268115238E-2</v>
      </c>
      <c r="F25" s="167">
        <v>2.8037875664395105E-2</v>
      </c>
      <c r="G25" s="167">
        <v>3.3871120504849167E-2</v>
      </c>
      <c r="H25" s="167">
        <v>4.0389842011864789E-2</v>
      </c>
      <c r="I25" s="167">
        <v>4.7625474867696166E-2</v>
      </c>
      <c r="J25" s="167">
        <v>5.5611580183032201E-2</v>
      </c>
      <c r="K25" s="167">
        <v>6.4376617578140297E-2</v>
      </c>
      <c r="L25" s="167">
        <v>7.3964451317959229E-2</v>
      </c>
      <c r="M25" s="167">
        <v>8.4436932508229062E-2</v>
      </c>
      <c r="N25" s="167">
        <v>9.5839013060009207E-2</v>
      </c>
      <c r="O25" s="167">
        <v>0.10833957748318353</v>
      </c>
      <c r="P25" s="167">
        <v>0.12203890658708262</v>
      </c>
      <c r="Q25" s="167">
        <v>0.13706254196148818</v>
      </c>
      <c r="R25" s="167">
        <v>0.15381651379582029</v>
      </c>
      <c r="S25" s="167">
        <v>0.17253711847430325</v>
      </c>
      <c r="T25" s="167">
        <v>0.19394181097985813</v>
      </c>
      <c r="U25" s="167">
        <v>0.21851471150147186</v>
      </c>
      <c r="V25" s="167">
        <v>0.24608598025183767</v>
      </c>
      <c r="W25" s="167">
        <v>0.27672294191403801</v>
      </c>
      <c r="X25" s="167">
        <v>0.3150326088094183</v>
      </c>
      <c r="Y25" s="167">
        <v>0.36348390401586272</v>
      </c>
      <c r="Z25" s="167">
        <v>0.42456792656870179</v>
      </c>
      <c r="AA25" s="167">
        <v>0.50203281191413607</v>
      </c>
      <c r="AB25" s="167">
        <v>0.60895027515305644</v>
      </c>
      <c r="AC25" s="167">
        <v>0.74606636066249199</v>
      </c>
      <c r="AD25" s="167">
        <v>0.91544688748171499</v>
      </c>
      <c r="AE25" s="167">
        <v>1.1005955482747225</v>
      </c>
      <c r="AF25" s="167">
        <v>1.3694618180330544</v>
      </c>
      <c r="AG25" s="167">
        <v>1.6708506997265578</v>
      </c>
      <c r="AH25" s="167">
        <v>2.0600247627893955</v>
      </c>
      <c r="AI25" s="167">
        <v>2.4912674388715539</v>
      </c>
      <c r="AJ25" s="167">
        <v>3.0156328499158129</v>
      </c>
      <c r="AK25" s="167">
        <v>3.6224668690411028</v>
      </c>
      <c r="AL25" s="167">
        <v>4.3393336420603177</v>
      </c>
      <c r="AM25" s="167">
        <v>5.2378734936298361</v>
      </c>
      <c r="AN25" s="167">
        <v>6.2701522633479811</v>
      </c>
      <c r="AO25" s="167">
        <v>7.4865197830255097</v>
      </c>
      <c r="AP25" s="167">
        <v>9.1301809948219876</v>
      </c>
      <c r="AQ25" s="167">
        <v>11.165086755007071</v>
      </c>
      <c r="AR25" s="167">
        <v>13.452502940247102</v>
      </c>
      <c r="AS25" s="167">
        <v>16.168130245741104</v>
      </c>
      <c r="AT25" s="167">
        <v>19.268415391948281</v>
      </c>
      <c r="AU25" s="167">
        <v>23.717845690620031</v>
      </c>
      <c r="AV25" s="167">
        <v>28.657047308576562</v>
      </c>
      <c r="AW25" s="167">
        <v>33.598798667034977</v>
      </c>
      <c r="AX25" s="167">
        <v>40.611456997777445</v>
      </c>
      <c r="AY25" s="167">
        <v>49.158561439423913</v>
      </c>
      <c r="AZ25" s="167">
        <v>59.457750332131475</v>
      </c>
      <c r="BA25" s="167">
        <v>72.844112859228716</v>
      </c>
      <c r="BB25" s="167">
        <v>91.075989312574549</v>
      </c>
      <c r="BC25" s="167">
        <v>79.634926601826763</v>
      </c>
      <c r="BD25" s="167">
        <v>86.216067101228788</v>
      </c>
      <c r="BE25" s="167">
        <v>95.297799495147103</v>
      </c>
      <c r="BF25" s="167">
        <v>95.956365848199383</v>
      </c>
      <c r="BG25" s="167">
        <v>91.759399792793673</v>
      </c>
      <c r="BH25" s="167">
        <v>87.06205699750987</v>
      </c>
      <c r="BI25" s="167">
        <v>94.418189279593975</v>
      </c>
      <c r="BJ25" s="167">
        <v>96.402504100879923</v>
      </c>
      <c r="BK25" s="167">
        <v>96.014199119195766</v>
      </c>
      <c r="BL25" s="167">
        <v>92.171056260177437</v>
      </c>
      <c r="BM25" s="167">
        <v>88.122183102612013</v>
      </c>
      <c r="BN25" s="167">
        <v>83.56760217963739</v>
      </c>
      <c r="BO25" s="167">
        <v>76.217824916628771</v>
      </c>
      <c r="BP25" s="167">
        <v>70.389793661602511</v>
      </c>
      <c r="BQ25" s="167">
        <v>65.537712727306499</v>
      </c>
      <c r="BR25" s="167">
        <v>58.444054859921572</v>
      </c>
      <c r="BS25" s="167">
        <v>50.189020933970731</v>
      </c>
      <c r="BT25" s="167">
        <v>41.73181887150453</v>
      </c>
      <c r="BU25" s="167">
        <v>29.148640368823642</v>
      </c>
      <c r="BV25" s="167">
        <v>23.915081595613124</v>
      </c>
      <c r="BW25" s="167">
        <v>18.884193059808361</v>
      </c>
      <c r="BX25" s="167">
        <v>14.383646345691451</v>
      </c>
      <c r="BY25" s="167">
        <v>10.65731150449677</v>
      </c>
      <c r="BZ25" s="167">
        <v>0</v>
      </c>
      <c r="CA25" s="168">
        <f t="shared" si="3"/>
        <v>2059.1758452331678</v>
      </c>
      <c r="CB25" s="169"/>
    </row>
    <row r="26" spans="2:80" ht="12.5" x14ac:dyDescent="0.25">
      <c r="B26" s="166">
        <f t="shared" si="2"/>
        <v>2019</v>
      </c>
      <c r="C26" s="167">
        <v>1.4465331921396454E-2</v>
      </c>
      <c r="D26" s="167">
        <v>1.8441410768949455E-2</v>
      </c>
      <c r="E26" s="167">
        <v>2.3019522863791709E-2</v>
      </c>
      <c r="F26" s="167">
        <v>2.8229481370963778E-2</v>
      </c>
      <c r="G26" s="167">
        <v>3.410041136579204E-2</v>
      </c>
      <c r="H26" s="167">
        <v>4.0662438047687939E-2</v>
      </c>
      <c r="I26" s="167">
        <v>4.7942586459984574E-2</v>
      </c>
      <c r="J26" s="167">
        <v>5.5974999175782247E-2</v>
      </c>
      <c r="K26" s="167">
        <v>6.4796368005070062E-2</v>
      </c>
      <c r="L26" s="167">
        <v>7.4435900018713627E-2</v>
      </c>
      <c r="M26" s="167">
        <v>8.4944888250395867E-2</v>
      </c>
      <c r="N26" s="167">
        <v>9.6404280070745918E-2</v>
      </c>
      <c r="O26" s="167">
        <v>0.10886538626784847</v>
      </c>
      <c r="P26" s="167">
        <v>0.12254429107204526</v>
      </c>
      <c r="Q26" s="167">
        <v>0.13755298594200605</v>
      </c>
      <c r="R26" s="167">
        <v>0.15402629921914093</v>
      </c>
      <c r="S26" s="167">
        <v>0.17247750115310459</v>
      </c>
      <c r="T26" s="167">
        <v>0.19315876490647024</v>
      </c>
      <c r="U26" s="167">
        <v>0.21693663743131014</v>
      </c>
      <c r="V26" s="167">
        <v>0.24432298438756656</v>
      </c>
      <c r="W26" s="167">
        <v>0.27498922911045764</v>
      </c>
      <c r="X26" s="167">
        <v>0.30896089327792409</v>
      </c>
      <c r="Y26" s="167">
        <v>0.35185732464218816</v>
      </c>
      <c r="Z26" s="167">
        <v>0.40641609989171018</v>
      </c>
      <c r="AA26" s="167">
        <v>0.47532703708727586</v>
      </c>
      <c r="AB26" s="167">
        <v>0.56272110004328513</v>
      </c>
      <c r="AC26" s="167">
        <v>0.68349414854454005</v>
      </c>
      <c r="AD26" s="167">
        <v>0.83810549288005221</v>
      </c>
      <c r="AE26" s="167">
        <v>1.0283423268689926</v>
      </c>
      <c r="AF26" s="167">
        <v>1.2347850174750565</v>
      </c>
      <c r="AG26" s="167">
        <v>1.5350240114158757</v>
      </c>
      <c r="AH26" s="167">
        <v>1.8693641162908152</v>
      </c>
      <c r="AI26" s="167">
        <v>2.300059084298101</v>
      </c>
      <c r="AJ26" s="167">
        <v>2.7402339787122689</v>
      </c>
      <c r="AK26" s="167">
        <v>3.3177013718264328</v>
      </c>
      <c r="AL26" s="167">
        <v>3.9816555705556831</v>
      </c>
      <c r="AM26" s="167">
        <v>4.7622930268541257</v>
      </c>
      <c r="AN26" s="167">
        <v>5.7378479951737242</v>
      </c>
      <c r="AO26" s="167">
        <v>6.8498492982941412</v>
      </c>
      <c r="AP26" s="167">
        <v>8.1545076738385873</v>
      </c>
      <c r="AQ26" s="167">
        <v>9.9189882990645231</v>
      </c>
      <c r="AR26" s="167">
        <v>12.095725552268039</v>
      </c>
      <c r="AS26" s="167">
        <v>14.53197327175239</v>
      </c>
      <c r="AT26" s="167">
        <v>17.422556241707159</v>
      </c>
      <c r="AU26" s="167">
        <v>20.707453324925471</v>
      </c>
      <c r="AV26" s="167">
        <v>25.409838841873807</v>
      </c>
      <c r="AW26" s="167">
        <v>30.617847547485962</v>
      </c>
      <c r="AX26" s="167">
        <v>35.805036009855776</v>
      </c>
      <c r="AY26" s="167">
        <v>43.146799973374911</v>
      </c>
      <c r="AZ26" s="167">
        <v>51.940062819316161</v>
      </c>
      <c r="BA26" s="167">
        <v>62.521577051154154</v>
      </c>
      <c r="BB26" s="167">
        <v>76.26667683117897</v>
      </c>
      <c r="BC26" s="167">
        <v>94.976341066019302</v>
      </c>
      <c r="BD26" s="167">
        <v>82.304678010746059</v>
      </c>
      <c r="BE26" s="167">
        <v>88.451872227112574</v>
      </c>
      <c r="BF26" s="167">
        <v>97.118946754456729</v>
      </c>
      <c r="BG26" s="167">
        <v>97.197334342629972</v>
      </c>
      <c r="BH26" s="167">
        <v>92.414648568019913</v>
      </c>
      <c r="BI26" s="167">
        <v>87.197888101262549</v>
      </c>
      <c r="BJ26" s="167">
        <v>94.050431018618866</v>
      </c>
      <c r="BK26" s="167">
        <v>95.480493471867149</v>
      </c>
      <c r="BL26" s="167">
        <v>94.498432210659061</v>
      </c>
      <c r="BM26" s="167">
        <v>90.083287462028522</v>
      </c>
      <c r="BN26" s="167">
        <v>85.248036343198393</v>
      </c>
      <c r="BO26" s="167">
        <v>79.92458509935156</v>
      </c>
      <c r="BP26" s="167">
        <v>71.992823098584012</v>
      </c>
      <c r="BQ26" s="167">
        <v>65.596051401948671</v>
      </c>
      <c r="BR26" s="167">
        <v>60.171145912776147</v>
      </c>
      <c r="BS26" s="167">
        <v>52.796077937770058</v>
      </c>
      <c r="BT26" s="167">
        <v>44.550633668418513</v>
      </c>
      <c r="BU26" s="167">
        <v>30.8323791380089</v>
      </c>
      <c r="BV26" s="167">
        <v>24.471461475844059</v>
      </c>
      <c r="BW26" s="167">
        <v>19.631351302939979</v>
      </c>
      <c r="BX26" s="167">
        <v>15.144237373841792</v>
      </c>
      <c r="BY26" s="167">
        <v>11.252473063866653</v>
      </c>
      <c r="BZ26" s="167">
        <v>0</v>
      </c>
      <c r="CA26" s="168">
        <f t="shared" si="3"/>
        <v>2025.1169820797068</v>
      </c>
      <c r="CB26" s="169"/>
    </row>
    <row r="27" spans="2:80" ht="12.5" x14ac:dyDescent="0.25">
      <c r="B27" s="166">
        <f t="shared" si="2"/>
        <v>2020</v>
      </c>
      <c r="C27" s="167">
        <v>1.4554389860583432E-2</v>
      </c>
      <c r="D27" s="167">
        <v>1.8554722091892493E-2</v>
      </c>
      <c r="E27" s="167">
        <v>2.3160345772982399E-2</v>
      </c>
      <c r="F27" s="167">
        <v>2.8401706257955923E-2</v>
      </c>
      <c r="G27" s="167">
        <v>3.4307678293286813E-2</v>
      </c>
      <c r="H27" s="167">
        <v>4.0906747963498552E-2</v>
      </c>
      <c r="I27" s="167">
        <v>4.8229589152196287E-2</v>
      </c>
      <c r="J27" s="167">
        <v>5.6304131436426652E-2</v>
      </c>
      <c r="K27" s="167">
        <v>6.5167552436842829E-2</v>
      </c>
      <c r="L27" s="167">
        <v>7.4860284010897421E-2</v>
      </c>
      <c r="M27" s="167">
        <v>8.5413537651245777E-2</v>
      </c>
      <c r="N27" s="167">
        <v>9.6892616450777611E-2</v>
      </c>
      <c r="O27" s="167">
        <v>0.10939955724577967</v>
      </c>
      <c r="P27" s="167">
        <v>0.12298655044073388</v>
      </c>
      <c r="Q27" s="167">
        <v>0.13793169471391808</v>
      </c>
      <c r="R27" s="167">
        <v>0.15435232462758378</v>
      </c>
      <c r="S27" s="167">
        <v>0.17238685439055909</v>
      </c>
      <c r="T27" s="167">
        <v>0.19268238222161063</v>
      </c>
      <c r="U27" s="167">
        <v>0.21549836444082113</v>
      </c>
      <c r="V27" s="167">
        <v>0.24186411206003372</v>
      </c>
      <c r="W27" s="167">
        <v>0.27231165757685483</v>
      </c>
      <c r="X27" s="167">
        <v>0.30633556366911441</v>
      </c>
      <c r="Y27" s="167">
        <v>0.34392286237538072</v>
      </c>
      <c r="Z27" s="167">
        <v>0.39181713753823061</v>
      </c>
      <c r="AA27" s="167">
        <v>0.45303433127800358</v>
      </c>
      <c r="AB27" s="167">
        <v>0.53046475385875413</v>
      </c>
      <c r="AC27" s="167">
        <v>0.62855963407335869</v>
      </c>
      <c r="AD27" s="167">
        <v>0.76435405260576073</v>
      </c>
      <c r="AE27" s="167">
        <v>0.9378352534132518</v>
      </c>
      <c r="AF27" s="167">
        <v>1.1505317248746258</v>
      </c>
      <c r="AG27" s="167">
        <v>1.3797700612575468</v>
      </c>
      <c r="AH27" s="167">
        <v>1.7132968248721094</v>
      </c>
      <c r="AI27" s="167">
        <v>2.082528760795245</v>
      </c>
      <c r="AJ27" s="167">
        <v>2.5227061156457533</v>
      </c>
      <c r="AK27" s="167">
        <v>3.0068825789885825</v>
      </c>
      <c r="AL27" s="167">
        <v>3.6396562504520236</v>
      </c>
      <c r="AM27" s="167">
        <v>4.3633964544492256</v>
      </c>
      <c r="AN27" s="167">
        <v>5.2108294789163532</v>
      </c>
      <c r="AO27" s="167">
        <v>6.2631225262881589</v>
      </c>
      <c r="AP27" s="167">
        <v>7.4564692855034913</v>
      </c>
      <c r="AQ27" s="167">
        <v>8.8539449563127022</v>
      </c>
      <c r="AR27" s="167">
        <v>10.741196530376332</v>
      </c>
      <c r="AS27" s="167">
        <v>13.062424917582851</v>
      </c>
      <c r="AT27" s="167">
        <v>15.654953628071265</v>
      </c>
      <c r="AU27" s="167">
        <v>18.718666091180733</v>
      </c>
      <c r="AV27" s="167">
        <v>22.178477451982825</v>
      </c>
      <c r="AW27" s="167">
        <v>27.14145276504016</v>
      </c>
      <c r="AX27" s="167">
        <v>32.620457811350263</v>
      </c>
      <c r="AY27" s="167">
        <v>38.03219012651769</v>
      </c>
      <c r="AZ27" s="167">
        <v>45.571830772258778</v>
      </c>
      <c r="BA27" s="167">
        <v>54.592951757977666</v>
      </c>
      <c r="BB27" s="167">
        <v>65.428189881612667</v>
      </c>
      <c r="BC27" s="167">
        <v>79.488575868056586</v>
      </c>
      <c r="BD27" s="167">
        <v>98.06648389124824</v>
      </c>
      <c r="BE27" s="167">
        <v>84.340717269267159</v>
      </c>
      <c r="BF27" s="167">
        <v>90.027940913067525</v>
      </c>
      <c r="BG27" s="167">
        <v>98.21639124810136</v>
      </c>
      <c r="BH27" s="167">
        <v>97.70950957778858</v>
      </c>
      <c r="BI27" s="167">
        <v>92.370160325141256</v>
      </c>
      <c r="BJ27" s="167">
        <v>86.681719497190443</v>
      </c>
      <c r="BK27" s="167">
        <v>92.952325570567268</v>
      </c>
      <c r="BL27" s="167">
        <v>93.780859600085805</v>
      </c>
      <c r="BM27" s="167">
        <v>92.179210170286666</v>
      </c>
      <c r="BN27" s="167">
        <v>87.007854929681159</v>
      </c>
      <c r="BO27" s="167">
        <v>81.430355244893846</v>
      </c>
      <c r="BP27" s="167">
        <v>75.423878108795904</v>
      </c>
      <c r="BQ27" s="167">
        <v>67.049481486887373</v>
      </c>
      <c r="BR27" s="167">
        <v>60.206320692864466</v>
      </c>
      <c r="BS27" s="167">
        <v>54.35061803139012</v>
      </c>
      <c r="BT27" s="167">
        <v>46.865075951743471</v>
      </c>
      <c r="BU27" s="167">
        <v>32.082441989046742</v>
      </c>
      <c r="BV27" s="167">
        <v>25.626052020672198</v>
      </c>
      <c r="BW27" s="167">
        <v>19.888994300402565</v>
      </c>
      <c r="BX27" s="167">
        <v>15.58580109034204</v>
      </c>
      <c r="BY27" s="167">
        <v>11.72315214668969</v>
      </c>
      <c r="BZ27" s="167">
        <v>0</v>
      </c>
      <c r="CA27" s="168">
        <f t="shared" si="3"/>
        <v>1981.0023370644258</v>
      </c>
      <c r="CB27" s="169"/>
    </row>
    <row r="28" spans="2:80" ht="12.5" x14ac:dyDescent="0.25">
      <c r="B28" s="166">
        <f t="shared" si="2"/>
        <v>2021</v>
      </c>
      <c r="C28" s="167">
        <v>1.4631881413197264E-2</v>
      </c>
      <c r="D28" s="167">
        <v>1.8653254214519372E-2</v>
      </c>
      <c r="E28" s="167">
        <v>2.3283025701789792E-2</v>
      </c>
      <c r="F28" s="167">
        <v>2.8551297459920348E-2</v>
      </c>
      <c r="G28" s="167">
        <v>3.4487790337335678E-2</v>
      </c>
      <c r="H28" s="167">
        <v>4.1120538037941572E-2</v>
      </c>
      <c r="I28" s="167">
        <v>4.8477922128661602E-2</v>
      </c>
      <c r="J28" s="167">
        <v>5.6592431989998832E-2</v>
      </c>
      <c r="K28" s="167">
        <v>6.5492774761168618E-2</v>
      </c>
      <c r="L28" s="167">
        <v>7.5219838825395138E-2</v>
      </c>
      <c r="M28" s="167">
        <v>8.5820217865815757E-2</v>
      </c>
      <c r="N28" s="167">
        <v>9.7330999014272876E-2</v>
      </c>
      <c r="O28" s="167">
        <v>0.10983206974885103</v>
      </c>
      <c r="P28" s="167">
        <v>0.12344845773869594</v>
      </c>
      <c r="Q28" s="167">
        <v>0.13823034944345536</v>
      </c>
      <c r="R28" s="167">
        <v>0.15453216707426407</v>
      </c>
      <c r="S28" s="167">
        <v>0.17246806756853597</v>
      </c>
      <c r="T28" s="167">
        <v>0.19217790534792129</v>
      </c>
      <c r="U28" s="167">
        <v>0.21446903030233655</v>
      </c>
      <c r="V28" s="167">
        <v>0.23959137671989147</v>
      </c>
      <c r="W28" s="167">
        <v>0.26875973136341152</v>
      </c>
      <c r="X28" s="167">
        <v>0.30253380625060261</v>
      </c>
      <c r="Y28" s="167">
        <v>0.34020344537725639</v>
      </c>
      <c r="Z28" s="167">
        <v>0.38168098757780611</v>
      </c>
      <c r="AA28" s="167">
        <v>0.43498409077288197</v>
      </c>
      <c r="AB28" s="167">
        <v>0.50342087807592428</v>
      </c>
      <c r="AC28" s="167">
        <v>0.59001382319771345</v>
      </c>
      <c r="AD28" s="167">
        <v>0.69966145751452868</v>
      </c>
      <c r="AE28" s="167">
        <v>0.85163389269623258</v>
      </c>
      <c r="AF28" s="167">
        <v>1.0454259388362566</v>
      </c>
      <c r="AG28" s="167">
        <v>1.2822204621048603</v>
      </c>
      <c r="AH28" s="167">
        <v>1.5354949948230912</v>
      </c>
      <c r="AI28" s="167">
        <v>1.9043355585524933</v>
      </c>
      <c r="AJ28" s="167">
        <v>2.2757235746114004</v>
      </c>
      <c r="AK28" s="167">
        <v>2.7608477173145292</v>
      </c>
      <c r="AL28" s="167">
        <v>3.2907848728958804</v>
      </c>
      <c r="AM28" s="167">
        <v>3.9815459341189019</v>
      </c>
      <c r="AN28" s="167">
        <v>4.7679523460748552</v>
      </c>
      <c r="AO28" s="167">
        <v>5.6817349735680223</v>
      </c>
      <c r="AP28" s="167">
        <v>6.8126115407843422</v>
      </c>
      <c r="AQ28" s="167">
        <v>8.0912697031770495</v>
      </c>
      <c r="AR28" s="167">
        <v>9.5827575582556292</v>
      </c>
      <c r="AS28" s="167">
        <v>11.595191119536878</v>
      </c>
      <c r="AT28" s="167">
        <v>14.067907937293189</v>
      </c>
      <c r="AU28" s="167">
        <v>16.815301899713276</v>
      </c>
      <c r="AV28" s="167">
        <v>20.044066133219136</v>
      </c>
      <c r="AW28" s="167">
        <v>23.684390786641803</v>
      </c>
      <c r="AX28" s="167">
        <v>28.910532653878118</v>
      </c>
      <c r="AY28" s="167">
        <v>34.642790978306856</v>
      </c>
      <c r="AZ28" s="167">
        <v>40.156184059896042</v>
      </c>
      <c r="BA28" s="167">
        <v>47.878222154207698</v>
      </c>
      <c r="BB28" s="167">
        <v>57.103729735251164</v>
      </c>
      <c r="BC28" s="167">
        <v>68.159612172664197</v>
      </c>
      <c r="BD28" s="167">
        <v>82.012714249678936</v>
      </c>
      <c r="BE28" s="167">
        <v>100.37578352118331</v>
      </c>
      <c r="BF28" s="167">
        <v>85.738422232128613</v>
      </c>
      <c r="BG28" s="167">
        <v>90.930806851880035</v>
      </c>
      <c r="BH28" s="167">
        <v>98.58173504189898</v>
      </c>
      <c r="BI28" s="167">
        <v>97.49354374120287</v>
      </c>
      <c r="BJ28" s="167">
        <v>91.650014782962501</v>
      </c>
      <c r="BK28" s="167">
        <v>85.510766842680923</v>
      </c>
      <c r="BL28" s="167">
        <v>91.123266350983556</v>
      </c>
      <c r="BM28" s="167">
        <v>91.315153481015017</v>
      </c>
      <c r="BN28" s="167">
        <v>88.889718766166695</v>
      </c>
      <c r="BO28" s="167">
        <v>83.007679021856148</v>
      </c>
      <c r="BP28" s="167">
        <v>76.775671903731549</v>
      </c>
      <c r="BQ28" s="167">
        <v>70.203365821177201</v>
      </c>
      <c r="BR28" s="167">
        <v>61.526511337751927</v>
      </c>
      <c r="BS28" s="167">
        <v>54.385390860224881</v>
      </c>
      <c r="BT28" s="167">
        <v>48.259020977224488</v>
      </c>
      <c r="BU28" s="167">
        <v>32.718583775509806</v>
      </c>
      <c r="BV28" s="167">
        <v>26.53019090453915</v>
      </c>
      <c r="BW28" s="167">
        <v>20.721367884276674</v>
      </c>
      <c r="BX28" s="167">
        <v>15.711079079730224</v>
      </c>
      <c r="BY28" s="167">
        <v>12.00229334487371</v>
      </c>
      <c r="BZ28" s="167">
        <v>0</v>
      </c>
      <c r="CA28" s="168">
        <f t="shared" si="3"/>
        <v>1927.8410190869231</v>
      </c>
      <c r="CB28" s="169"/>
    </row>
    <row r="29" spans="2:80" ht="12.5" x14ac:dyDescent="0.25">
      <c r="B29" s="166">
        <f t="shared" si="2"/>
        <v>2022</v>
      </c>
      <c r="C29" s="167">
        <v>1.4700280295281008E-2</v>
      </c>
      <c r="D29" s="167">
        <v>1.8740239682386063E-2</v>
      </c>
      <c r="E29" s="167">
        <v>2.3391237047379731E-2</v>
      </c>
      <c r="F29" s="167">
        <v>2.8683584181676117E-2</v>
      </c>
      <c r="G29" s="167">
        <v>3.4646451086026014E-2</v>
      </c>
      <c r="H29" s="167">
        <v>4.1308998979636059E-2</v>
      </c>
      <c r="I29" s="167">
        <v>4.8698851222352027E-2</v>
      </c>
      <c r="J29" s="167">
        <v>5.6845235222169707E-2</v>
      </c>
      <c r="K29" s="167">
        <v>6.5782770313104366E-2</v>
      </c>
      <c r="L29" s="167">
        <v>7.5540868821795254E-2</v>
      </c>
      <c r="M29" s="167">
        <v>8.616645226842512E-2</v>
      </c>
      <c r="N29" s="167">
        <v>9.7717538594787101E-2</v>
      </c>
      <c r="O29" s="167">
        <v>0.11023497227759876</v>
      </c>
      <c r="P29" s="167">
        <v>0.12381351974930088</v>
      </c>
      <c r="Q29" s="167">
        <v>0.13860733432393033</v>
      </c>
      <c r="R29" s="167">
        <v>0.15465758842849292</v>
      </c>
      <c r="S29" s="167">
        <v>0.17241186028569028</v>
      </c>
      <c r="T29" s="167">
        <v>0.19197437561989086</v>
      </c>
      <c r="U29" s="167">
        <v>0.2134812202328267</v>
      </c>
      <c r="V29" s="167">
        <v>0.23792328572742411</v>
      </c>
      <c r="W29" s="167">
        <v>0.26552933502929904</v>
      </c>
      <c r="X29" s="167">
        <v>0.29773807798083213</v>
      </c>
      <c r="Y29" s="167">
        <v>0.33513572269007563</v>
      </c>
      <c r="Z29" s="167">
        <v>0.37674316793332446</v>
      </c>
      <c r="AA29" s="167">
        <v>0.42238781966799277</v>
      </c>
      <c r="AB29" s="167">
        <v>0.48152944005032677</v>
      </c>
      <c r="AC29" s="167">
        <v>0.55772053353880691</v>
      </c>
      <c r="AD29" s="167">
        <v>0.65419911021610511</v>
      </c>
      <c r="AE29" s="167">
        <v>0.77624973838039524</v>
      </c>
      <c r="AF29" s="167">
        <v>0.94562191936025386</v>
      </c>
      <c r="AG29" s="167">
        <v>1.1612224517034189</v>
      </c>
      <c r="AH29" s="167">
        <v>1.423581105871992</v>
      </c>
      <c r="AI29" s="167">
        <v>1.702238210305677</v>
      </c>
      <c r="AJ29" s="167">
        <v>2.0735603661583939</v>
      </c>
      <c r="AK29" s="167">
        <v>2.4823680326502027</v>
      </c>
      <c r="AL29" s="167">
        <v>3.0144260952087696</v>
      </c>
      <c r="AM29" s="167">
        <v>3.5922891130506329</v>
      </c>
      <c r="AN29" s="167">
        <v>4.3438960248712659</v>
      </c>
      <c r="AO29" s="167">
        <v>5.1927097719821074</v>
      </c>
      <c r="AP29" s="167">
        <v>6.1744755366587736</v>
      </c>
      <c r="AQ29" s="167">
        <v>7.3877772389447394</v>
      </c>
      <c r="AR29" s="167">
        <v>8.7530867698160613</v>
      </c>
      <c r="AS29" s="167">
        <v>10.340076809827307</v>
      </c>
      <c r="AT29" s="167">
        <v>12.483669596398434</v>
      </c>
      <c r="AU29" s="167">
        <v>15.10732807588866</v>
      </c>
      <c r="AV29" s="167">
        <v>18.003044697271264</v>
      </c>
      <c r="AW29" s="167">
        <v>21.401779779322812</v>
      </c>
      <c r="AX29" s="167">
        <v>25.223707200400533</v>
      </c>
      <c r="AY29" s="167">
        <v>30.698142466309925</v>
      </c>
      <c r="AZ29" s="167">
        <v>36.565685350757825</v>
      </c>
      <c r="BA29" s="167">
        <v>42.171374800857798</v>
      </c>
      <c r="BB29" s="167">
        <v>50.057475748226068</v>
      </c>
      <c r="BC29" s="167">
        <v>59.460359733586643</v>
      </c>
      <c r="BD29" s="167">
        <v>70.275139408577104</v>
      </c>
      <c r="BE29" s="167">
        <v>83.871611537273864</v>
      </c>
      <c r="BF29" s="167">
        <v>101.91095543262932</v>
      </c>
      <c r="BG29" s="167">
        <v>86.493606234372848</v>
      </c>
      <c r="BH29" s="167">
        <v>91.159057658768077</v>
      </c>
      <c r="BI29" s="167">
        <v>98.224627078039617</v>
      </c>
      <c r="BJ29" s="167">
        <v>96.58036161807324</v>
      </c>
      <c r="BK29" s="167">
        <v>90.260541283644571</v>
      </c>
      <c r="BL29" s="167">
        <v>83.692012580828887</v>
      </c>
      <c r="BM29" s="167">
        <v>88.5823359206411</v>
      </c>
      <c r="BN29" s="167">
        <v>87.927528752728008</v>
      </c>
      <c r="BO29" s="167">
        <v>84.69745676867764</v>
      </c>
      <c r="BP29" s="167">
        <v>78.195140627829019</v>
      </c>
      <c r="BQ29" s="167">
        <v>71.422113985585113</v>
      </c>
      <c r="BR29" s="167">
        <v>64.405482397754952</v>
      </c>
      <c r="BS29" s="167">
        <v>55.586563953601221</v>
      </c>
      <c r="BT29" s="167">
        <v>48.311683726652248</v>
      </c>
      <c r="BU29" s="167">
        <v>32.658502633166293</v>
      </c>
      <c r="BV29" s="167">
        <v>27.068685585602658</v>
      </c>
      <c r="BW29" s="167">
        <v>21.465407313345793</v>
      </c>
      <c r="BX29" s="167">
        <v>16.376604686326793</v>
      </c>
      <c r="BY29" s="167">
        <v>12.106543553888862</v>
      </c>
      <c r="BZ29" s="167">
        <v>0</v>
      </c>
      <c r="CA29" s="168">
        <f t="shared" si="3"/>
        <v>1867.1344192432844</v>
      </c>
      <c r="CB29" s="169"/>
    </row>
    <row r="30" spans="2:80" ht="12.5" x14ac:dyDescent="0.25">
      <c r="B30" s="166">
        <f t="shared" si="2"/>
        <v>2023</v>
      </c>
      <c r="C30" s="167">
        <v>1.4768399807797606E-2</v>
      </c>
      <c r="D30" s="167">
        <v>1.8826851736953303E-2</v>
      </c>
      <c r="E30" s="167">
        <v>2.3499044946164865E-2</v>
      </c>
      <c r="F30" s="167">
        <v>2.8815287717065926E-2</v>
      </c>
      <c r="G30" s="167">
        <v>3.4805008821763808E-2</v>
      </c>
      <c r="H30" s="167">
        <v>4.1496579871483537E-2</v>
      </c>
      <c r="I30" s="167">
        <v>4.8919065695519931E-2</v>
      </c>
      <c r="J30" s="167">
        <v>5.7100482033446524E-2</v>
      </c>
      <c r="K30" s="167">
        <v>6.6070948370808777E-2</v>
      </c>
      <c r="L30" s="167">
        <v>7.5867823924967034E-2</v>
      </c>
      <c r="M30" s="167">
        <v>8.6522235927631738E-2</v>
      </c>
      <c r="N30" s="167">
        <v>9.8091943644954313E-2</v>
      </c>
      <c r="O30" s="167">
        <v>0.11064753979560189</v>
      </c>
      <c r="P30" s="167">
        <v>0.12422994212656858</v>
      </c>
      <c r="Q30" s="167">
        <v>0.13895254486224728</v>
      </c>
      <c r="R30" s="167">
        <v>0.15500328267025798</v>
      </c>
      <c r="S30" s="167">
        <v>0.17240555010400196</v>
      </c>
      <c r="T30" s="167">
        <v>0.19172287465732823</v>
      </c>
      <c r="U30" s="167">
        <v>0.21303878026129217</v>
      </c>
      <c r="V30" s="167">
        <v>0.23647441779697556</v>
      </c>
      <c r="W30" s="167">
        <v>0.26323673399466035</v>
      </c>
      <c r="X30" s="167">
        <v>0.29353138236802134</v>
      </c>
      <c r="Y30" s="167">
        <v>0.32905422622568953</v>
      </c>
      <c r="Z30" s="167">
        <v>0.37038956770559572</v>
      </c>
      <c r="AA30" s="167">
        <v>0.41624245474035249</v>
      </c>
      <c r="AB30" s="167">
        <v>0.46635199894470086</v>
      </c>
      <c r="AC30" s="167">
        <v>0.53174816792137025</v>
      </c>
      <c r="AD30" s="167">
        <v>0.61630326967955218</v>
      </c>
      <c r="AE30" s="167">
        <v>0.72339791396993591</v>
      </c>
      <c r="AF30" s="167">
        <v>0.8587626753704013</v>
      </c>
      <c r="AG30" s="167">
        <v>1.0468256747207181</v>
      </c>
      <c r="AH30" s="167">
        <v>1.2855944680582709</v>
      </c>
      <c r="AI30" s="167">
        <v>1.5750786961539127</v>
      </c>
      <c r="AJ30" s="167">
        <v>1.8454159879293999</v>
      </c>
      <c r="AK30" s="167">
        <v>2.2547862009103001</v>
      </c>
      <c r="AL30" s="167">
        <v>2.702594072573492</v>
      </c>
      <c r="AM30" s="167">
        <v>3.2839165006768196</v>
      </c>
      <c r="AN30" s="167">
        <v>3.9119996724133568</v>
      </c>
      <c r="AO30" s="167">
        <v>4.7244755761279214</v>
      </c>
      <c r="AP30" s="167">
        <v>5.6373626080172867</v>
      </c>
      <c r="AQ30" s="167">
        <v>6.69044511389533</v>
      </c>
      <c r="AR30" s="167">
        <v>7.9876704463401271</v>
      </c>
      <c r="AS30" s="167">
        <v>9.4411531187340501</v>
      </c>
      <c r="AT30" s="167">
        <v>11.128252488963966</v>
      </c>
      <c r="AU30" s="167">
        <v>13.402632348683866</v>
      </c>
      <c r="AV30" s="167">
        <v>16.172006023751212</v>
      </c>
      <c r="AW30" s="167">
        <v>19.22005404898001</v>
      </c>
      <c r="AX30" s="167">
        <v>22.789952147097704</v>
      </c>
      <c r="AY30" s="167">
        <v>26.780076845371369</v>
      </c>
      <c r="AZ30" s="167">
        <v>32.393329848801095</v>
      </c>
      <c r="BA30" s="167">
        <v>38.386213141965243</v>
      </c>
      <c r="BB30" s="167">
        <v>44.071930185216416</v>
      </c>
      <c r="BC30" s="167">
        <v>52.10028766930089</v>
      </c>
      <c r="BD30" s="167">
        <v>61.266316302765318</v>
      </c>
      <c r="BE30" s="167">
        <v>71.81187018654758</v>
      </c>
      <c r="BF30" s="167">
        <v>85.079184515185872</v>
      </c>
      <c r="BG30" s="167">
        <v>102.68014787949448</v>
      </c>
      <c r="BH30" s="167">
        <v>86.610849989484663</v>
      </c>
      <c r="BI30" s="167">
        <v>90.727617141563698</v>
      </c>
      <c r="BJ30" s="167">
        <v>97.178809228153298</v>
      </c>
      <c r="BK30" s="167">
        <v>94.981350666711762</v>
      </c>
      <c r="BL30" s="167">
        <v>88.209676510372248</v>
      </c>
      <c r="BM30" s="167">
        <v>81.244146316238982</v>
      </c>
      <c r="BN30" s="167">
        <v>85.184187016054281</v>
      </c>
      <c r="BO30" s="167">
        <v>83.689217711755518</v>
      </c>
      <c r="BP30" s="167">
        <v>79.71472384173363</v>
      </c>
      <c r="BQ30" s="167">
        <v>72.705773503226069</v>
      </c>
      <c r="BR30" s="167">
        <v>65.509925770539809</v>
      </c>
      <c r="BS30" s="167">
        <v>58.194247078644786</v>
      </c>
      <c r="BT30" s="167">
        <v>49.40565494978955</v>
      </c>
      <c r="BU30" s="167">
        <v>31.8816846124829</v>
      </c>
      <c r="BV30" s="167">
        <v>27.206666244522221</v>
      </c>
      <c r="BW30" s="167">
        <v>22.056136806981353</v>
      </c>
      <c r="BX30" s="167">
        <v>17.085540464776599</v>
      </c>
      <c r="BY30" s="167">
        <v>12.707614203365619</v>
      </c>
      <c r="BZ30" s="167">
        <v>0</v>
      </c>
      <c r="CA30" s="168">
        <f t="shared" si="3"/>
        <v>1800.7696708207659</v>
      </c>
      <c r="CB30" s="169"/>
    </row>
    <row r="31" spans="2:80" ht="12.5" x14ac:dyDescent="0.25">
      <c r="B31" s="166">
        <f t="shared" si="2"/>
        <v>2024</v>
      </c>
      <c r="C31" s="167">
        <v>1.4841020791378912E-2</v>
      </c>
      <c r="D31" s="167">
        <v>1.8919310266974135E-2</v>
      </c>
      <c r="E31" s="167">
        <v>2.3614117079803251E-2</v>
      </c>
      <c r="F31" s="167">
        <v>2.895598495492276E-2</v>
      </c>
      <c r="G31" s="167">
        <v>3.4974300222501961E-2</v>
      </c>
      <c r="H31" s="167">
        <v>4.1697762177363235E-2</v>
      </c>
      <c r="I31" s="167">
        <v>4.9154310028401337E-2</v>
      </c>
      <c r="J31" s="167">
        <v>5.7373709239234155E-2</v>
      </c>
      <c r="K31" s="167">
        <v>6.6384395910569577E-2</v>
      </c>
      <c r="L31" s="167">
        <v>7.6217550196393688E-2</v>
      </c>
      <c r="M31" s="167">
        <v>8.6915085710951731E-2</v>
      </c>
      <c r="N31" s="167">
        <v>9.8512510978692736E-2</v>
      </c>
      <c r="O31" s="167">
        <v>0.11107996771340949</v>
      </c>
      <c r="P31" s="167">
        <v>0.1247014260811249</v>
      </c>
      <c r="Q31" s="167">
        <v>0.13941553323260564</v>
      </c>
      <c r="R31" s="167">
        <v>0.15535690000988672</v>
      </c>
      <c r="S31" s="167">
        <v>0.17275240857918819</v>
      </c>
      <c r="T31" s="167">
        <v>0.19160013342103324</v>
      </c>
      <c r="U31" s="167">
        <v>0.21260349129399339</v>
      </c>
      <c r="V31" s="167">
        <v>0.23580785839281096</v>
      </c>
      <c r="W31" s="167">
        <v>0.26131325158162683</v>
      </c>
      <c r="X31" s="167">
        <v>0.2905874928410595</v>
      </c>
      <c r="Y31" s="167">
        <v>0.32380371534542735</v>
      </c>
      <c r="Z31" s="167">
        <v>0.36292886234492133</v>
      </c>
      <c r="AA31" s="167">
        <v>0.40853205078463511</v>
      </c>
      <c r="AB31" s="167">
        <v>0.45896054156279942</v>
      </c>
      <c r="AC31" s="167">
        <v>0.51381705132363009</v>
      </c>
      <c r="AD31" s="167">
        <v>0.58594316947187364</v>
      </c>
      <c r="AE31" s="167">
        <v>0.67948068201244749</v>
      </c>
      <c r="AF31" s="167">
        <v>0.79798124398841208</v>
      </c>
      <c r="AG31" s="167">
        <v>0.9476358648912071</v>
      </c>
      <c r="AH31" s="167">
        <v>1.1555633437821755</v>
      </c>
      <c r="AI31" s="167">
        <v>1.4189568758171762</v>
      </c>
      <c r="AJ31" s="167">
        <v>1.7018826496797166</v>
      </c>
      <c r="AK31" s="167">
        <v>1.9989642999691597</v>
      </c>
      <c r="AL31" s="167">
        <v>2.4481367060298509</v>
      </c>
      <c r="AM31" s="167">
        <v>2.9368643778803443</v>
      </c>
      <c r="AN31" s="167">
        <v>3.5699312282978339</v>
      </c>
      <c r="AO31" s="167">
        <v>4.2480367213878614</v>
      </c>
      <c r="AP31" s="167">
        <v>5.1231878016994576</v>
      </c>
      <c r="AQ31" s="167">
        <v>6.1033273540612063</v>
      </c>
      <c r="AR31" s="167">
        <v>7.2290583806354869</v>
      </c>
      <c r="AS31" s="167">
        <v>8.6119363971614575</v>
      </c>
      <c r="AT31" s="167">
        <v>10.157919543934415</v>
      </c>
      <c r="AU31" s="167">
        <v>11.944512274648131</v>
      </c>
      <c r="AV31" s="167">
        <v>14.345372888127001</v>
      </c>
      <c r="AW31" s="167">
        <v>17.264675476707811</v>
      </c>
      <c r="AX31" s="167">
        <v>20.46628658968363</v>
      </c>
      <c r="AY31" s="167">
        <v>24.195982272949646</v>
      </c>
      <c r="AZ31" s="167">
        <v>28.253701094259434</v>
      </c>
      <c r="BA31" s="167">
        <v>33.996411441656051</v>
      </c>
      <c r="BB31" s="167">
        <v>40.102060938730155</v>
      </c>
      <c r="BC31" s="167">
        <v>45.852467710272848</v>
      </c>
      <c r="BD31" s="167">
        <v>53.651820312541084</v>
      </c>
      <c r="BE31" s="167">
        <v>62.563225305906151</v>
      </c>
      <c r="BF31" s="167">
        <v>72.790536705480548</v>
      </c>
      <c r="BG31" s="167">
        <v>85.651060546158689</v>
      </c>
      <c r="BH31" s="167">
        <v>102.70343815239661</v>
      </c>
      <c r="BI31" s="167">
        <v>86.113336459211851</v>
      </c>
      <c r="BJ31" s="167">
        <v>89.674058814556702</v>
      </c>
      <c r="BK31" s="167">
        <v>95.463912808174001</v>
      </c>
      <c r="BL31" s="167">
        <v>92.712185206364182</v>
      </c>
      <c r="BM31" s="167">
        <v>85.523952004491719</v>
      </c>
      <c r="BN31" s="167">
        <v>78.046737329244948</v>
      </c>
      <c r="BO31" s="167">
        <v>81.001688095123583</v>
      </c>
      <c r="BP31" s="167">
        <v>78.710408129274853</v>
      </c>
      <c r="BQ31" s="167">
        <v>74.080346793009411</v>
      </c>
      <c r="BR31" s="167">
        <v>66.679176279345285</v>
      </c>
      <c r="BS31" s="167">
        <v>59.20733790547358</v>
      </c>
      <c r="BT31" s="167">
        <v>51.752666995419332</v>
      </c>
      <c r="BU31" s="167">
        <v>31.777960299261881</v>
      </c>
      <c r="BV31" s="167">
        <v>26.582520423601657</v>
      </c>
      <c r="BW31" s="167">
        <v>22.192330070203244</v>
      </c>
      <c r="BX31" s="167">
        <v>17.577170974290638</v>
      </c>
      <c r="BY31" s="167">
        <v>13.273729090621044</v>
      </c>
      <c r="BZ31" s="167">
        <v>0</v>
      </c>
      <c r="CA31" s="168">
        <f t="shared" si="3"/>
        <v>1728.4266967699509</v>
      </c>
      <c r="CB31" s="169"/>
    </row>
    <row r="32" spans="2:80" ht="12.5" x14ac:dyDescent="0.25">
      <c r="B32" s="166">
        <f t="shared" si="2"/>
        <v>2025</v>
      </c>
      <c r="C32" s="167">
        <v>1.4915974815081005E-2</v>
      </c>
      <c r="D32" s="167">
        <v>1.9014791101163619E-2</v>
      </c>
      <c r="E32" s="167">
        <v>2.3733122422927706E-2</v>
      </c>
      <c r="F32" s="167">
        <v>2.9101448964902656E-2</v>
      </c>
      <c r="G32" s="167">
        <v>3.5149462121286577E-2</v>
      </c>
      <c r="H32" s="167">
        <v>4.1905761426636816E-2</v>
      </c>
      <c r="I32" s="167">
        <v>4.9398652108092175E-2</v>
      </c>
      <c r="J32" s="167">
        <v>5.7656250099322175E-2</v>
      </c>
      <c r="K32" s="167">
        <v>6.6709224639627973E-2</v>
      </c>
      <c r="L32" s="167">
        <v>7.6586500841578628E-2</v>
      </c>
      <c r="M32" s="167">
        <v>8.7321355139853007E-2</v>
      </c>
      <c r="N32" s="167">
        <v>9.8963860624625824E-2</v>
      </c>
      <c r="O32" s="167">
        <v>0.11155318204670255</v>
      </c>
      <c r="P32" s="167">
        <v>0.12517345347233694</v>
      </c>
      <c r="Q32" s="167">
        <v>0.13992492339378493</v>
      </c>
      <c r="R32" s="167">
        <v>0.15583894361989165</v>
      </c>
      <c r="S32" s="167">
        <v>0.17307446513371075</v>
      </c>
      <c r="T32" s="167">
        <v>0.1919055158315848</v>
      </c>
      <c r="U32" s="167">
        <v>0.21229439630984859</v>
      </c>
      <c r="V32" s="167">
        <v>0.23510701572305001</v>
      </c>
      <c r="W32" s="167">
        <v>0.26033601794058597</v>
      </c>
      <c r="X32" s="167">
        <v>0.2880613449725305</v>
      </c>
      <c r="Y32" s="167">
        <v>0.32005478807213805</v>
      </c>
      <c r="Z32" s="167">
        <v>0.35642764752115158</v>
      </c>
      <c r="AA32" s="167">
        <v>0.39944709464842604</v>
      </c>
      <c r="AB32" s="167">
        <v>0.44965871167512461</v>
      </c>
      <c r="AC32" s="167">
        <v>0.50496884554882859</v>
      </c>
      <c r="AD32" s="167">
        <v>0.56488702276237179</v>
      </c>
      <c r="AE32" s="167">
        <v>0.64420947961364439</v>
      </c>
      <c r="AF32" s="167">
        <v>0.74738162719781964</v>
      </c>
      <c r="AG32" s="167">
        <v>0.87810931610640619</v>
      </c>
      <c r="AH32" s="167">
        <v>1.0429056950907851</v>
      </c>
      <c r="AI32" s="167">
        <v>1.271931827400137</v>
      </c>
      <c r="AJ32" s="167">
        <v>1.5259377570811654</v>
      </c>
      <c r="AK32" s="167">
        <v>1.8377492041845753</v>
      </c>
      <c r="AL32" s="167">
        <v>2.1626617170990339</v>
      </c>
      <c r="AM32" s="167">
        <v>2.6536744567850858</v>
      </c>
      <c r="AN32" s="167">
        <v>3.1853443645798869</v>
      </c>
      <c r="AO32" s="167">
        <v>3.8703311144117838</v>
      </c>
      <c r="AP32" s="167">
        <v>4.5998984032953807</v>
      </c>
      <c r="AQ32" s="167">
        <v>5.5408279398839504</v>
      </c>
      <c r="AR32" s="167">
        <v>6.5896002276266268</v>
      </c>
      <c r="AS32" s="167">
        <v>7.7895399853232465</v>
      </c>
      <c r="AT32" s="167">
        <v>9.2621866550757268</v>
      </c>
      <c r="AU32" s="167">
        <v>10.900268356603716</v>
      </c>
      <c r="AV32" s="167">
        <v>12.782233171477358</v>
      </c>
      <c r="AW32" s="167">
        <v>15.313114864826675</v>
      </c>
      <c r="AX32" s="167">
        <v>18.383839663747818</v>
      </c>
      <c r="AY32" s="167">
        <v>21.729205344059519</v>
      </c>
      <c r="AZ32" s="167">
        <v>25.524419045017741</v>
      </c>
      <c r="BA32" s="167">
        <v>29.644641954563529</v>
      </c>
      <c r="BB32" s="167">
        <v>35.50509032052468</v>
      </c>
      <c r="BC32" s="167">
        <v>41.708038468414379</v>
      </c>
      <c r="BD32" s="167">
        <v>47.193600205683794</v>
      </c>
      <c r="BE32" s="167">
        <v>54.753655171328646</v>
      </c>
      <c r="BF32" s="167">
        <v>63.372977623740063</v>
      </c>
      <c r="BG32" s="167">
        <v>73.227235090988401</v>
      </c>
      <c r="BH32" s="167">
        <v>85.605496753137928</v>
      </c>
      <c r="BI32" s="167">
        <v>102.01106798418331</v>
      </c>
      <c r="BJ32" s="167">
        <v>85.038141829344028</v>
      </c>
      <c r="BK32" s="167">
        <v>88.018771955107866</v>
      </c>
      <c r="BL32" s="167">
        <v>93.096051097940645</v>
      </c>
      <c r="BM32" s="167">
        <v>89.799972418480024</v>
      </c>
      <c r="BN32" s="167">
        <v>82.081952020459241</v>
      </c>
      <c r="BO32" s="167">
        <v>74.161698978716245</v>
      </c>
      <c r="BP32" s="167">
        <v>76.138681106304688</v>
      </c>
      <c r="BQ32" s="167">
        <v>73.121544560066766</v>
      </c>
      <c r="BR32" s="167">
        <v>67.932521257757614</v>
      </c>
      <c r="BS32" s="167">
        <v>60.281081014497133</v>
      </c>
      <c r="BT32" s="167">
        <v>52.685976086960352</v>
      </c>
      <c r="BU32" s="167">
        <v>32.124702737626762</v>
      </c>
      <c r="BV32" s="167">
        <v>26.270775898098552</v>
      </c>
      <c r="BW32" s="167">
        <v>21.509260947154054</v>
      </c>
      <c r="BX32" s="167">
        <v>17.546105867915998</v>
      </c>
      <c r="BY32" s="167">
        <v>13.548945285678721</v>
      </c>
      <c r="BZ32" s="167">
        <v>0</v>
      </c>
      <c r="CA32" s="168">
        <f t="shared" si="3"/>
        <v>1649.7025266241385</v>
      </c>
      <c r="CB32" s="169"/>
    </row>
    <row r="33" spans="2:80" ht="12.5" x14ac:dyDescent="0.25">
      <c r="B33" s="166">
        <f t="shared" si="2"/>
        <v>2026</v>
      </c>
      <c r="C33" s="167">
        <v>1.4998285707831809E-2</v>
      </c>
      <c r="D33" s="167">
        <v>1.9119621616408695E-2</v>
      </c>
      <c r="E33" s="167">
        <v>2.3863869559091876E-2</v>
      </c>
      <c r="F33" s="167">
        <v>2.9261539218771292E-2</v>
      </c>
      <c r="G33" s="167">
        <v>3.5342201374150249E-2</v>
      </c>
      <c r="H33" s="167">
        <v>4.2134859870797833E-2</v>
      </c>
      <c r="I33" s="167">
        <v>4.9667620408347206E-2</v>
      </c>
      <c r="J33" s="167">
        <v>5.7968953104938721E-2</v>
      </c>
      <c r="K33" s="167">
        <v>6.706723437944237E-2</v>
      </c>
      <c r="L33" s="167">
        <v>7.6994379168954755E-2</v>
      </c>
      <c r="M33" s="167">
        <v>8.77805501439331E-2</v>
      </c>
      <c r="N33" s="167">
        <v>9.9463453000404906E-2</v>
      </c>
      <c r="O33" s="167">
        <v>0.11210271597065155</v>
      </c>
      <c r="P33" s="167">
        <v>0.12573961754660032</v>
      </c>
      <c r="Q33" s="167">
        <v>0.14047616680207342</v>
      </c>
      <c r="R33" s="167">
        <v>0.15643051446249867</v>
      </c>
      <c r="S33" s="167">
        <v>0.17362046427717953</v>
      </c>
      <c r="T33" s="167">
        <v>0.192235058245315</v>
      </c>
      <c r="U33" s="167">
        <v>0.21260332498786799</v>
      </c>
      <c r="V33" s="167">
        <v>0.23463635251430864</v>
      </c>
      <c r="W33" s="167">
        <v>0.25939178943973695</v>
      </c>
      <c r="X33" s="167">
        <v>0.28680002193944421</v>
      </c>
      <c r="Y33" s="167">
        <v>0.31691759043867945</v>
      </c>
      <c r="Z33" s="167">
        <v>0.35184970293698792</v>
      </c>
      <c r="AA33" s="167">
        <v>0.39162786880255662</v>
      </c>
      <c r="AB33" s="167">
        <v>0.43885434201552903</v>
      </c>
      <c r="AC33" s="167">
        <v>0.49400910009266275</v>
      </c>
      <c r="AD33" s="167">
        <v>0.55455085150400929</v>
      </c>
      <c r="AE33" s="167">
        <v>0.6198466312364237</v>
      </c>
      <c r="AF33" s="167">
        <v>0.7068715346434814</v>
      </c>
      <c r="AG33" s="167">
        <v>0.82037119299060912</v>
      </c>
      <c r="AH33" s="167">
        <v>0.9640597236180527</v>
      </c>
      <c r="AI33" s="167">
        <v>1.1449098914297602</v>
      </c>
      <c r="AJ33" s="167">
        <v>1.3605985420673836</v>
      </c>
      <c r="AK33" s="167">
        <v>1.6407160949856039</v>
      </c>
      <c r="AL33" s="167">
        <v>1.9827587029728801</v>
      </c>
      <c r="AM33" s="167">
        <v>2.3368273160150954</v>
      </c>
      <c r="AN33" s="167">
        <v>2.8718038712433023</v>
      </c>
      <c r="AO33" s="167">
        <v>3.4464117149649458</v>
      </c>
      <c r="AP33" s="167">
        <v>4.184982665174541</v>
      </c>
      <c r="AQ33" s="167">
        <v>4.9685879438046525</v>
      </c>
      <c r="AR33" s="167">
        <v>5.9768124932804856</v>
      </c>
      <c r="AS33" s="167">
        <v>7.0958059626227818</v>
      </c>
      <c r="AT33" s="167">
        <v>8.3735365869239349</v>
      </c>
      <c r="AU33" s="167">
        <v>9.9358947738551713</v>
      </c>
      <c r="AV33" s="167">
        <v>11.662643599925909</v>
      </c>
      <c r="AW33" s="167">
        <v>13.642635572621824</v>
      </c>
      <c r="AX33" s="167">
        <v>16.305074083673944</v>
      </c>
      <c r="AY33" s="167">
        <v>19.517865747901389</v>
      </c>
      <c r="AZ33" s="167">
        <v>22.918375160323901</v>
      </c>
      <c r="BA33" s="167">
        <v>26.774039774370724</v>
      </c>
      <c r="BB33" s="167">
        <v>30.950890557198626</v>
      </c>
      <c r="BC33" s="167">
        <v>36.916294516226863</v>
      </c>
      <c r="BD33" s="167">
        <v>42.909910464452594</v>
      </c>
      <c r="BE33" s="167">
        <v>48.137824012920952</v>
      </c>
      <c r="BF33" s="167">
        <v>55.430518456651768</v>
      </c>
      <c r="BG33" s="167">
        <v>63.714715341580735</v>
      </c>
      <c r="BH33" s="167">
        <v>73.143105019850637</v>
      </c>
      <c r="BI33" s="167">
        <v>84.973480064441659</v>
      </c>
      <c r="BJ33" s="167">
        <v>100.6491217118416</v>
      </c>
      <c r="BK33" s="167">
        <v>83.407491965091467</v>
      </c>
      <c r="BL33" s="167">
        <v>85.780697483624877</v>
      </c>
      <c r="BM33" s="167">
        <v>90.104936254838606</v>
      </c>
      <c r="BN33" s="167">
        <v>86.125587244919785</v>
      </c>
      <c r="BO33" s="167">
        <v>77.949828031964799</v>
      </c>
      <c r="BP33" s="167">
        <v>69.683567446884936</v>
      </c>
      <c r="BQ33" s="167">
        <v>70.717570113844104</v>
      </c>
      <c r="BR33" s="167">
        <v>67.055266863470379</v>
      </c>
      <c r="BS33" s="167">
        <v>61.430240697070104</v>
      </c>
      <c r="BT33" s="167">
        <v>53.678688028311782</v>
      </c>
      <c r="BU33" s="167">
        <v>31.499820549308986</v>
      </c>
      <c r="BV33" s="167">
        <v>26.54191183693073</v>
      </c>
      <c r="BW33" s="167">
        <v>21.253453107317483</v>
      </c>
      <c r="BX33" s="167">
        <v>17.010830446572388</v>
      </c>
      <c r="BY33" s="167">
        <v>13.530968244101347</v>
      </c>
      <c r="BZ33" s="167">
        <v>0</v>
      </c>
      <c r="CA33" s="168">
        <f t="shared" si="3"/>
        <v>1566.8936560895936</v>
      </c>
      <c r="CB33" s="169"/>
    </row>
    <row r="34" spans="2:80" ht="12.5" x14ac:dyDescent="0.25">
      <c r="B34" s="166">
        <f t="shared" si="2"/>
        <v>2027</v>
      </c>
      <c r="C34" s="167">
        <v>1.5084308807197723E-2</v>
      </c>
      <c r="D34" s="167">
        <v>1.9229241076997576E-2</v>
      </c>
      <c r="E34" s="167">
        <v>2.4000547700981194E-2</v>
      </c>
      <c r="F34" s="167">
        <v>2.9429005590450912E-2</v>
      </c>
      <c r="G34" s="167">
        <v>3.5544163121832277E-2</v>
      </c>
      <c r="H34" s="167">
        <v>4.237482441633221E-2</v>
      </c>
      <c r="I34" s="167">
        <v>4.9949585447100951E-2</v>
      </c>
      <c r="J34" s="167">
        <v>5.8296515031217883E-2</v>
      </c>
      <c r="K34" s="167">
        <v>6.7444377892157625E-2</v>
      </c>
      <c r="L34" s="167">
        <v>7.7421934063845732E-2</v>
      </c>
      <c r="M34" s="167">
        <v>8.826335751984718E-2</v>
      </c>
      <c r="N34" s="167">
        <v>0.10000183617570375</v>
      </c>
      <c r="O34" s="167">
        <v>0.11267962021875264</v>
      </c>
      <c r="P34" s="167">
        <v>0.12636740319439091</v>
      </c>
      <c r="Q34" s="167">
        <v>0.14110793510562819</v>
      </c>
      <c r="R34" s="167">
        <v>0.15702443336152688</v>
      </c>
      <c r="S34" s="167">
        <v>0.17425446985578166</v>
      </c>
      <c r="T34" s="167">
        <v>0.19279659392753337</v>
      </c>
      <c r="U34" s="167">
        <v>0.21287549008357909</v>
      </c>
      <c r="V34" s="167">
        <v>0.23488069841223047</v>
      </c>
      <c r="W34" s="167">
        <v>0.25865884586001398</v>
      </c>
      <c r="X34" s="167">
        <v>0.28549682820694394</v>
      </c>
      <c r="Y34" s="167">
        <v>0.31524805408474393</v>
      </c>
      <c r="Z34" s="167">
        <v>0.34792785044792146</v>
      </c>
      <c r="AA34" s="167">
        <v>0.38601885473964098</v>
      </c>
      <c r="AB34" s="167">
        <v>0.42945479559663191</v>
      </c>
      <c r="AC34" s="167">
        <v>0.4811839285041698</v>
      </c>
      <c r="AD34" s="167">
        <v>0.54164338503958298</v>
      </c>
      <c r="AE34" s="167">
        <v>0.60775511313860864</v>
      </c>
      <c r="AF34" s="167">
        <v>0.67875909133219059</v>
      </c>
      <c r="AG34" s="167">
        <v>0.77401095126936037</v>
      </c>
      <c r="AH34" s="167">
        <v>0.89843935490688109</v>
      </c>
      <c r="AI34" s="167">
        <v>1.055859390513983</v>
      </c>
      <c r="AJ34" s="167">
        <v>1.2177607417618077</v>
      </c>
      <c r="AK34" s="167">
        <v>1.4555789271134949</v>
      </c>
      <c r="AL34" s="167">
        <v>1.7630518203432428</v>
      </c>
      <c r="AM34" s="167">
        <v>2.1368748377096671</v>
      </c>
      <c r="AN34" s="167">
        <v>2.5215192228369028</v>
      </c>
      <c r="AO34" s="167">
        <v>3.1007869320892598</v>
      </c>
      <c r="AP34" s="167">
        <v>3.7196341668655912</v>
      </c>
      <c r="AQ34" s="167">
        <v>4.5144802798440926</v>
      </c>
      <c r="AR34" s="167">
        <v>5.3533212058256474</v>
      </c>
      <c r="AS34" s="167">
        <v>6.4305061184262007</v>
      </c>
      <c r="AT34" s="167">
        <v>7.6231146067072277</v>
      </c>
      <c r="AU34" s="167">
        <v>8.978561716463453</v>
      </c>
      <c r="AV34" s="167">
        <v>10.627867514504148</v>
      </c>
      <c r="AW34" s="167">
        <v>12.44580953876088</v>
      </c>
      <c r="AX34" s="167">
        <v>14.524689380071147</v>
      </c>
      <c r="AY34" s="167">
        <v>17.309778593343069</v>
      </c>
      <c r="AZ34" s="167">
        <v>20.58348866792597</v>
      </c>
      <c r="BA34" s="167">
        <v>24.035904291782359</v>
      </c>
      <c r="BB34" s="167">
        <v>27.948034947982993</v>
      </c>
      <c r="BC34" s="167">
        <v>32.174064861758225</v>
      </c>
      <c r="BD34" s="167">
        <v>37.96798534452391</v>
      </c>
      <c r="BE34" s="167">
        <v>43.750631486699447</v>
      </c>
      <c r="BF34" s="167">
        <v>48.711186111350038</v>
      </c>
      <c r="BG34" s="167">
        <v>55.702433905716632</v>
      </c>
      <c r="BH34" s="167">
        <v>63.609975990668083</v>
      </c>
      <c r="BI34" s="167">
        <v>72.566647084110031</v>
      </c>
      <c r="BJ34" s="167">
        <v>83.797934545578059</v>
      </c>
      <c r="BK34" s="167">
        <v>98.648289460166637</v>
      </c>
      <c r="BL34" s="167">
        <v>81.240938727375479</v>
      </c>
      <c r="BM34" s="167">
        <v>82.986800934421737</v>
      </c>
      <c r="BN34" s="167">
        <v>86.378774815076383</v>
      </c>
      <c r="BO34" s="167">
        <v>81.759810074451934</v>
      </c>
      <c r="BP34" s="167">
        <v>73.223728535810267</v>
      </c>
      <c r="BQ34" s="167">
        <v>64.722314928069977</v>
      </c>
      <c r="BR34" s="167">
        <v>64.861665646829451</v>
      </c>
      <c r="BS34" s="167">
        <v>60.662182790386751</v>
      </c>
      <c r="BT34" s="167">
        <v>54.738376509003942</v>
      </c>
      <c r="BU34" s="167">
        <v>30.756624374191372</v>
      </c>
      <c r="BV34" s="167">
        <v>25.93164246885603</v>
      </c>
      <c r="BW34" s="167">
        <v>21.403516600051905</v>
      </c>
      <c r="BX34" s="167">
        <v>16.760986757343129</v>
      </c>
      <c r="BY34" s="167">
        <v>13.087486264346728</v>
      </c>
      <c r="BZ34" s="167">
        <v>0</v>
      </c>
      <c r="CA34" s="168">
        <f t="shared" si="3"/>
        <v>1480.7542445117874</v>
      </c>
      <c r="CB34" s="169"/>
    </row>
    <row r="35" spans="2:80" ht="12.5" x14ac:dyDescent="0.25">
      <c r="B35" s="166">
        <f t="shared" si="2"/>
        <v>2028</v>
      </c>
      <c r="C35" s="167">
        <v>1.5176614888957957E-2</v>
      </c>
      <c r="D35" s="167">
        <v>1.9346847079501826E-2</v>
      </c>
      <c r="E35" s="167">
        <v>2.4147279932783476E-2</v>
      </c>
      <c r="F35" s="167">
        <v>2.9608730126092626E-2</v>
      </c>
      <c r="G35" s="167">
        <v>3.576107260986091E-2</v>
      </c>
      <c r="H35" s="167">
        <v>4.2633026018499533E-2</v>
      </c>
      <c r="I35" s="167">
        <v>5.0252872560493871E-2</v>
      </c>
      <c r="J35" s="167">
        <v>5.8649224297320397E-2</v>
      </c>
      <c r="K35" s="167">
        <v>6.7850220964714728E-2</v>
      </c>
      <c r="L35" s="167">
        <v>7.7885116025147832E-2</v>
      </c>
      <c r="M35" s="167">
        <v>8.8783668482653413E-2</v>
      </c>
      <c r="N35" s="167">
        <v>0.10058437632050257</v>
      </c>
      <c r="O35" s="167">
        <v>0.11332329336368785</v>
      </c>
      <c r="P35" s="167">
        <v>0.12704705711097863</v>
      </c>
      <c r="Q35" s="167">
        <v>0.1418406232186375</v>
      </c>
      <c r="R35" s="167">
        <v>0.15774602450491723</v>
      </c>
      <c r="S35" s="167">
        <v>0.17491153187915523</v>
      </c>
      <c r="T35" s="167">
        <v>0.19349705216061419</v>
      </c>
      <c r="U35" s="167">
        <v>0.2134742887098118</v>
      </c>
      <c r="V35" s="167">
        <v>0.2351073598995379</v>
      </c>
      <c r="W35" s="167">
        <v>0.25885558847634904</v>
      </c>
      <c r="X35" s="167">
        <v>0.28449119484238317</v>
      </c>
      <c r="Y35" s="167">
        <v>0.31356761246514381</v>
      </c>
      <c r="Z35" s="167">
        <v>0.34583326194957814</v>
      </c>
      <c r="AA35" s="167">
        <v>0.38125326491712092</v>
      </c>
      <c r="AB35" s="167">
        <v>0.42273602130772425</v>
      </c>
      <c r="AC35" s="167">
        <v>0.4700771866207053</v>
      </c>
      <c r="AD35" s="167">
        <v>0.52663731395087987</v>
      </c>
      <c r="AE35" s="167">
        <v>0.59276742059464904</v>
      </c>
      <c r="AF35" s="167">
        <v>0.66481398487492283</v>
      </c>
      <c r="AG35" s="167">
        <v>0.74187937457970843</v>
      </c>
      <c r="AH35" s="167">
        <v>0.84581141800137882</v>
      </c>
      <c r="AI35" s="167">
        <v>0.9818156484999826</v>
      </c>
      <c r="AJ35" s="167">
        <v>1.1175952323391045</v>
      </c>
      <c r="AK35" s="167">
        <v>1.2958781674149777</v>
      </c>
      <c r="AL35" s="167">
        <v>1.5568885098755101</v>
      </c>
      <c r="AM35" s="167">
        <v>1.893143086481774</v>
      </c>
      <c r="AN35" s="167">
        <v>2.3003574143525798</v>
      </c>
      <c r="AO35" s="167">
        <v>2.7154579803417684</v>
      </c>
      <c r="AP35" s="167">
        <v>3.3404879916073136</v>
      </c>
      <c r="AQ35" s="167">
        <v>4.0058220759677958</v>
      </c>
      <c r="AR35" s="167">
        <v>4.8583460833301144</v>
      </c>
      <c r="AS35" s="167">
        <v>5.7537392208408136</v>
      </c>
      <c r="AT35" s="167">
        <v>6.9032219036780749</v>
      </c>
      <c r="AU35" s="167">
        <v>8.1695424031161963</v>
      </c>
      <c r="AV35" s="167">
        <v>9.6002315494507542</v>
      </c>
      <c r="AW35" s="167">
        <v>11.339009494679463</v>
      </c>
      <c r="AX35" s="167">
        <v>13.24893015947146</v>
      </c>
      <c r="AY35" s="167">
        <v>15.418750705156171</v>
      </c>
      <c r="AZ35" s="167">
        <v>18.255046014608485</v>
      </c>
      <c r="BA35" s="167">
        <v>21.58747588354441</v>
      </c>
      <c r="BB35" s="167">
        <v>25.08884947848458</v>
      </c>
      <c r="BC35" s="167">
        <v>29.049870942464242</v>
      </c>
      <c r="BD35" s="167">
        <v>33.084938325185114</v>
      </c>
      <c r="BE35" s="167">
        <v>38.702388289075607</v>
      </c>
      <c r="BF35" s="167">
        <v>44.257290590475499</v>
      </c>
      <c r="BG35" s="167">
        <v>48.934334256790166</v>
      </c>
      <c r="BH35" s="167">
        <v>55.591853142356427</v>
      </c>
      <c r="BI35" s="167">
        <v>63.087553188878914</v>
      </c>
      <c r="BJ35" s="167">
        <v>71.538604048350834</v>
      </c>
      <c r="BK35" s="167">
        <v>82.105543383182905</v>
      </c>
      <c r="BL35" s="167">
        <v>96.034459526623181</v>
      </c>
      <c r="BM35" s="167">
        <v>78.566472954919035</v>
      </c>
      <c r="BN35" s="167">
        <v>79.54206253727105</v>
      </c>
      <c r="BO35" s="167">
        <v>81.989007687572695</v>
      </c>
      <c r="BP35" s="167">
        <v>76.799574417479604</v>
      </c>
      <c r="BQ35" s="167">
        <v>68.015078988002571</v>
      </c>
      <c r="BR35" s="167">
        <v>59.385531618682045</v>
      </c>
      <c r="BS35" s="167">
        <v>58.710769034419307</v>
      </c>
      <c r="BT35" s="167">
        <v>54.097178079489865</v>
      </c>
      <c r="BU35" s="167">
        <v>29.811539759492486</v>
      </c>
      <c r="BV35" s="167">
        <v>25.152039853957859</v>
      </c>
      <c r="BW35" s="167">
        <v>20.780190579967567</v>
      </c>
      <c r="BX35" s="167">
        <v>16.778654335133904</v>
      </c>
      <c r="BY35" s="167">
        <v>12.824523283511905</v>
      </c>
      <c r="BZ35" s="167">
        <v>0</v>
      </c>
      <c r="CA35" s="168">
        <f t="shared" si="3"/>
        <v>1392.0863977492588</v>
      </c>
      <c r="CB35" s="169"/>
    </row>
    <row r="36" spans="2:80" ht="12.5" x14ac:dyDescent="0.25">
      <c r="B36" s="166">
        <f t="shared" si="2"/>
        <v>2029</v>
      </c>
      <c r="C36" s="167">
        <v>1.5265354624090136E-2</v>
      </c>
      <c r="D36" s="167">
        <v>1.9459949530595134E-2</v>
      </c>
      <c r="E36" s="167">
        <v>2.428835540681203E-2</v>
      </c>
      <c r="F36" s="167">
        <v>2.9781643028862447E-2</v>
      </c>
      <c r="G36" s="167">
        <v>3.5969655330963302E-2</v>
      </c>
      <c r="H36" s="167">
        <v>4.2881492132319468E-2</v>
      </c>
      <c r="I36" s="167">
        <v>5.0545235260479909E-2</v>
      </c>
      <c r="J36" s="167">
        <v>5.898897269413253E-2</v>
      </c>
      <c r="K36" s="167">
        <v>6.8241455827162248E-2</v>
      </c>
      <c r="L36" s="167">
        <v>7.8331031144304661E-2</v>
      </c>
      <c r="M36" s="167">
        <v>8.9288050704401919E-2</v>
      </c>
      <c r="N36" s="167">
        <v>0.1011446392172646</v>
      </c>
      <c r="O36" s="167">
        <v>0.1139442946604681</v>
      </c>
      <c r="P36" s="167">
        <v>0.12772534059326449</v>
      </c>
      <c r="Q36" s="167">
        <v>0.14253969289359564</v>
      </c>
      <c r="R36" s="167">
        <v>0.15848937824169906</v>
      </c>
      <c r="S36" s="167">
        <v>0.17561282468793907</v>
      </c>
      <c r="T36" s="167">
        <v>0.1940889584966517</v>
      </c>
      <c r="U36" s="167">
        <v>0.21410225513571376</v>
      </c>
      <c r="V36" s="167">
        <v>0.23558684932632951</v>
      </c>
      <c r="W36" s="167">
        <v>0.25885330658174316</v>
      </c>
      <c r="X36" s="167">
        <v>0.28444465844702149</v>
      </c>
      <c r="Y36" s="167">
        <v>0.31204530501799477</v>
      </c>
      <c r="Z36" s="167">
        <v>0.34350498484691261</v>
      </c>
      <c r="AA36" s="167">
        <v>0.37844494442747745</v>
      </c>
      <c r="AB36" s="167">
        <v>0.41677281887359569</v>
      </c>
      <c r="AC36" s="167">
        <v>0.46185510174549488</v>
      </c>
      <c r="AD36" s="167">
        <v>0.51335477697943033</v>
      </c>
      <c r="AE36" s="167">
        <v>0.57505570672184048</v>
      </c>
      <c r="AF36" s="167">
        <v>0.6472221327490143</v>
      </c>
      <c r="AG36" s="167">
        <v>0.72556373865400436</v>
      </c>
      <c r="AH36" s="167">
        <v>0.80895697630208974</v>
      </c>
      <c r="AI36" s="167">
        <v>0.92203494263909092</v>
      </c>
      <c r="AJ36" s="167">
        <v>1.0338569668648923</v>
      </c>
      <c r="AK36" s="167">
        <v>1.1834064234430635</v>
      </c>
      <c r="AL36" s="167">
        <v>1.3788171009576806</v>
      </c>
      <c r="AM36" s="167">
        <v>1.6642259257324263</v>
      </c>
      <c r="AN36" s="167">
        <v>2.0307516337455573</v>
      </c>
      <c r="AO36" s="167">
        <v>2.4716429505574489</v>
      </c>
      <c r="AP36" s="167">
        <v>2.9180865639665057</v>
      </c>
      <c r="AQ36" s="167">
        <v>3.5911483109379843</v>
      </c>
      <c r="AR36" s="167">
        <v>4.3040918225676714</v>
      </c>
      <c r="AS36" s="167">
        <v>5.2158467151817689</v>
      </c>
      <c r="AT36" s="167">
        <v>6.1705648402300337</v>
      </c>
      <c r="AU36" s="167">
        <v>7.3926866500344</v>
      </c>
      <c r="AV36" s="167">
        <v>8.7307262632811042</v>
      </c>
      <c r="AW36" s="167">
        <v>10.238883803938942</v>
      </c>
      <c r="AX36" s="167">
        <v>12.068134891085723</v>
      </c>
      <c r="AY36" s="167">
        <v>14.063056481126463</v>
      </c>
      <c r="AZ36" s="167">
        <v>16.26076995350336</v>
      </c>
      <c r="BA36" s="167">
        <v>19.146289572607166</v>
      </c>
      <c r="BB36" s="167">
        <v>22.534199354940554</v>
      </c>
      <c r="BC36" s="167">
        <v>26.077705153288548</v>
      </c>
      <c r="BD36" s="167">
        <v>29.872145572382113</v>
      </c>
      <c r="BE36" s="167">
        <v>33.723161696080538</v>
      </c>
      <c r="BF36" s="167">
        <v>39.146713263620633</v>
      </c>
      <c r="BG36" s="167">
        <v>44.452631779496414</v>
      </c>
      <c r="BH36" s="167">
        <v>48.82925955167557</v>
      </c>
      <c r="BI36" s="167">
        <v>55.125825296396272</v>
      </c>
      <c r="BJ36" s="167">
        <v>62.183070366760298</v>
      </c>
      <c r="BK36" s="167">
        <v>70.082255721590556</v>
      </c>
      <c r="BL36" s="167">
        <v>79.919445603506119</v>
      </c>
      <c r="BM36" s="167">
        <v>92.839441716672454</v>
      </c>
      <c r="BN36" s="167">
        <v>75.299105280751689</v>
      </c>
      <c r="BO36" s="167">
        <v>75.509697724192293</v>
      </c>
      <c r="BP36" s="167">
        <v>77.028128195261914</v>
      </c>
      <c r="BQ36" s="167">
        <v>71.355849993659149</v>
      </c>
      <c r="BR36" s="167">
        <v>62.431423772513298</v>
      </c>
      <c r="BS36" s="167">
        <v>53.794225570914804</v>
      </c>
      <c r="BT36" s="167">
        <v>52.4064139485019</v>
      </c>
      <c r="BU36" s="167">
        <v>28.123119801586466</v>
      </c>
      <c r="BV36" s="167">
        <v>24.514393562802912</v>
      </c>
      <c r="BW36" s="167">
        <v>20.276892773594803</v>
      </c>
      <c r="BX36" s="167">
        <v>16.394414967636813</v>
      </c>
      <c r="BY36" s="167">
        <v>12.923195953247236</v>
      </c>
      <c r="BZ36" s="167">
        <v>0</v>
      </c>
      <c r="CA36" s="168">
        <f t="shared" si="3"/>
        <v>1303.3300883137583</v>
      </c>
      <c r="CB36" s="169"/>
    </row>
    <row r="37" spans="2:80" ht="12.5" x14ac:dyDescent="0.25">
      <c r="B37" s="166">
        <f t="shared" si="2"/>
        <v>2030</v>
      </c>
      <c r="C37" s="167">
        <v>1.5354857869345059E-2</v>
      </c>
      <c r="D37" s="167">
        <v>1.9573981227573679E-2</v>
      </c>
      <c r="E37" s="167">
        <v>2.4430656263289725E-2</v>
      </c>
      <c r="F37" s="167">
        <v>2.9956005031673089E-2</v>
      </c>
      <c r="G37" s="167">
        <v>3.6180160523578225E-2</v>
      </c>
      <c r="H37" s="167">
        <v>4.3132111603326806E-2</v>
      </c>
      <c r="I37" s="167">
        <v>5.0840388183028683E-2</v>
      </c>
      <c r="J37" s="167">
        <v>5.9332717710319199E-2</v>
      </c>
      <c r="K37" s="167">
        <v>6.8637060301888514E-2</v>
      </c>
      <c r="L37" s="167">
        <v>7.8782514369510781E-2</v>
      </c>
      <c r="M37" s="167">
        <v>8.9798117226360039E-2</v>
      </c>
      <c r="N37" s="167">
        <v>0.1017166262562626</v>
      </c>
      <c r="O37" s="167">
        <v>0.11457260305398244</v>
      </c>
      <c r="P37" s="167">
        <v>0.12841519113336361</v>
      </c>
      <c r="Q37" s="167">
        <v>0.14328505235599764</v>
      </c>
      <c r="R37" s="167">
        <v>0.15923962678941525</v>
      </c>
      <c r="S37" s="167">
        <v>0.17640119140421312</v>
      </c>
      <c r="T37" s="167">
        <v>0.19480210107583401</v>
      </c>
      <c r="U37" s="167">
        <v>0.21465753435861606</v>
      </c>
      <c r="V37" s="167">
        <v>0.23617700395579486</v>
      </c>
      <c r="W37" s="167">
        <v>0.25924749125653729</v>
      </c>
      <c r="X37" s="167">
        <v>0.28423732085456271</v>
      </c>
      <c r="Y37" s="167">
        <v>0.31178576775200839</v>
      </c>
      <c r="Z37" s="167">
        <v>0.34146626150800002</v>
      </c>
      <c r="AA37" s="167">
        <v>0.37546347918341505</v>
      </c>
      <c r="AB37" s="167">
        <v>0.41325005709220736</v>
      </c>
      <c r="AC37" s="167">
        <v>0.45465208169393273</v>
      </c>
      <c r="AD37" s="167">
        <v>0.50356869958596184</v>
      </c>
      <c r="AE37" s="167">
        <v>0.55948537367632112</v>
      </c>
      <c r="AF37" s="167">
        <v>0.62666168267826516</v>
      </c>
      <c r="AG37" s="167">
        <v>0.70525504739249445</v>
      </c>
      <c r="AH37" s="167">
        <v>0.79020543895948525</v>
      </c>
      <c r="AI37" s="167">
        <v>0.88022513255703227</v>
      </c>
      <c r="AJ37" s="167">
        <v>0.96631608882663256</v>
      </c>
      <c r="AK37" s="167">
        <v>1.0894518005031575</v>
      </c>
      <c r="AL37" s="167">
        <v>1.2533931606181405</v>
      </c>
      <c r="AM37" s="167">
        <v>1.4668089233532984</v>
      </c>
      <c r="AN37" s="167">
        <v>1.7778904162731801</v>
      </c>
      <c r="AO37" s="167">
        <v>2.1750452053038249</v>
      </c>
      <c r="AP37" s="167">
        <v>2.6507456716794944</v>
      </c>
      <c r="AQ37" s="167">
        <v>3.1301135052773699</v>
      </c>
      <c r="AR37" s="167">
        <v>3.8525240347829559</v>
      </c>
      <c r="AS37" s="167">
        <v>4.6143080826039435</v>
      </c>
      <c r="AT37" s="167">
        <v>5.588102729156919</v>
      </c>
      <c r="AU37" s="167">
        <v>6.6023107519524515</v>
      </c>
      <c r="AV37" s="167">
        <v>7.8955832643825525</v>
      </c>
      <c r="AW37" s="167">
        <v>9.3075154294689728</v>
      </c>
      <c r="AX37" s="167">
        <v>10.893976221527975</v>
      </c>
      <c r="AY37" s="167">
        <v>12.807783471336407</v>
      </c>
      <c r="AZ37" s="167">
        <v>14.831800448484458</v>
      </c>
      <c r="BA37" s="167">
        <v>17.05632988987503</v>
      </c>
      <c r="BB37" s="167">
        <v>19.988614320899138</v>
      </c>
      <c r="BC37" s="167">
        <v>23.425305635253643</v>
      </c>
      <c r="BD37" s="167">
        <v>26.820970665820969</v>
      </c>
      <c r="BE37" s="167">
        <v>30.453488371724976</v>
      </c>
      <c r="BF37" s="167">
        <v>34.114988241045431</v>
      </c>
      <c r="BG37" s="167">
        <v>39.322673836967056</v>
      </c>
      <c r="BH37" s="167">
        <v>44.358183010350565</v>
      </c>
      <c r="BI37" s="167">
        <v>48.420936411287386</v>
      </c>
      <c r="BJ37" s="167">
        <v>54.336646462462831</v>
      </c>
      <c r="BK37" s="167">
        <v>60.919227598541958</v>
      </c>
      <c r="BL37" s="167">
        <v>68.218091820618994</v>
      </c>
      <c r="BM37" s="167">
        <v>77.265858853272647</v>
      </c>
      <c r="BN37" s="167">
        <v>88.973005122116192</v>
      </c>
      <c r="BO37" s="167">
        <v>71.497658472094045</v>
      </c>
      <c r="BP37" s="167">
        <v>70.972896101919417</v>
      </c>
      <c r="BQ37" s="167">
        <v>71.602055160697191</v>
      </c>
      <c r="BR37" s="167">
        <v>65.536490769900254</v>
      </c>
      <c r="BS37" s="167">
        <v>56.59448005818026</v>
      </c>
      <c r="BT37" s="167">
        <v>48.072655843380062</v>
      </c>
      <c r="BU37" s="167">
        <v>26.290971151261701</v>
      </c>
      <c r="BV37" s="167">
        <v>23.415786685085148</v>
      </c>
      <c r="BW37" s="167">
        <v>20.015286224679265</v>
      </c>
      <c r="BX37" s="167">
        <v>16.207578481824765</v>
      </c>
      <c r="BY37" s="167">
        <v>12.798635231029515</v>
      </c>
      <c r="BZ37" s="167">
        <v>0</v>
      </c>
      <c r="CA37" s="168">
        <f t="shared" si="3"/>
        <v>1216.0732729607039</v>
      </c>
      <c r="CB37" s="169"/>
    </row>
    <row r="38" spans="2:80" ht="12.5" x14ac:dyDescent="0.25">
      <c r="B38" s="166">
        <f t="shared" si="2"/>
        <v>2031</v>
      </c>
      <c r="C38" s="167">
        <v>1.5447795607361836E-2</v>
      </c>
      <c r="D38" s="167">
        <v>1.9692411227801607E-2</v>
      </c>
      <c r="E38" s="167">
        <v>2.4578378020388023E-2</v>
      </c>
      <c r="F38" s="167">
        <v>3.0137109437068967E-2</v>
      </c>
      <c r="G38" s="167">
        <v>3.639873277045616E-2</v>
      </c>
      <c r="H38" s="167">
        <v>4.3392579284670683E-2</v>
      </c>
      <c r="I38" s="167">
        <v>5.1146964518611664E-2</v>
      </c>
      <c r="J38" s="167">
        <v>5.9690131529427613E-2</v>
      </c>
      <c r="K38" s="167">
        <v>6.9049493347600216E-2</v>
      </c>
      <c r="L38" s="167">
        <v>7.9253000840827245E-2</v>
      </c>
      <c r="M38" s="167">
        <v>9.0330634185451841E-2</v>
      </c>
      <c r="N38" s="167">
        <v>0.10231315959158277</v>
      </c>
      <c r="O38" s="167">
        <v>0.1152360407425941</v>
      </c>
      <c r="P38" s="167">
        <v>0.12913610731623168</v>
      </c>
      <c r="Q38" s="167">
        <v>0.144069725922569</v>
      </c>
      <c r="R38" s="167">
        <v>0.16007914735379303</v>
      </c>
      <c r="S38" s="167">
        <v>0.1772275391941589</v>
      </c>
      <c r="T38" s="167">
        <v>0.19566195529950284</v>
      </c>
      <c r="U38" s="167">
        <v>0.21540505602166682</v>
      </c>
      <c r="V38" s="167">
        <v>0.23671301826986318</v>
      </c>
      <c r="W38" s="167">
        <v>0.25982260945325469</v>
      </c>
      <c r="X38" s="167">
        <v>0.28456621286857614</v>
      </c>
      <c r="Y38" s="167">
        <v>0.31138008411099127</v>
      </c>
      <c r="Z38" s="167">
        <v>0.34100610922331748</v>
      </c>
      <c r="AA38" s="167">
        <v>0.37288716463141713</v>
      </c>
      <c r="AB38" s="167">
        <v>0.40958656564264884</v>
      </c>
      <c r="AC38" s="167">
        <v>0.45039055238327375</v>
      </c>
      <c r="AD38" s="167">
        <v>0.49505358953151901</v>
      </c>
      <c r="AE38" s="167">
        <v>0.54804391459230883</v>
      </c>
      <c r="AF38" s="167">
        <v>0.60865505525033148</v>
      </c>
      <c r="AG38" s="167">
        <v>0.68166245887281562</v>
      </c>
      <c r="AH38" s="167">
        <v>0.76703433440781843</v>
      </c>
      <c r="AI38" s="167">
        <v>0.85893335993588671</v>
      </c>
      <c r="AJ38" s="167">
        <v>0.91904250888399264</v>
      </c>
      <c r="AK38" s="167">
        <v>1.0136926041407501</v>
      </c>
      <c r="AL38" s="167">
        <v>1.1486522537166852</v>
      </c>
      <c r="AM38" s="167">
        <v>1.3277222762783025</v>
      </c>
      <c r="AN38" s="167">
        <v>1.5600689064050901</v>
      </c>
      <c r="AO38" s="167">
        <v>1.8971549711745668</v>
      </c>
      <c r="AP38" s="167">
        <v>2.3260007085097212</v>
      </c>
      <c r="AQ38" s="167">
        <v>2.838252629167616</v>
      </c>
      <c r="AR38" s="167">
        <v>3.3513008056542155</v>
      </c>
      <c r="AS38" s="167">
        <v>4.1244432389344503</v>
      </c>
      <c r="AT38" s="167">
        <v>4.9374387802083204</v>
      </c>
      <c r="AU38" s="167">
        <v>5.9738043340718452</v>
      </c>
      <c r="AV38" s="167">
        <v>7.0460329276010505</v>
      </c>
      <c r="AW38" s="167">
        <v>8.4126244113542494</v>
      </c>
      <c r="AX38" s="167">
        <v>9.8993505771819663</v>
      </c>
      <c r="AY38" s="167">
        <v>11.558831332098098</v>
      </c>
      <c r="AZ38" s="167">
        <v>13.508712340442928</v>
      </c>
      <c r="BA38" s="167">
        <v>15.560627918802316</v>
      </c>
      <c r="BB38" s="167">
        <v>17.810544224266039</v>
      </c>
      <c r="BC38" s="167">
        <v>20.783862882929881</v>
      </c>
      <c r="BD38" s="167">
        <v>24.102856649423341</v>
      </c>
      <c r="BE38" s="167">
        <v>27.354754951566431</v>
      </c>
      <c r="BF38" s="167">
        <v>30.81941090487555</v>
      </c>
      <c r="BG38" s="167">
        <v>34.280890919676771</v>
      </c>
      <c r="BH38" s="167">
        <v>39.250779815529327</v>
      </c>
      <c r="BI38" s="167">
        <v>43.99784396744009</v>
      </c>
      <c r="BJ38" s="167">
        <v>47.738917381980499</v>
      </c>
      <c r="BK38" s="167">
        <v>53.244595868134738</v>
      </c>
      <c r="BL38" s="167">
        <v>59.312946912083788</v>
      </c>
      <c r="BM38" s="167">
        <v>65.96875479221103</v>
      </c>
      <c r="BN38" s="167">
        <v>74.076300054646254</v>
      </c>
      <c r="BO38" s="167">
        <v>84.501527121611701</v>
      </c>
      <c r="BP38" s="167">
        <v>67.237456169511347</v>
      </c>
      <c r="BQ38" s="167">
        <v>66.023794138709093</v>
      </c>
      <c r="BR38" s="167">
        <v>65.815862142402551</v>
      </c>
      <c r="BS38" s="167">
        <v>59.463514574662888</v>
      </c>
      <c r="BT38" s="167">
        <v>50.629755918285674</v>
      </c>
      <c r="BU38" s="167">
        <v>23.788148672634392</v>
      </c>
      <c r="BV38" s="167">
        <v>22.402092951033971</v>
      </c>
      <c r="BW38" s="167">
        <v>19.57104041792924</v>
      </c>
      <c r="BX38" s="167">
        <v>16.381424163769939</v>
      </c>
      <c r="BY38" s="167">
        <v>12.96067176161986</v>
      </c>
      <c r="BZ38" s="167">
        <v>0</v>
      </c>
      <c r="CA38" s="168">
        <f t="shared" si="3"/>
        <v>1133.3054818729463</v>
      </c>
      <c r="CB38" s="169"/>
    </row>
    <row r="39" spans="2:80" ht="12.5" x14ac:dyDescent="0.25">
      <c r="B39" s="166">
        <f t="shared" si="2"/>
        <v>2032</v>
      </c>
      <c r="C39" s="167">
        <v>1.5542769534850863E-2</v>
      </c>
      <c r="D39" s="167">
        <v>1.9813451122678471E-2</v>
      </c>
      <c r="E39" s="167">
        <v>2.4729386662152214E-2</v>
      </c>
      <c r="F39" s="167">
        <v>3.0322143011073933E-2</v>
      </c>
      <c r="G39" s="167">
        <v>3.6622184045477887E-2</v>
      </c>
      <c r="H39" s="167">
        <v>4.365875903654106E-2</v>
      </c>
      <c r="I39" s="167">
        <v>5.1460579174765583E-2</v>
      </c>
      <c r="J39" s="167">
        <v>6.0055520401779021E-2</v>
      </c>
      <c r="K39" s="167">
        <v>6.9471613374881266E-2</v>
      </c>
      <c r="L39" s="167">
        <v>7.9736016803269832E-2</v>
      </c>
      <c r="M39" s="167">
        <v>9.0877040855095279E-2</v>
      </c>
      <c r="N39" s="167">
        <v>0.10292657972931657</v>
      </c>
      <c r="O39" s="167">
        <v>0.11591730118214634</v>
      </c>
      <c r="P39" s="167">
        <v>0.12988753893826382</v>
      </c>
      <c r="Q39" s="167">
        <v>0.14487679161560191</v>
      </c>
      <c r="R39" s="167">
        <v>0.16094989475933144</v>
      </c>
      <c r="S39" s="167">
        <v>0.17814964191218982</v>
      </c>
      <c r="T39" s="167">
        <v>0.19654592322520878</v>
      </c>
      <c r="U39" s="167">
        <v>0.21631504439551241</v>
      </c>
      <c r="V39" s="167">
        <v>0.23746455903492303</v>
      </c>
      <c r="W39" s="167">
        <v>0.26029844014567516</v>
      </c>
      <c r="X39" s="167">
        <v>0.28508557008475549</v>
      </c>
      <c r="Y39" s="167">
        <v>0.31159380174364376</v>
      </c>
      <c r="Z39" s="167">
        <v>0.34033218566634982</v>
      </c>
      <c r="AA39" s="167">
        <v>0.37215675990098673</v>
      </c>
      <c r="AB39" s="167">
        <v>0.40636100740948367</v>
      </c>
      <c r="AC39" s="167">
        <v>0.44592060864929034</v>
      </c>
      <c r="AD39" s="167">
        <v>0.48992533092922691</v>
      </c>
      <c r="AE39" s="167">
        <v>0.53803233867591282</v>
      </c>
      <c r="AF39" s="167">
        <v>0.59534509868933161</v>
      </c>
      <c r="AG39" s="167">
        <v>0.66093897827105386</v>
      </c>
      <c r="AH39" s="167">
        <v>0.74009142205153267</v>
      </c>
      <c r="AI39" s="167">
        <v>0.83260865976203247</v>
      </c>
      <c r="AJ39" s="167">
        <v>0.89472107567184256</v>
      </c>
      <c r="AK39" s="167">
        <v>0.96049456586268989</v>
      </c>
      <c r="AL39" s="167">
        <v>1.0640632517719626</v>
      </c>
      <c r="AM39" s="167">
        <v>1.2114521456785603</v>
      </c>
      <c r="AN39" s="167">
        <v>1.4064424608259294</v>
      </c>
      <c r="AO39" s="167">
        <v>1.6578657298372619</v>
      </c>
      <c r="AP39" s="167">
        <v>2.0218723027170107</v>
      </c>
      <c r="AQ39" s="167">
        <v>2.483996541482353</v>
      </c>
      <c r="AR39" s="167">
        <v>3.0338056159258788</v>
      </c>
      <c r="AS39" s="167">
        <v>3.5813693120786056</v>
      </c>
      <c r="AT39" s="167">
        <v>4.4076630180446852</v>
      </c>
      <c r="AU39" s="167">
        <v>5.2721977361435641</v>
      </c>
      <c r="AV39" s="167">
        <v>6.3701654166507717</v>
      </c>
      <c r="AW39" s="167">
        <v>7.5022193975587834</v>
      </c>
      <c r="AX39" s="167">
        <v>8.9431403299679779</v>
      </c>
      <c r="AY39" s="167">
        <v>10.500166193367289</v>
      </c>
      <c r="AZ39" s="167">
        <v>12.191551698608881</v>
      </c>
      <c r="BA39" s="167">
        <v>14.175897943791806</v>
      </c>
      <c r="BB39" s="167">
        <v>16.254073636943151</v>
      </c>
      <c r="BC39" s="167">
        <v>18.524980583928343</v>
      </c>
      <c r="BD39" s="167">
        <v>21.398070122766857</v>
      </c>
      <c r="BE39" s="167">
        <v>24.599889125924904</v>
      </c>
      <c r="BF39" s="167">
        <v>27.702598727372727</v>
      </c>
      <c r="BG39" s="167">
        <v>30.989040012810026</v>
      </c>
      <c r="BH39" s="167">
        <v>34.239164325562882</v>
      </c>
      <c r="BI39" s="167">
        <v>38.952434120188677</v>
      </c>
      <c r="BJ39" s="167">
        <v>43.398256273795177</v>
      </c>
      <c r="BK39" s="167">
        <v>46.80034590977629</v>
      </c>
      <c r="BL39" s="167">
        <v>51.863852036588113</v>
      </c>
      <c r="BM39" s="167">
        <v>57.383399277730298</v>
      </c>
      <c r="BN39" s="167">
        <v>63.280081210737499</v>
      </c>
      <c r="BO39" s="167">
        <v>70.400596102433511</v>
      </c>
      <c r="BP39" s="167">
        <v>79.508115939002437</v>
      </c>
      <c r="BQ39" s="167">
        <v>62.601309929474475</v>
      </c>
      <c r="BR39" s="167">
        <v>60.753308725291397</v>
      </c>
      <c r="BS39" s="167">
        <v>59.782774218002203</v>
      </c>
      <c r="BT39" s="167">
        <v>53.260354681994293</v>
      </c>
      <c r="BU39" s="167">
        <v>24.147386542842767</v>
      </c>
      <c r="BV39" s="167">
        <v>19.839059725060373</v>
      </c>
      <c r="BW39" s="167">
        <v>18.330106329269807</v>
      </c>
      <c r="BX39" s="167">
        <v>15.685420991909233</v>
      </c>
      <c r="BY39" s="167">
        <v>12.829894821809656</v>
      </c>
      <c r="BZ39" s="167">
        <v>0</v>
      </c>
      <c r="CA39" s="168">
        <f t="shared" si="3"/>
        <v>1048.4876110479954</v>
      </c>
      <c r="CB39" s="169"/>
    </row>
    <row r="40" spans="2:80" ht="12.5" x14ac:dyDescent="0.25">
      <c r="B40" s="166">
        <f t="shared" si="2"/>
        <v>2033</v>
      </c>
      <c r="C40" s="167">
        <v>1.5628777392032559E-2</v>
      </c>
      <c r="D40" s="167">
        <v>1.9923077106241784E-2</v>
      </c>
      <c r="E40" s="167">
        <v>2.4866170818824133E-2</v>
      </c>
      <c r="F40" s="167">
        <v>3.0489776787065669E-2</v>
      </c>
      <c r="G40" s="167">
        <v>3.6824478388964514E-2</v>
      </c>
      <c r="H40" s="167">
        <v>4.389989784288701E-2</v>
      </c>
      <c r="I40" s="167">
        <v>5.174454067686135E-2</v>
      </c>
      <c r="J40" s="167">
        <v>6.0386712397743167E-2</v>
      </c>
      <c r="K40" s="167">
        <v>6.9853867308940928E-2</v>
      </c>
      <c r="L40" s="167">
        <v>8.0173920016532452E-2</v>
      </c>
      <c r="M40" s="167">
        <v>9.1374012759313311E-2</v>
      </c>
      <c r="N40" s="167">
        <v>0.10348354148564934</v>
      </c>
      <c r="O40" s="167">
        <v>0.11653667833684343</v>
      </c>
      <c r="P40" s="167">
        <v>0.13056800492422957</v>
      </c>
      <c r="Q40" s="167">
        <v>0.14561943177048969</v>
      </c>
      <c r="R40" s="167">
        <v>0.16173300067574789</v>
      </c>
      <c r="S40" s="167">
        <v>0.17898339558196502</v>
      </c>
      <c r="T40" s="167">
        <v>0.19741326568736056</v>
      </c>
      <c r="U40" s="167">
        <v>0.21709986814743498</v>
      </c>
      <c r="V40" s="167">
        <v>0.23825260437909174</v>
      </c>
      <c r="W40" s="167">
        <v>0.26085919708484256</v>
      </c>
      <c r="X40" s="167">
        <v>0.28528093380659525</v>
      </c>
      <c r="Y40" s="167">
        <v>0.31182247745757552</v>
      </c>
      <c r="Z40" s="167">
        <v>0.340171214597281</v>
      </c>
      <c r="AA40" s="167">
        <v>0.37091820103319512</v>
      </c>
      <c r="AB40" s="167">
        <v>0.40504751426179841</v>
      </c>
      <c r="AC40" s="167">
        <v>0.44167286051316873</v>
      </c>
      <c r="AD40" s="167">
        <v>0.48424267515326874</v>
      </c>
      <c r="AE40" s="167">
        <v>0.53160958105981426</v>
      </c>
      <c r="AF40" s="167">
        <v>0.58333030309886913</v>
      </c>
      <c r="AG40" s="167">
        <v>0.64520236608905801</v>
      </c>
      <c r="AH40" s="167">
        <v>0.71600963047601196</v>
      </c>
      <c r="AI40" s="167">
        <v>0.80161288265654329</v>
      </c>
      <c r="AJ40" s="167">
        <v>0.86433137137038885</v>
      </c>
      <c r="AK40" s="167">
        <v>0.93249215888019521</v>
      </c>
      <c r="AL40" s="167">
        <v>1.0041194403599318</v>
      </c>
      <c r="AM40" s="167">
        <v>1.1170510067365784</v>
      </c>
      <c r="AN40" s="167">
        <v>1.2775189399982156</v>
      </c>
      <c r="AO40" s="167">
        <v>1.4885644977828825</v>
      </c>
      <c r="AP40" s="167">
        <v>1.7597059335458207</v>
      </c>
      <c r="AQ40" s="167">
        <v>2.1519818530490178</v>
      </c>
      <c r="AR40" s="167">
        <v>2.6483485266148201</v>
      </c>
      <c r="AS40" s="167">
        <v>3.2367950996682828</v>
      </c>
      <c r="AT40" s="167">
        <v>3.8205983700343826</v>
      </c>
      <c r="AU40" s="167">
        <v>4.7006343917968216</v>
      </c>
      <c r="AV40" s="167">
        <v>5.6157286394596397</v>
      </c>
      <c r="AW40" s="167">
        <v>6.7772578960097878</v>
      </c>
      <c r="AX40" s="167">
        <v>7.969966440304856</v>
      </c>
      <c r="AY40" s="167">
        <v>9.4814642471765787</v>
      </c>
      <c r="AZ40" s="167">
        <v>11.073434262832059</v>
      </c>
      <c r="BA40" s="167">
        <v>12.795420298099195</v>
      </c>
      <c r="BB40" s="167">
        <v>14.812258419105525</v>
      </c>
      <c r="BC40" s="167">
        <v>16.912622691884174</v>
      </c>
      <c r="BD40" s="167">
        <v>19.083652302161305</v>
      </c>
      <c r="BE40" s="167">
        <v>21.856774922252573</v>
      </c>
      <c r="BF40" s="167">
        <v>24.934271163909568</v>
      </c>
      <c r="BG40" s="167">
        <v>27.878554386645835</v>
      </c>
      <c r="BH40" s="167">
        <v>30.975681327038821</v>
      </c>
      <c r="BI40" s="167">
        <v>34.004654892447263</v>
      </c>
      <c r="BJ40" s="167">
        <v>38.44725602702642</v>
      </c>
      <c r="BK40" s="167">
        <v>42.571153517362795</v>
      </c>
      <c r="BL40" s="167">
        <v>45.614551090925666</v>
      </c>
      <c r="BM40" s="167">
        <v>50.207122285514338</v>
      </c>
      <c r="BN40" s="167">
        <v>55.08191906294477</v>
      </c>
      <c r="BO40" s="167">
        <v>60.187032233548457</v>
      </c>
      <c r="BP40" s="167">
        <v>66.300986517125509</v>
      </c>
      <c r="BQ40" s="167">
        <v>74.078916550856093</v>
      </c>
      <c r="BR40" s="167">
        <v>57.665602006949129</v>
      </c>
      <c r="BS40" s="167">
        <v>55.258737817027587</v>
      </c>
      <c r="BT40" s="167">
        <v>53.621324066663</v>
      </c>
      <c r="BU40" s="167">
        <v>23.933255125827007</v>
      </c>
      <c r="BV40" s="167">
        <v>19.712001873619311</v>
      </c>
      <c r="BW40" s="167">
        <v>15.897602191771838</v>
      </c>
      <c r="BX40" s="167">
        <v>14.389100440277497</v>
      </c>
      <c r="BY40" s="167">
        <v>12.036302794812801</v>
      </c>
      <c r="BZ40" s="167">
        <v>0</v>
      </c>
      <c r="CA40" s="168">
        <f t="shared" si="3"/>
        <v>962.36938194118909</v>
      </c>
      <c r="CB40" s="169"/>
    </row>
    <row r="41" spans="2:80" ht="12.5" x14ac:dyDescent="0.25">
      <c r="B41" s="166">
        <f t="shared" si="2"/>
        <v>2034</v>
      </c>
      <c r="C41" s="167">
        <v>1.5708060709254516E-2</v>
      </c>
      <c r="D41" s="167">
        <v>2.0024109196907603E-2</v>
      </c>
      <c r="E41" s="167">
        <v>2.4992253161248687E-2</v>
      </c>
      <c r="F41" s="167">
        <v>3.0644318697674082E-2</v>
      </c>
      <c r="G41" s="167">
        <v>3.7011017114049999E-2</v>
      </c>
      <c r="H41" s="167">
        <v>4.4122060281635921E-2</v>
      </c>
      <c r="I41" s="167">
        <v>5.2006374327884956E-2</v>
      </c>
      <c r="J41" s="167">
        <v>6.0691901439777707E-2</v>
      </c>
      <c r="K41" s="167">
        <v>7.020659624731912E-2</v>
      </c>
      <c r="L41" s="167">
        <v>8.0577527779552002E-2</v>
      </c>
      <c r="M41" s="167">
        <v>9.1832793722195022E-2</v>
      </c>
      <c r="N41" s="167">
        <v>0.10400005350547337</v>
      </c>
      <c r="O41" s="167">
        <v>0.11710989490374396</v>
      </c>
      <c r="P41" s="167">
        <v>0.13119914390936649</v>
      </c>
      <c r="Q41" s="167">
        <v>0.14630473213950698</v>
      </c>
      <c r="R41" s="167">
        <v>0.16247250789655338</v>
      </c>
      <c r="S41" s="167">
        <v>0.17974682334888803</v>
      </c>
      <c r="T41" s="167">
        <v>0.1982142974902481</v>
      </c>
      <c r="U41" s="167">
        <v>0.21791619493141945</v>
      </c>
      <c r="V41" s="167">
        <v>0.23893695145329183</v>
      </c>
      <c r="W41" s="167">
        <v>0.26152439826239127</v>
      </c>
      <c r="X41" s="167">
        <v>0.2856430143052352</v>
      </c>
      <c r="Y41" s="167">
        <v>0.31172043563676416</v>
      </c>
      <c r="Z41" s="167">
        <v>0.34009663257157963</v>
      </c>
      <c r="AA41" s="167">
        <v>0.37036450568153129</v>
      </c>
      <c r="AB41" s="167">
        <v>0.40320905495123099</v>
      </c>
      <c r="AC41" s="167">
        <v>0.43974722549446449</v>
      </c>
      <c r="AD41" s="167">
        <v>0.47890317734241572</v>
      </c>
      <c r="AE41" s="167">
        <v>0.52463554877306096</v>
      </c>
      <c r="AF41" s="167">
        <v>0.57553672725151128</v>
      </c>
      <c r="AG41" s="167">
        <v>0.63105247689882993</v>
      </c>
      <c r="AH41" s="167">
        <v>0.69769426536077417</v>
      </c>
      <c r="AI41" s="167">
        <v>0.77396271965110519</v>
      </c>
      <c r="AJ41" s="167">
        <v>0.8288433384169106</v>
      </c>
      <c r="AK41" s="167">
        <v>0.89785436418417996</v>
      </c>
      <c r="AL41" s="167">
        <v>0.97230320579270779</v>
      </c>
      <c r="AM41" s="167">
        <v>1.0500431924628966</v>
      </c>
      <c r="AN41" s="167">
        <v>1.1728133798707658</v>
      </c>
      <c r="AO41" s="167">
        <v>1.3464623303410164</v>
      </c>
      <c r="AP41" s="167">
        <v>1.5741024120666882</v>
      </c>
      <c r="AQ41" s="167">
        <v>1.8659737638897667</v>
      </c>
      <c r="AR41" s="167">
        <v>2.2873524498573703</v>
      </c>
      <c r="AS41" s="167">
        <v>2.8189711641554061</v>
      </c>
      <c r="AT41" s="167">
        <v>3.4479063474930922</v>
      </c>
      <c r="AU41" s="167">
        <v>4.0681518601916871</v>
      </c>
      <c r="AV41" s="167">
        <v>5.0013425813285188</v>
      </c>
      <c r="AW41" s="167">
        <v>5.9686216299560364</v>
      </c>
      <c r="AX41" s="167">
        <v>7.1947328280417731</v>
      </c>
      <c r="AY41" s="167">
        <v>8.4446711472202782</v>
      </c>
      <c r="AZ41" s="167">
        <v>9.9963682935453608</v>
      </c>
      <c r="BA41" s="167">
        <v>11.62196958982187</v>
      </c>
      <c r="BB41" s="167">
        <v>13.372856860191012</v>
      </c>
      <c r="BC41" s="167">
        <v>15.418165898956961</v>
      </c>
      <c r="BD41" s="167">
        <v>17.43290024009422</v>
      </c>
      <c r="BE41" s="167">
        <v>19.506927219969761</v>
      </c>
      <c r="BF41" s="167">
        <v>22.173675793426323</v>
      </c>
      <c r="BG41" s="167">
        <v>25.116603733912427</v>
      </c>
      <c r="BH41" s="167">
        <v>27.892721220558421</v>
      </c>
      <c r="BI41" s="167">
        <v>30.79071556003527</v>
      </c>
      <c r="BJ41" s="167">
        <v>33.592773430783396</v>
      </c>
      <c r="BK41" s="167">
        <v>37.744421377082183</v>
      </c>
      <c r="BL41" s="167">
        <v>41.522789287552953</v>
      </c>
      <c r="BM41" s="167">
        <v>44.189774124490597</v>
      </c>
      <c r="BN41" s="167">
        <v>48.231555906844513</v>
      </c>
      <c r="BO41" s="167">
        <v>52.435057360104274</v>
      </c>
      <c r="BP41" s="167">
        <v>56.737343254328394</v>
      </c>
      <c r="BQ41" s="167">
        <v>61.843371638660408</v>
      </c>
      <c r="BR41" s="167">
        <v>68.29951367201339</v>
      </c>
      <c r="BS41" s="167">
        <v>52.518229196030816</v>
      </c>
      <c r="BT41" s="167">
        <v>49.641176484604649</v>
      </c>
      <c r="BU41" s="167">
        <v>22.458471788529543</v>
      </c>
      <c r="BV41" s="167">
        <v>19.352325291196923</v>
      </c>
      <c r="BW41" s="167">
        <v>15.648740278362762</v>
      </c>
      <c r="BX41" s="167">
        <v>12.372178440521141</v>
      </c>
      <c r="BY41" s="167">
        <v>10.947420845775264</v>
      </c>
      <c r="BZ41" s="167">
        <v>0</v>
      </c>
      <c r="CA41" s="168">
        <f t="shared" si="3"/>
        <v>877.91600057709888</v>
      </c>
      <c r="CB41" s="169"/>
    </row>
    <row r="42" spans="2:80" ht="12.5" x14ac:dyDescent="0.25">
      <c r="B42" s="166">
        <f t="shared" si="2"/>
        <v>2035</v>
      </c>
      <c r="C42" s="167">
        <v>1.5784479795007477E-2</v>
      </c>
      <c r="D42" s="167">
        <v>2.0121495172118604E-2</v>
      </c>
      <c r="E42" s="167">
        <v>2.5113750938673043E-2</v>
      </c>
      <c r="F42" s="167">
        <v>3.079327468902078E-2</v>
      </c>
      <c r="G42" s="167">
        <v>3.7190850503395462E-2</v>
      </c>
      <c r="H42" s="167">
        <v>4.4336302901830237E-2</v>
      </c>
      <c r="I42" s="167">
        <v>5.2258616112196586E-2</v>
      </c>
      <c r="J42" s="167">
        <v>6.0986213620502487E-2</v>
      </c>
      <c r="K42" s="167">
        <v>7.0546506255991875E-2</v>
      </c>
      <c r="L42" s="167">
        <v>8.0967184212199131E-2</v>
      </c>
      <c r="M42" s="167">
        <v>9.2275121860755788E-2</v>
      </c>
      <c r="N42" s="167">
        <v>0.10449919293224681</v>
      </c>
      <c r="O42" s="167">
        <v>0.11766752263955255</v>
      </c>
      <c r="P42" s="167">
        <v>0.13181196203266871</v>
      </c>
      <c r="Q42" s="167">
        <v>0.14697286850234881</v>
      </c>
      <c r="R42" s="167">
        <v>0.16318960762608886</v>
      </c>
      <c r="S42" s="167">
        <v>0.18051230840661883</v>
      </c>
      <c r="T42" s="167">
        <v>0.19898777715207411</v>
      </c>
      <c r="U42" s="167">
        <v>0.21871658282634579</v>
      </c>
      <c r="V42" s="167">
        <v>0.23973637787654781</v>
      </c>
      <c r="W42" s="167">
        <v>0.26213951553426601</v>
      </c>
      <c r="X42" s="167">
        <v>0.28621967964063078</v>
      </c>
      <c r="Y42" s="167">
        <v>0.31191315229095384</v>
      </c>
      <c r="Z42" s="167">
        <v>0.33972000293789645</v>
      </c>
      <c r="AA42" s="167">
        <v>0.37001764221007366</v>
      </c>
      <c r="AB42" s="167">
        <v>0.40229103125856863</v>
      </c>
      <c r="AC42" s="167">
        <v>0.43732353423250764</v>
      </c>
      <c r="AD42" s="167">
        <v>0.47638958369450113</v>
      </c>
      <c r="AE42" s="167">
        <v>0.51819017486853025</v>
      </c>
      <c r="AF42" s="167">
        <v>0.56725135283253947</v>
      </c>
      <c r="AG42" s="167">
        <v>0.62187331722870398</v>
      </c>
      <c r="AH42" s="167">
        <v>0.68134677914988429</v>
      </c>
      <c r="AI42" s="167">
        <v>0.7529884528093429</v>
      </c>
      <c r="AJ42" s="167">
        <v>0.79730218338186409</v>
      </c>
      <c r="AK42" s="167">
        <v>0.85771672752618444</v>
      </c>
      <c r="AL42" s="167">
        <v>0.93330129444554266</v>
      </c>
      <c r="AM42" s="167">
        <v>1.0143377541358742</v>
      </c>
      <c r="AN42" s="167">
        <v>1.0984793037659497</v>
      </c>
      <c r="AO42" s="167">
        <v>1.2311028876071242</v>
      </c>
      <c r="AP42" s="167">
        <v>1.4183659313665733</v>
      </c>
      <c r="AQ42" s="167">
        <v>1.6634677499057287</v>
      </c>
      <c r="AR42" s="167">
        <v>1.9766526055108169</v>
      </c>
      <c r="AS42" s="167">
        <v>2.4280006395392237</v>
      </c>
      <c r="AT42" s="167">
        <v>2.996549974773703</v>
      </c>
      <c r="AU42" s="167">
        <v>3.6664521274616799</v>
      </c>
      <c r="AV42" s="167">
        <v>4.3223382273873518</v>
      </c>
      <c r="AW42" s="167">
        <v>5.3103434893051951</v>
      </c>
      <c r="AX42" s="167">
        <v>6.3306683234095988</v>
      </c>
      <c r="AY42" s="167">
        <v>7.6185796250559044</v>
      </c>
      <c r="AZ42" s="167">
        <v>8.8996091801660366</v>
      </c>
      <c r="BA42" s="167">
        <v>10.489935907902993</v>
      </c>
      <c r="BB42" s="167">
        <v>12.147559963110549</v>
      </c>
      <c r="BC42" s="167">
        <v>13.92384707560741</v>
      </c>
      <c r="BD42" s="167">
        <v>15.900531030704791</v>
      </c>
      <c r="BE42" s="167">
        <v>17.831386299152268</v>
      </c>
      <c r="BF42" s="167">
        <v>19.805081520733822</v>
      </c>
      <c r="BG42" s="167">
        <v>22.356625799531319</v>
      </c>
      <c r="BH42" s="167">
        <v>25.15438898975097</v>
      </c>
      <c r="BI42" s="167">
        <v>27.753521221355626</v>
      </c>
      <c r="BJ42" s="167">
        <v>30.446430816379493</v>
      </c>
      <c r="BK42" s="167">
        <v>33.009410259109515</v>
      </c>
      <c r="BL42" s="167">
        <v>36.84715359204975</v>
      </c>
      <c r="BM42" s="167">
        <v>40.259315087427538</v>
      </c>
      <c r="BN42" s="167">
        <v>42.487799221361335</v>
      </c>
      <c r="BO42" s="167">
        <v>45.956568913051015</v>
      </c>
      <c r="BP42" s="167">
        <v>49.479923758096838</v>
      </c>
      <c r="BQ42" s="167">
        <v>52.983545745278469</v>
      </c>
      <c r="BR42" s="167">
        <v>57.094344625765743</v>
      </c>
      <c r="BS42" s="167">
        <v>62.267496895826589</v>
      </c>
      <c r="BT42" s="167">
        <v>47.250416290628166</v>
      </c>
      <c r="BU42" s="167">
        <v>19.676202309067143</v>
      </c>
      <c r="BV42" s="167">
        <v>18.462592117835168</v>
      </c>
      <c r="BW42" s="167">
        <v>15.620784055940181</v>
      </c>
      <c r="BX42" s="167">
        <v>12.384237819678935</v>
      </c>
      <c r="BY42" s="167">
        <v>9.5798827128084625</v>
      </c>
      <c r="BZ42" s="167">
        <v>0</v>
      </c>
      <c r="CA42" s="168">
        <f t="shared" si="3"/>
        <v>799.79238226764301</v>
      </c>
      <c r="CB42" s="169"/>
    </row>
    <row r="43" spans="2:80" ht="12.5" x14ac:dyDescent="0.25">
      <c r="B43" s="166">
        <f t="shared" si="2"/>
        <v>2036</v>
      </c>
      <c r="C43" s="167">
        <v>1.5860002535613579E-2</v>
      </c>
      <c r="D43" s="167">
        <v>2.0217747382293677E-2</v>
      </c>
      <c r="E43" s="167">
        <v>2.5233840527047077E-2</v>
      </c>
      <c r="F43" s="167">
        <v>3.0940454186258105E-2</v>
      </c>
      <c r="G43" s="167">
        <v>3.7368587903502559E-2</v>
      </c>
      <c r="H43" s="167">
        <v>4.4548101287495714E-2</v>
      </c>
      <c r="I43" s="167">
        <v>5.2508073795479379E-2</v>
      </c>
      <c r="J43" s="167">
        <v>6.1276938834149322E-2</v>
      </c>
      <c r="K43" s="167">
        <v>7.0882693355732274E-2</v>
      </c>
      <c r="L43" s="167">
        <v>8.1352249696139162E-2</v>
      </c>
      <c r="M43" s="167">
        <v>9.2713272797862303E-2</v>
      </c>
      <c r="N43" s="167">
        <v>0.10499284832007616</v>
      </c>
      <c r="O43" s="167">
        <v>0.11822075920793593</v>
      </c>
      <c r="P43" s="167">
        <v>0.13242545243060552</v>
      </c>
      <c r="Q43" s="167">
        <v>0.14764049630116485</v>
      </c>
      <c r="R43" s="167">
        <v>0.16391049735858648</v>
      </c>
      <c r="S43" s="167">
        <v>0.18127724872407433</v>
      </c>
      <c r="T43" s="167">
        <v>0.199795912320997</v>
      </c>
      <c r="U43" s="167">
        <v>0.21951558888641121</v>
      </c>
      <c r="V43" s="167">
        <v>0.24055233105027818</v>
      </c>
      <c r="W43" s="167">
        <v>0.26293850819420539</v>
      </c>
      <c r="X43" s="167">
        <v>0.28677657599598078</v>
      </c>
      <c r="Y43" s="167">
        <v>0.31241307618700132</v>
      </c>
      <c r="Z43" s="167">
        <v>0.33974762084378202</v>
      </c>
      <c r="AA43" s="167">
        <v>0.36936158409600528</v>
      </c>
      <c r="AB43" s="167">
        <v>0.40167293264131443</v>
      </c>
      <c r="AC43" s="167">
        <v>0.43603800140029464</v>
      </c>
      <c r="AD43" s="167">
        <v>0.47335914588234951</v>
      </c>
      <c r="AE43" s="167">
        <v>0.51507484360188815</v>
      </c>
      <c r="AF43" s="167">
        <v>0.55964301996983778</v>
      </c>
      <c r="AG43" s="167">
        <v>0.61220952919892369</v>
      </c>
      <c r="AH43" s="167">
        <v>0.67072166011037626</v>
      </c>
      <c r="AI43" s="167">
        <v>0.73432889693808123</v>
      </c>
      <c r="AJ43" s="167">
        <v>0.77334963912674504</v>
      </c>
      <c r="AK43" s="167">
        <v>0.82208568586557751</v>
      </c>
      <c r="AL43" s="167">
        <v>0.88828774403295474</v>
      </c>
      <c r="AM43" s="167">
        <v>0.97077935677380511</v>
      </c>
      <c r="AN43" s="167">
        <v>1.0587289919240614</v>
      </c>
      <c r="AO43" s="167">
        <v>1.1491558086417475</v>
      </c>
      <c r="AP43" s="167">
        <v>1.291937722199364</v>
      </c>
      <c r="AQ43" s="167">
        <v>1.4935371809278113</v>
      </c>
      <c r="AR43" s="167">
        <v>1.7565848084457143</v>
      </c>
      <c r="AS43" s="167">
        <v>2.0916978673424262</v>
      </c>
      <c r="AT43" s="167">
        <v>2.5744525673988221</v>
      </c>
      <c r="AU43" s="167">
        <v>3.1804558902746503</v>
      </c>
      <c r="AV43" s="167">
        <v>3.890955597682606</v>
      </c>
      <c r="AW43" s="167">
        <v>4.5836396887667394</v>
      </c>
      <c r="AX43" s="167">
        <v>5.6274509801250154</v>
      </c>
      <c r="AY43" s="167">
        <v>6.6983440797446869</v>
      </c>
      <c r="AZ43" s="167">
        <v>8.0250961876126858</v>
      </c>
      <c r="BA43" s="167">
        <v>9.3361638952168349</v>
      </c>
      <c r="BB43" s="167">
        <v>10.963426681145277</v>
      </c>
      <c r="BC43" s="167">
        <v>12.649687870032086</v>
      </c>
      <c r="BD43" s="167">
        <v>14.364752092978225</v>
      </c>
      <c r="BE43" s="167">
        <v>16.272645534021791</v>
      </c>
      <c r="BF43" s="167">
        <v>18.115906501016813</v>
      </c>
      <c r="BG43" s="167">
        <v>19.983828481299401</v>
      </c>
      <c r="BH43" s="167">
        <v>22.410790667294691</v>
      </c>
      <c r="BI43" s="167">
        <v>25.053892081628643</v>
      </c>
      <c r="BJ43" s="167">
        <v>27.470770264984946</v>
      </c>
      <c r="BK43" s="167">
        <v>29.946811503403122</v>
      </c>
      <c r="BL43" s="167">
        <v>32.256383699527184</v>
      </c>
      <c r="BM43" s="167">
        <v>35.759332710615595</v>
      </c>
      <c r="BN43" s="167">
        <v>38.744244288762943</v>
      </c>
      <c r="BO43" s="167">
        <v>40.523658023113008</v>
      </c>
      <c r="BP43" s="167">
        <v>43.412243573006364</v>
      </c>
      <c r="BQ43" s="167">
        <v>46.260707144983407</v>
      </c>
      <c r="BR43" s="167">
        <v>48.978288365649291</v>
      </c>
      <c r="BS43" s="167">
        <v>52.129511252258517</v>
      </c>
      <c r="BT43" s="167">
        <v>56.087643745306927</v>
      </c>
      <c r="BU43" s="167">
        <v>17.685168027426911</v>
      </c>
      <c r="BV43" s="167">
        <v>16.167522434238403</v>
      </c>
      <c r="BW43" s="167">
        <v>14.895282085666359</v>
      </c>
      <c r="BX43" s="167">
        <v>12.356897870220747</v>
      </c>
      <c r="BY43" s="167">
        <v>9.5866069038971897</v>
      </c>
      <c r="BZ43" s="167">
        <v>0</v>
      </c>
      <c r="CA43" s="168">
        <f t="shared" si="3"/>
        <v>726.30422398654196</v>
      </c>
      <c r="CB43" s="169"/>
    </row>
    <row r="44" spans="2:80" ht="12.5" x14ac:dyDescent="0.25">
      <c r="B44" s="166">
        <f t="shared" si="2"/>
        <v>2037</v>
      </c>
      <c r="C44" s="167">
        <v>1.5924560625204639E-2</v>
      </c>
      <c r="D44" s="167">
        <v>2.0300032247687609E-2</v>
      </c>
      <c r="E44" s="167">
        <v>2.5336510478304708E-2</v>
      </c>
      <c r="F44" s="167">
        <v>3.1066283771213645E-2</v>
      </c>
      <c r="G44" s="167">
        <v>3.7520469768186536E-2</v>
      </c>
      <c r="H44" s="167">
        <v>4.4729144112052796E-2</v>
      </c>
      <c r="I44" s="167">
        <v>5.272135277945255E-2</v>
      </c>
      <c r="J44" s="167">
        <v>6.1525576217105721E-2</v>
      </c>
      <c r="K44" s="167">
        <v>7.1169747086211169E-2</v>
      </c>
      <c r="L44" s="167">
        <v>8.1681509878471295E-2</v>
      </c>
      <c r="M44" s="167">
        <v>9.3087397215303014E-2</v>
      </c>
      <c r="N44" s="167">
        <v>0.10541548594822833</v>
      </c>
      <c r="O44" s="167">
        <v>0.11869300185906471</v>
      </c>
      <c r="P44" s="167">
        <v>0.13295075064321979</v>
      </c>
      <c r="Q44" s="167">
        <v>0.1482175901777463</v>
      </c>
      <c r="R44" s="167">
        <v>0.1645290639253712</v>
      </c>
      <c r="S44" s="167">
        <v>0.18193480407175122</v>
      </c>
      <c r="T44" s="167">
        <v>0.20047928154492861</v>
      </c>
      <c r="U44" s="167">
        <v>0.22022322936524202</v>
      </c>
      <c r="V44" s="167">
        <v>0.24121726248973199</v>
      </c>
      <c r="W44" s="167">
        <v>0.26359525949723694</v>
      </c>
      <c r="X44" s="167">
        <v>0.28738358461435259</v>
      </c>
      <c r="Y44" s="167">
        <v>0.31269633680349307</v>
      </c>
      <c r="Z44" s="167">
        <v>0.33993766585158602</v>
      </c>
      <c r="AA44" s="167">
        <v>0.36896363170680763</v>
      </c>
      <c r="AB44" s="167">
        <v>0.40044690348701917</v>
      </c>
      <c r="AC44" s="167">
        <v>0.43484379886288088</v>
      </c>
      <c r="AD44" s="167">
        <v>0.47137379027335807</v>
      </c>
      <c r="AE44" s="167">
        <v>0.51106362788793258</v>
      </c>
      <c r="AF44" s="167">
        <v>0.55553485084106835</v>
      </c>
      <c r="AG44" s="167">
        <v>0.60297716722822303</v>
      </c>
      <c r="AH44" s="167">
        <v>0.65918591709350716</v>
      </c>
      <c r="AI44" s="167">
        <v>0.72174353429339744</v>
      </c>
      <c r="AJ44" s="167">
        <v>0.75162114798690849</v>
      </c>
      <c r="AK44" s="167">
        <v>0.7945527504890697</v>
      </c>
      <c r="AL44" s="167">
        <v>0.84790812121410197</v>
      </c>
      <c r="AM44" s="167">
        <v>0.92019323757484606</v>
      </c>
      <c r="AN44" s="167">
        <v>1.0099460380627716</v>
      </c>
      <c r="AO44" s="167">
        <v>1.1047689179034894</v>
      </c>
      <c r="AP44" s="167">
        <v>1.2016331392895108</v>
      </c>
      <c r="AQ44" s="167">
        <v>1.355123697366025</v>
      </c>
      <c r="AR44" s="167">
        <v>1.5714517000899439</v>
      </c>
      <c r="AS44" s="167">
        <v>1.8529744445871585</v>
      </c>
      <c r="AT44" s="167">
        <v>2.2111134451595924</v>
      </c>
      <c r="AU44" s="167">
        <v>2.7257331935185625</v>
      </c>
      <c r="AV44" s="167">
        <v>3.3689616626085068</v>
      </c>
      <c r="AW44" s="167">
        <v>4.1213435723029042</v>
      </c>
      <c r="AX44" s="167">
        <v>4.8514450468727972</v>
      </c>
      <c r="AY44" s="167">
        <v>5.9491472657794287</v>
      </c>
      <c r="AZ44" s="167">
        <v>7.0505078152955836</v>
      </c>
      <c r="BA44" s="167">
        <v>8.4148322641964768</v>
      </c>
      <c r="BB44" s="167">
        <v>9.7546434963566426</v>
      </c>
      <c r="BC44" s="167">
        <v>11.415699913107362</v>
      </c>
      <c r="BD44" s="167">
        <v>13.051780960709927</v>
      </c>
      <c r="BE44" s="167">
        <v>14.705493658025159</v>
      </c>
      <c r="BF44" s="167">
        <v>16.539956605195282</v>
      </c>
      <c r="BG44" s="167">
        <v>18.290106731844588</v>
      </c>
      <c r="BH44" s="167">
        <v>20.046269614532122</v>
      </c>
      <c r="BI44" s="167">
        <v>22.340510910642131</v>
      </c>
      <c r="BJ44" s="167">
        <v>24.822355277976893</v>
      </c>
      <c r="BK44" s="167">
        <v>27.046428176982655</v>
      </c>
      <c r="BL44" s="167">
        <v>29.292246443499952</v>
      </c>
      <c r="BM44" s="167">
        <v>31.33562538596199</v>
      </c>
      <c r="BN44" s="167">
        <v>34.447173333733559</v>
      </c>
      <c r="BO44" s="167">
        <v>36.988686145357143</v>
      </c>
      <c r="BP44" s="167">
        <v>38.321210087136876</v>
      </c>
      <c r="BQ44" s="167">
        <v>40.634527802144532</v>
      </c>
      <c r="BR44" s="167">
        <v>42.81903819037791</v>
      </c>
      <c r="BS44" s="167">
        <v>44.783702334904063</v>
      </c>
      <c r="BT44" s="167">
        <v>47.032612420116301</v>
      </c>
      <c r="BU44" s="167">
        <v>18.606005461187564</v>
      </c>
      <c r="BV44" s="167">
        <v>13.662645535213366</v>
      </c>
      <c r="BW44" s="167">
        <v>12.268016809648206</v>
      </c>
      <c r="BX44" s="167">
        <v>11.081477175949718</v>
      </c>
      <c r="BY44" s="167">
        <v>8.9963841035076886</v>
      </c>
      <c r="BZ44" s="167">
        <v>0</v>
      </c>
      <c r="CA44" s="168">
        <f t="shared" si="3"/>
        <v>646.36432315705474</v>
      </c>
      <c r="CB44" s="169"/>
    </row>
    <row r="45" spans="2:80" ht="12.5" x14ac:dyDescent="0.25">
      <c r="B45" s="166">
        <f t="shared" si="2"/>
        <v>2038</v>
      </c>
      <c r="C45" s="167">
        <v>1.5988407535417377E-2</v>
      </c>
      <c r="D45" s="167">
        <v>2.0381398478724919E-2</v>
      </c>
      <c r="E45" s="167">
        <v>2.5438048926685043E-2</v>
      </c>
      <c r="F45" s="167">
        <v>3.1190744078938199E-2</v>
      </c>
      <c r="G45" s="167">
        <v>3.7670709251721779E-2</v>
      </c>
      <c r="H45" s="167">
        <v>4.4908133268472879E-2</v>
      </c>
      <c r="I45" s="167">
        <v>5.2932300045890848E-2</v>
      </c>
      <c r="J45" s="167">
        <v>6.1771589299023502E-2</v>
      </c>
      <c r="K45" s="167">
        <v>7.1453948670617093E-2</v>
      </c>
      <c r="L45" s="167">
        <v>8.2006888448935569E-2</v>
      </c>
      <c r="M45" s="167">
        <v>9.3457901890866057E-2</v>
      </c>
      <c r="N45" s="167">
        <v>0.10583343023223564</v>
      </c>
      <c r="O45" s="167">
        <v>0.11916205297954251</v>
      </c>
      <c r="P45" s="167">
        <v>0.13347101013878321</v>
      </c>
      <c r="Q45" s="167">
        <v>0.14879255780169137</v>
      </c>
      <c r="R45" s="167">
        <v>0.16515583873810161</v>
      </c>
      <c r="S45" s="167">
        <v>0.18259866789276469</v>
      </c>
      <c r="T45" s="167">
        <v>0.20117686445180785</v>
      </c>
      <c r="U45" s="167">
        <v>0.22093761185394073</v>
      </c>
      <c r="V45" s="167">
        <v>0.24194731100652225</v>
      </c>
      <c r="W45" s="167">
        <v>0.26425782007175397</v>
      </c>
      <c r="X45" s="167">
        <v>0.28802435736829773</v>
      </c>
      <c r="Y45" s="167">
        <v>0.31326578095365992</v>
      </c>
      <c r="Z45" s="167">
        <v>0.34010725799537778</v>
      </c>
      <c r="AA45" s="167">
        <v>0.36901743449868019</v>
      </c>
      <c r="AB45" s="167">
        <v>0.39980182648843171</v>
      </c>
      <c r="AC45" s="167">
        <v>0.43323077029141444</v>
      </c>
      <c r="AD45" s="167">
        <v>0.46980787596761425</v>
      </c>
      <c r="AE45" s="167">
        <v>0.50859282702440567</v>
      </c>
      <c r="AF45" s="167">
        <v>0.55075404037907083</v>
      </c>
      <c r="AG45" s="167">
        <v>0.59811067373177618</v>
      </c>
      <c r="AH45" s="167">
        <v>0.64853841171549631</v>
      </c>
      <c r="AI45" s="167">
        <v>0.70855465744084301</v>
      </c>
      <c r="AJ45" s="167">
        <v>0.73716407533273187</v>
      </c>
      <c r="AK45" s="167">
        <v>0.76996085663309921</v>
      </c>
      <c r="AL45" s="167">
        <v>0.81697980530635228</v>
      </c>
      <c r="AM45" s="167">
        <v>0.87518773728018628</v>
      </c>
      <c r="AN45" s="167">
        <v>0.95387253647731174</v>
      </c>
      <c r="AO45" s="167">
        <v>1.05091131657574</v>
      </c>
      <c r="AP45" s="167">
        <v>1.1528101449215049</v>
      </c>
      <c r="AQ45" s="167">
        <v>1.2564727625918863</v>
      </c>
      <c r="AR45" s="167">
        <v>1.4209466674845475</v>
      </c>
      <c r="AS45" s="167">
        <v>1.6524384698662145</v>
      </c>
      <c r="AT45" s="167">
        <v>1.9533671334477787</v>
      </c>
      <c r="AU45" s="167">
        <v>2.3348061381057379</v>
      </c>
      <c r="AV45" s="167">
        <v>2.8811103297793865</v>
      </c>
      <c r="AW45" s="167">
        <v>3.5627701042317632</v>
      </c>
      <c r="AX45" s="167">
        <v>4.3578308543728124</v>
      </c>
      <c r="AY45" s="167">
        <v>5.1234834357714716</v>
      </c>
      <c r="AZ45" s="167">
        <v>6.2571455887602339</v>
      </c>
      <c r="BA45" s="167">
        <v>7.3881245024711371</v>
      </c>
      <c r="BB45" s="167">
        <v>8.7886123133981826</v>
      </c>
      <c r="BC45" s="167">
        <v>10.154619804830165</v>
      </c>
      <c r="BD45" s="167">
        <v>11.777428534459739</v>
      </c>
      <c r="BE45" s="167">
        <v>13.362500128729108</v>
      </c>
      <c r="BF45" s="167">
        <v>14.950878019674134</v>
      </c>
      <c r="BG45" s="167">
        <v>16.705608460168083</v>
      </c>
      <c r="BH45" s="167">
        <v>18.356839712250423</v>
      </c>
      <c r="BI45" s="167">
        <v>19.996265182569172</v>
      </c>
      <c r="BJ45" s="167">
        <v>22.151956841554622</v>
      </c>
      <c r="BK45" s="167">
        <v>24.461397526054139</v>
      </c>
      <c r="BL45" s="167">
        <v>26.48078892768137</v>
      </c>
      <c r="BM45" s="167">
        <v>28.484229370904519</v>
      </c>
      <c r="BN45" s="167">
        <v>30.216509223138175</v>
      </c>
      <c r="BO45" s="167">
        <v>32.919707133258115</v>
      </c>
      <c r="BP45" s="167">
        <v>35.014427114241691</v>
      </c>
      <c r="BQ45" s="167">
        <v>35.910741945762091</v>
      </c>
      <c r="BR45" s="167">
        <v>37.659551387897302</v>
      </c>
      <c r="BS45" s="167">
        <v>39.20732106158836</v>
      </c>
      <c r="BT45" s="167">
        <v>40.469206773385089</v>
      </c>
      <c r="BU45" s="167">
        <v>14.7185321667748</v>
      </c>
      <c r="BV45" s="167">
        <v>15.304008623572257</v>
      </c>
      <c r="BW45" s="167">
        <v>11.045031807562371</v>
      </c>
      <c r="BX45" s="167">
        <v>9.7276020498639042</v>
      </c>
      <c r="BY45" s="167">
        <v>8.5978136853076723</v>
      </c>
      <c r="BZ45" s="167">
        <v>0</v>
      </c>
      <c r="CA45" s="168">
        <f t="shared" si="3"/>
        <v>578.95529940295285</v>
      </c>
      <c r="CB45" s="169"/>
    </row>
    <row r="46" spans="2:80" ht="12.5" x14ac:dyDescent="0.25">
      <c r="B46" s="166">
        <f t="shared" si="2"/>
        <v>2039</v>
      </c>
      <c r="C46" s="167">
        <v>1.604915255418294E-2</v>
      </c>
      <c r="D46" s="167">
        <v>2.0458824835997841E-2</v>
      </c>
      <c r="E46" s="167">
        <v>2.5534650951831876E-2</v>
      </c>
      <c r="F46" s="167">
        <v>3.1309173365733842E-2</v>
      </c>
      <c r="G46" s="167">
        <v>3.7813689269973645E-2</v>
      </c>
      <c r="H46" s="167">
        <v>4.5078482424713726E-2</v>
      </c>
      <c r="I46" s="167">
        <v>5.3132936710797087E-2</v>
      </c>
      <c r="J46" s="167">
        <v>6.2005687818948246E-2</v>
      </c>
      <c r="K46" s="167">
        <v>7.1724501953414635E-2</v>
      </c>
      <c r="L46" s="167">
        <v>8.2316860937534334E-2</v>
      </c>
      <c r="M46" s="167">
        <v>9.3810017063371498E-2</v>
      </c>
      <c r="N46" s="167">
        <v>0.10623167377988454</v>
      </c>
      <c r="O46" s="167">
        <v>0.11960809781832646</v>
      </c>
      <c r="P46" s="167">
        <v>0.13396844982694844</v>
      </c>
      <c r="Q46" s="167">
        <v>0.14934003151019912</v>
      </c>
      <c r="R46" s="167">
        <v>0.16575687061340266</v>
      </c>
      <c r="S46" s="167">
        <v>0.18324820094867036</v>
      </c>
      <c r="T46" s="167">
        <v>0.20185467842965921</v>
      </c>
      <c r="U46" s="167">
        <v>0.22163941953826005</v>
      </c>
      <c r="V46" s="167">
        <v>0.24265188332786491</v>
      </c>
      <c r="W46" s="167">
        <v>0.26496474639624962</v>
      </c>
      <c r="X46" s="167">
        <v>0.288631552053701</v>
      </c>
      <c r="Y46" s="167">
        <v>0.31383213299530094</v>
      </c>
      <c r="Z46" s="167">
        <v>0.34057422129880338</v>
      </c>
      <c r="AA46" s="167">
        <v>0.36899490649022315</v>
      </c>
      <c r="AB46" s="167">
        <v>0.39963527273354693</v>
      </c>
      <c r="AC46" s="167">
        <v>0.43223892671628716</v>
      </c>
      <c r="AD46" s="167">
        <v>0.46769003981277157</v>
      </c>
      <c r="AE46" s="167">
        <v>0.50653712215986146</v>
      </c>
      <c r="AF46" s="167">
        <v>0.54766577789463022</v>
      </c>
      <c r="AG46" s="167">
        <v>0.59239919411153974</v>
      </c>
      <c r="AH46" s="167">
        <v>0.64275360080199251</v>
      </c>
      <c r="AI46" s="167">
        <v>0.69627759430032043</v>
      </c>
      <c r="AJ46" s="167">
        <v>0.72194278565306436</v>
      </c>
      <c r="AK46" s="167">
        <v>0.75340583620631929</v>
      </c>
      <c r="AL46" s="167">
        <v>0.78924261555159914</v>
      </c>
      <c r="AM46" s="167">
        <v>0.84056025554275493</v>
      </c>
      <c r="AN46" s="167">
        <v>0.90386758785240884</v>
      </c>
      <c r="AO46" s="167">
        <v>0.98897606300800356</v>
      </c>
      <c r="AP46" s="167">
        <v>1.0935464387638487</v>
      </c>
      <c r="AQ46" s="167">
        <v>1.2028972879401931</v>
      </c>
      <c r="AR46" s="167">
        <v>1.3134899041157886</v>
      </c>
      <c r="AS46" s="167">
        <v>1.4892521582272857</v>
      </c>
      <c r="AT46" s="167">
        <v>1.7366811868281966</v>
      </c>
      <c r="AU46" s="167">
        <v>2.0572579289409756</v>
      </c>
      <c r="AV46" s="167">
        <v>2.4617448093270591</v>
      </c>
      <c r="AW46" s="167">
        <v>3.0407709531211853</v>
      </c>
      <c r="AX46" s="167">
        <v>3.761644046319212</v>
      </c>
      <c r="AY46" s="167">
        <v>4.598009187287067</v>
      </c>
      <c r="AZ46" s="167">
        <v>5.3830951515507683</v>
      </c>
      <c r="BA46" s="167">
        <v>6.5517406407946952</v>
      </c>
      <c r="BB46" s="167">
        <v>7.7113854517131255</v>
      </c>
      <c r="BC46" s="167">
        <v>9.14546819566627</v>
      </c>
      <c r="BD46" s="167">
        <v>10.472769469042683</v>
      </c>
      <c r="BE46" s="167">
        <v>12.05519822419352</v>
      </c>
      <c r="BF46" s="167">
        <v>13.584797749552829</v>
      </c>
      <c r="BG46" s="167">
        <v>15.102563057754496</v>
      </c>
      <c r="BH46" s="167">
        <v>16.771179966613666</v>
      </c>
      <c r="BI46" s="167">
        <v>18.318492444770584</v>
      </c>
      <c r="BJ46" s="167">
        <v>19.83821299205329</v>
      </c>
      <c r="BK46" s="167">
        <v>21.845863596133146</v>
      </c>
      <c r="BL46" s="167">
        <v>23.970423839841143</v>
      </c>
      <c r="BM46" s="167">
        <v>25.774394872889324</v>
      </c>
      <c r="BN46" s="167">
        <v>27.492688181617364</v>
      </c>
      <c r="BO46" s="167">
        <v>28.906191993699689</v>
      </c>
      <c r="BP46" s="167">
        <v>31.19465143731248</v>
      </c>
      <c r="BQ46" s="167">
        <v>32.847519324872138</v>
      </c>
      <c r="BR46" s="167">
        <v>33.322536657785733</v>
      </c>
      <c r="BS46" s="167">
        <v>34.53052766832009</v>
      </c>
      <c r="BT46" s="167">
        <v>35.484560306488703</v>
      </c>
      <c r="BU46" s="167">
        <v>12.398673212869008</v>
      </c>
      <c r="BV46" s="167">
        <v>12.581188012345363</v>
      </c>
      <c r="BW46" s="167">
        <v>12.849014585987554</v>
      </c>
      <c r="BX46" s="167">
        <v>9.1027913191007421</v>
      </c>
      <c r="BY46" s="167">
        <v>7.8482697548575038</v>
      </c>
      <c r="BZ46" s="167">
        <v>0</v>
      </c>
      <c r="CA46" s="168">
        <f t="shared" si="3"/>
        <v>520.76321552395575</v>
      </c>
      <c r="CB46" s="169"/>
    </row>
    <row r="47" spans="2:80" ht="12.5" x14ac:dyDescent="0.25">
      <c r="B47" s="166">
        <f t="shared" si="2"/>
        <v>2040</v>
      </c>
      <c r="C47" s="167">
        <v>1.6108577261752886E-2</v>
      </c>
      <c r="D47" s="167">
        <v>2.0534566941745051E-2</v>
      </c>
      <c r="E47" s="167">
        <v>2.5629172426682348E-2</v>
      </c>
      <c r="F47" s="167">
        <v>3.1425023174999164E-2</v>
      </c>
      <c r="G47" s="167">
        <v>3.7953584019456962E-2</v>
      </c>
      <c r="H47" s="167">
        <v>4.5245185755913075E-2</v>
      </c>
      <c r="I47" s="167">
        <v>5.3329294386241767E-2</v>
      </c>
      <c r="J47" s="167">
        <v>6.2234625945141758E-2</v>
      </c>
      <c r="K47" s="167">
        <v>7.1989244074260994E-2</v>
      </c>
      <c r="L47" s="167">
        <v>8.2620349981398652E-2</v>
      </c>
      <c r="M47" s="167">
        <v>9.4155106474130182E-2</v>
      </c>
      <c r="N47" s="167">
        <v>0.10662080792030107</v>
      </c>
      <c r="O47" s="167">
        <v>0.12004546690106907</v>
      </c>
      <c r="P47" s="167">
        <v>0.1344550110903549</v>
      </c>
      <c r="Q47" s="167">
        <v>0.14987947924333098</v>
      </c>
      <c r="R47" s="167">
        <v>0.16634611644021352</v>
      </c>
      <c r="S47" s="167">
        <v>0.18389108618120395</v>
      </c>
      <c r="T47" s="167">
        <v>0.20254367378413018</v>
      </c>
      <c r="U47" s="167">
        <v>0.22234788126662439</v>
      </c>
      <c r="V47" s="167">
        <v>0.24337496640633297</v>
      </c>
      <c r="W47" s="167">
        <v>0.265676600678733</v>
      </c>
      <c r="X47" s="167">
        <v>0.28933301148402879</v>
      </c>
      <c r="Y47" s="167">
        <v>0.31439950038968234</v>
      </c>
      <c r="Z47" s="167">
        <v>0.34108225579914503</v>
      </c>
      <c r="AA47" s="167">
        <v>0.36937537538097653</v>
      </c>
      <c r="AB47" s="167">
        <v>0.39942920975921103</v>
      </c>
      <c r="AC47" s="167">
        <v>0.43186225765957703</v>
      </c>
      <c r="AD47" s="167">
        <v>0.46635257779115041</v>
      </c>
      <c r="AE47" s="167">
        <v>0.50390510698455238</v>
      </c>
      <c r="AF47" s="167">
        <v>0.54511846017556065</v>
      </c>
      <c r="AG47" s="167">
        <v>0.58868575419244151</v>
      </c>
      <c r="AH47" s="167">
        <v>0.6360847322026757</v>
      </c>
      <c r="AI47" s="167">
        <v>0.68955789714553151</v>
      </c>
      <c r="AJ47" s="167">
        <v>0.70782902810926296</v>
      </c>
      <c r="AK47" s="167">
        <v>0.73608278845921116</v>
      </c>
      <c r="AL47" s="167">
        <v>0.77052811641173946</v>
      </c>
      <c r="AM47" s="167">
        <v>0.80955356774493092</v>
      </c>
      <c r="AN47" s="167">
        <v>0.86539091566040471</v>
      </c>
      <c r="AO47" s="167">
        <v>0.93378925318524308</v>
      </c>
      <c r="AP47" s="167">
        <v>1.0255424124924375</v>
      </c>
      <c r="AQ47" s="167">
        <v>1.1380349770758118</v>
      </c>
      <c r="AR47" s="167">
        <v>1.2550194447600833</v>
      </c>
      <c r="AS47" s="167">
        <v>1.3726920526108022</v>
      </c>
      <c r="AT47" s="167">
        <v>1.5603498552319706</v>
      </c>
      <c r="AU47" s="167">
        <v>1.8239088136156687</v>
      </c>
      <c r="AV47" s="167">
        <v>2.1639168835471603</v>
      </c>
      <c r="AW47" s="167">
        <v>2.592234202547345</v>
      </c>
      <c r="AX47" s="167">
        <v>3.2046846765376222</v>
      </c>
      <c r="AY47" s="167">
        <v>3.9636867217666749</v>
      </c>
      <c r="AZ47" s="167">
        <v>4.8263845910768106</v>
      </c>
      <c r="BA47" s="167">
        <v>5.6305987212689157</v>
      </c>
      <c r="BB47" s="167">
        <v>6.8331288785876918</v>
      </c>
      <c r="BC47" s="167">
        <v>8.0193896125653783</v>
      </c>
      <c r="BD47" s="167">
        <v>9.4262788782380902</v>
      </c>
      <c r="BE47" s="167">
        <v>10.7141926409095</v>
      </c>
      <c r="BF47" s="167">
        <v>12.25110367276177</v>
      </c>
      <c r="BG47" s="167">
        <v>13.719907452305836</v>
      </c>
      <c r="BH47" s="167">
        <v>15.161667213010256</v>
      </c>
      <c r="BI47" s="167">
        <v>16.738580448403955</v>
      </c>
      <c r="BJ47" s="167">
        <v>18.178865647333641</v>
      </c>
      <c r="BK47" s="167">
        <v>19.572639072796651</v>
      </c>
      <c r="BL47" s="167">
        <v>21.421472898291867</v>
      </c>
      <c r="BM47" s="167">
        <v>23.349772128508771</v>
      </c>
      <c r="BN47" s="167">
        <v>24.898134888672587</v>
      </c>
      <c r="BO47" s="167">
        <v>26.323851783752673</v>
      </c>
      <c r="BP47" s="167">
        <v>27.419161409303424</v>
      </c>
      <c r="BQ47" s="167">
        <v>29.295019244067198</v>
      </c>
      <c r="BR47" s="167">
        <v>30.514107769898573</v>
      </c>
      <c r="BS47" s="167">
        <v>30.59427959722067</v>
      </c>
      <c r="BT47" s="167">
        <v>31.298441732368378</v>
      </c>
      <c r="BU47" s="167">
        <v>10.822356740111257</v>
      </c>
      <c r="BV47" s="167">
        <v>10.788317605566707</v>
      </c>
      <c r="BW47" s="167">
        <v>10.755495729871653</v>
      </c>
      <c r="BX47" s="167">
        <v>10.773342206274247</v>
      </c>
      <c r="BY47" s="167">
        <v>7.4791432174195451</v>
      </c>
      <c r="BZ47" s="167">
        <v>0</v>
      </c>
      <c r="CA47" s="168">
        <f t="shared" si="3"/>
        <v>469.640469449661</v>
      </c>
      <c r="CB47" s="169"/>
    </row>
    <row r="48" spans="2:80" ht="12.5" x14ac:dyDescent="0.25">
      <c r="B48" s="166">
        <f t="shared" si="2"/>
        <v>2041</v>
      </c>
      <c r="C48" s="167">
        <v>1.6165673854388073E-2</v>
      </c>
      <c r="D48" s="167">
        <v>2.0607342719589396E-2</v>
      </c>
      <c r="E48" s="167">
        <v>2.5719989652050496E-2</v>
      </c>
      <c r="F48" s="167">
        <v>3.1536362056262889E-2</v>
      </c>
      <c r="G48" s="167">
        <v>3.8087990272113473E-2</v>
      </c>
      <c r="H48" s="167">
        <v>4.5405386554819897E-2</v>
      </c>
      <c r="I48" s="167">
        <v>5.3518030029297128E-2</v>
      </c>
      <c r="J48" s="167">
        <v>6.2454695642482516E-2</v>
      </c>
      <c r="K48" s="167">
        <v>7.2243505863966939E-2</v>
      </c>
      <c r="L48" s="167">
        <v>8.2912026760119675E-2</v>
      </c>
      <c r="M48" s="167">
        <v>9.448699514172304E-2</v>
      </c>
      <c r="N48" s="167">
        <v>0.10699551221564828</v>
      </c>
      <c r="O48" s="167">
        <v>0.12046497582515238</v>
      </c>
      <c r="P48" s="167">
        <v>0.13492379269818053</v>
      </c>
      <c r="Q48" s="167">
        <v>0.15039748055403096</v>
      </c>
      <c r="R48" s="167">
        <v>0.16691717855706931</v>
      </c>
      <c r="S48" s="167">
        <v>0.18450990647466028</v>
      </c>
      <c r="T48" s="167">
        <v>0.20321455670766678</v>
      </c>
      <c r="U48" s="167">
        <v>0.22306027748567578</v>
      </c>
      <c r="V48" s="167">
        <v>0.24409466244632069</v>
      </c>
      <c r="W48" s="167">
        <v>0.26639840887398492</v>
      </c>
      <c r="X48" s="167">
        <v>0.29002581316324322</v>
      </c>
      <c r="Y48" s="167">
        <v>0.3150657105375807</v>
      </c>
      <c r="Z48" s="167">
        <v>0.34157370627487627</v>
      </c>
      <c r="AA48" s="167">
        <v>0.36978540177059421</v>
      </c>
      <c r="AB48" s="167">
        <v>0.39967882536211813</v>
      </c>
      <c r="AC48" s="167">
        <v>0.43141630045430401</v>
      </c>
      <c r="AD48" s="167">
        <v>0.46570588938719237</v>
      </c>
      <c r="AE48" s="167">
        <v>0.50214773233337529</v>
      </c>
      <c r="AF48" s="167">
        <v>0.54188141933089518</v>
      </c>
      <c r="AG48" s="167">
        <v>0.58555817018785383</v>
      </c>
      <c r="AH48" s="167">
        <v>0.63164727889610595</v>
      </c>
      <c r="AI48" s="167">
        <v>0.68180663156112897</v>
      </c>
      <c r="AJ48" s="167">
        <v>0.69991484195149101</v>
      </c>
      <c r="AK48" s="167">
        <v>0.71996443120285336</v>
      </c>
      <c r="AL48" s="167">
        <v>0.75092751310559103</v>
      </c>
      <c r="AM48" s="167">
        <v>0.78850668819375447</v>
      </c>
      <c r="AN48" s="167">
        <v>0.83088047294511369</v>
      </c>
      <c r="AO48" s="167">
        <v>0.89122606895917345</v>
      </c>
      <c r="AP48" s="167">
        <v>0.96488593257735844</v>
      </c>
      <c r="AQ48" s="167">
        <v>1.0636289365223464</v>
      </c>
      <c r="AR48" s="167">
        <v>1.1842648857406146</v>
      </c>
      <c r="AS48" s="167">
        <v>1.3090792120004939</v>
      </c>
      <c r="AT48" s="167">
        <v>1.4342520975747468</v>
      </c>
      <c r="AU48" s="167">
        <v>1.6339082509739777</v>
      </c>
      <c r="AV48" s="167">
        <v>1.9134069665765274</v>
      </c>
      <c r="AW48" s="167">
        <v>2.2735370967752813</v>
      </c>
      <c r="AX48" s="167">
        <v>2.7261983991605354</v>
      </c>
      <c r="AY48" s="167">
        <v>3.371179430023608</v>
      </c>
      <c r="AZ48" s="167">
        <v>4.1547392605758713</v>
      </c>
      <c r="BA48" s="167">
        <v>5.0430233618732645</v>
      </c>
      <c r="BB48" s="167">
        <v>5.8659684664454765</v>
      </c>
      <c r="BC48" s="167">
        <v>7.1003898054328909</v>
      </c>
      <c r="BD48" s="167">
        <v>8.2576745564177134</v>
      </c>
      <c r="BE48" s="167">
        <v>9.6350285201735097</v>
      </c>
      <c r="BF48" s="167">
        <v>10.88018083618206</v>
      </c>
      <c r="BG48" s="167">
        <v>12.365599606914426</v>
      </c>
      <c r="BH48" s="167">
        <v>13.768151609090701</v>
      </c>
      <c r="BI48" s="167">
        <v>15.129277070042335</v>
      </c>
      <c r="BJ48" s="167">
        <v>16.610635993232268</v>
      </c>
      <c r="BK48" s="167">
        <v>17.938011153590399</v>
      </c>
      <c r="BL48" s="167">
        <v>19.198379028016138</v>
      </c>
      <c r="BM48" s="167">
        <v>20.878552240945705</v>
      </c>
      <c r="BN48" s="167">
        <v>22.570887639159047</v>
      </c>
      <c r="BO48" s="167">
        <v>23.857319592680675</v>
      </c>
      <c r="BP48" s="167">
        <v>24.990321289077471</v>
      </c>
      <c r="BQ48" s="167">
        <v>25.775110235786663</v>
      </c>
      <c r="BR48" s="167">
        <v>27.243076030425009</v>
      </c>
      <c r="BS48" s="167">
        <v>28.048781625162281</v>
      </c>
      <c r="BT48" s="167">
        <v>27.769438225262689</v>
      </c>
      <c r="BU48" s="167">
        <v>9.6671899663096355</v>
      </c>
      <c r="BV48" s="167">
        <v>9.5853097557113891</v>
      </c>
      <c r="BW48" s="167">
        <v>9.3900424311139883</v>
      </c>
      <c r="BX48" s="167">
        <v>9.1844426520396283</v>
      </c>
      <c r="BY48" s="167">
        <v>9.0050042895049689</v>
      </c>
      <c r="BZ48" s="167">
        <v>0</v>
      </c>
      <c r="CA48" s="168">
        <f t="shared" si="3"/>
        <v>424.36870409509424</v>
      </c>
      <c r="CB48" s="169"/>
    </row>
    <row r="49" spans="2:80" ht="12.5" x14ac:dyDescent="0.25">
      <c r="B49" s="166">
        <f t="shared" si="2"/>
        <v>2042</v>
      </c>
      <c r="C49" s="167">
        <v>1.621409566928278E-2</v>
      </c>
      <c r="D49" s="167">
        <v>2.0669061444881672E-2</v>
      </c>
      <c r="E49" s="167">
        <v>2.5797008654240314E-2</v>
      </c>
      <c r="F49" s="167">
        <v>3.1630779317927918E-2</v>
      </c>
      <c r="G49" s="167">
        <v>3.8202002403855885E-2</v>
      </c>
      <c r="H49" s="167">
        <v>4.5541219869631E-2</v>
      </c>
      <c r="I49" s="167">
        <v>5.3678097975762847E-2</v>
      </c>
      <c r="J49" s="167">
        <v>6.2641368525175323E-2</v>
      </c>
      <c r="K49" s="167">
        <v>7.2459176477997503E-2</v>
      </c>
      <c r="L49" s="167">
        <v>8.31591143414213E-2</v>
      </c>
      <c r="M49" s="167">
        <v>9.4768368638853795E-2</v>
      </c>
      <c r="N49" s="167">
        <v>0.10731338626891511</v>
      </c>
      <c r="O49" s="167">
        <v>0.12082124459385096</v>
      </c>
      <c r="P49" s="167">
        <v>0.13531948241519182</v>
      </c>
      <c r="Q49" s="167">
        <v>0.15083711938214805</v>
      </c>
      <c r="R49" s="167">
        <v>0.16739902568118181</v>
      </c>
      <c r="S49" s="167">
        <v>0.18503768776803553</v>
      </c>
      <c r="T49" s="167">
        <v>0.20377983597103377</v>
      </c>
      <c r="U49" s="167">
        <v>0.22366763946492429</v>
      </c>
      <c r="V49" s="167">
        <v>0.24472962836553852</v>
      </c>
      <c r="W49" s="167">
        <v>0.2670175513022911</v>
      </c>
      <c r="X49" s="167">
        <v>0.29062341384751389</v>
      </c>
      <c r="Y49" s="167">
        <v>0.31560425826044003</v>
      </c>
      <c r="Z49" s="167">
        <v>0.34205737337379777</v>
      </c>
      <c r="AA49" s="167">
        <v>0.37003804686862651</v>
      </c>
      <c r="AB49" s="167">
        <v>0.39981483721938921</v>
      </c>
      <c r="AC49" s="167">
        <v>0.43134476380555792</v>
      </c>
      <c r="AD49" s="167">
        <v>0.46480664096594648</v>
      </c>
      <c r="AE49" s="167">
        <v>0.5010035613916245</v>
      </c>
      <c r="AF49" s="167">
        <v>0.53945046187420065</v>
      </c>
      <c r="AG49" s="167">
        <v>0.58143377899943649</v>
      </c>
      <c r="AH49" s="167">
        <v>0.62764881266554373</v>
      </c>
      <c r="AI49" s="167">
        <v>0.67633149867107123</v>
      </c>
      <c r="AJ49" s="167">
        <v>0.69061106521382565</v>
      </c>
      <c r="AK49" s="167">
        <v>0.71052994517452939</v>
      </c>
      <c r="AL49" s="167">
        <v>0.73243121489559093</v>
      </c>
      <c r="AM49" s="167">
        <v>0.76624516098805395</v>
      </c>
      <c r="AN49" s="167">
        <v>0.80711903327045775</v>
      </c>
      <c r="AO49" s="167">
        <v>0.85278854869432164</v>
      </c>
      <c r="AP49" s="167">
        <v>0.91779497300242463</v>
      </c>
      <c r="AQ49" s="167">
        <v>0.99699353262012613</v>
      </c>
      <c r="AR49" s="167">
        <v>1.1029274233586701</v>
      </c>
      <c r="AS49" s="167">
        <v>1.2319475558134236</v>
      </c>
      <c r="AT49" s="167">
        <v>1.3650148842695784</v>
      </c>
      <c r="AU49" s="167">
        <v>1.4976802714733133</v>
      </c>
      <c r="AV49" s="167">
        <v>1.7091117135571992</v>
      </c>
      <c r="AW49" s="167">
        <v>2.0051286379310924</v>
      </c>
      <c r="AX49" s="167">
        <v>2.3858228024515191</v>
      </c>
      <c r="AY49" s="167">
        <v>2.8620435698419455</v>
      </c>
      <c r="AZ49" s="167">
        <v>3.5272719186712469</v>
      </c>
      <c r="BA49" s="167">
        <v>4.3346058102524196</v>
      </c>
      <c r="BB49" s="167">
        <v>5.2476327374072094</v>
      </c>
      <c r="BC49" s="167">
        <v>6.0881442868561955</v>
      </c>
      <c r="BD49" s="167">
        <v>7.3014952509233524</v>
      </c>
      <c r="BE49" s="167">
        <v>8.4289910440402362</v>
      </c>
      <c r="BF49" s="167">
        <v>9.7721889106821642</v>
      </c>
      <c r="BG49" s="167">
        <v>10.970458132745309</v>
      </c>
      <c r="BH49" s="167">
        <v>12.398575604389718</v>
      </c>
      <c r="BI49" s="167">
        <v>13.730127486687454</v>
      </c>
      <c r="BJ49" s="167">
        <v>15.007554094627919</v>
      </c>
      <c r="BK49" s="167">
        <v>16.387021426905392</v>
      </c>
      <c r="BL49" s="167">
        <v>17.594612583148066</v>
      </c>
      <c r="BM49" s="167">
        <v>18.715357663030318</v>
      </c>
      <c r="BN49" s="167">
        <v>20.189210809502729</v>
      </c>
      <c r="BO49" s="167">
        <v>21.638327884155167</v>
      </c>
      <c r="BP49" s="167">
        <v>22.663025708110119</v>
      </c>
      <c r="BQ49" s="167">
        <v>23.509215144857066</v>
      </c>
      <c r="BR49" s="167">
        <v>23.993342946728085</v>
      </c>
      <c r="BS49" s="167">
        <v>25.069281646775057</v>
      </c>
      <c r="BT49" s="167">
        <v>25.490173855188072</v>
      </c>
      <c r="BU49" s="167">
        <v>9.1174711660073946</v>
      </c>
      <c r="BV49" s="167">
        <v>8.9881218358624171</v>
      </c>
      <c r="BW49" s="167">
        <v>8.7597389416566003</v>
      </c>
      <c r="BX49" s="167">
        <v>8.4216444341690373</v>
      </c>
      <c r="BY49" s="167">
        <v>8.0658014926368171</v>
      </c>
      <c r="BZ49" s="167">
        <v>0</v>
      </c>
      <c r="CA49" s="168">
        <f t="shared" si="3"/>
        <v>383.93442349104697</v>
      </c>
      <c r="CB49" s="169"/>
    </row>
    <row r="50" spans="2:80" ht="12.5" x14ac:dyDescent="0.25">
      <c r="B50" s="166">
        <f t="shared" si="2"/>
        <v>2043</v>
      </c>
      <c r="C50" s="167">
        <v>1.626517526102533E-2</v>
      </c>
      <c r="D50" s="167">
        <v>2.0734169318626025E-2</v>
      </c>
      <c r="E50" s="167">
        <v>2.5878259255476498E-2</v>
      </c>
      <c r="F50" s="167">
        <v>3.173038782226488E-2</v>
      </c>
      <c r="G50" s="167">
        <v>3.8322279640716418E-2</v>
      </c>
      <c r="H50" s="167">
        <v>4.5684579266730772E-2</v>
      </c>
      <c r="I50" s="167">
        <v>5.3846962976391154E-2</v>
      </c>
      <c r="J50" s="167">
        <v>6.2838378457054006E-2</v>
      </c>
      <c r="K50" s="167">
        <v>7.268688442333765E-2</v>
      </c>
      <c r="L50" s="167">
        <v>8.342007466461572E-2</v>
      </c>
      <c r="M50" s="167">
        <v>9.5065139516343558E-2</v>
      </c>
      <c r="N50" s="167">
        <v>0.10764910915175994</v>
      </c>
      <c r="O50" s="167">
        <v>0.12119813291494402</v>
      </c>
      <c r="P50" s="167">
        <v>0.13573930475143972</v>
      </c>
      <c r="Q50" s="167">
        <v>0.15130047770440969</v>
      </c>
      <c r="R50" s="167">
        <v>0.16791144961534823</v>
      </c>
      <c r="S50" s="167">
        <v>0.18559615639437022</v>
      </c>
      <c r="T50" s="167">
        <v>0.20438886209124577</v>
      </c>
      <c r="U50" s="167">
        <v>0.22431585078473879</v>
      </c>
      <c r="V50" s="167">
        <v>0.24542298606295007</v>
      </c>
      <c r="W50" s="167">
        <v>0.26773790523083135</v>
      </c>
      <c r="X50" s="167">
        <v>0.29131757528973506</v>
      </c>
      <c r="Y50" s="167">
        <v>0.31626702320483235</v>
      </c>
      <c r="Z50" s="167">
        <v>0.34264514240371929</v>
      </c>
      <c r="AA50" s="167">
        <v>0.3705583127282589</v>
      </c>
      <c r="AB50" s="167">
        <v>0.40006114313802016</v>
      </c>
      <c r="AC50" s="167">
        <v>0.43145684996888345</v>
      </c>
      <c r="AD50" s="167">
        <v>0.46468115354660411</v>
      </c>
      <c r="AE50" s="167">
        <v>0.49992818527221217</v>
      </c>
      <c r="AF50" s="167">
        <v>0.5381064645427589</v>
      </c>
      <c r="AG50" s="167">
        <v>0.57863621026983725</v>
      </c>
      <c r="AH50" s="167">
        <v>0.62295412695007601</v>
      </c>
      <c r="AI50" s="167">
        <v>0.67181000607379793</v>
      </c>
      <c r="AJ50" s="167">
        <v>0.68433959983574555</v>
      </c>
      <c r="AK50" s="167">
        <v>0.70002392219304976</v>
      </c>
      <c r="AL50" s="167">
        <v>0.7218359923236336</v>
      </c>
      <c r="AM50" s="167">
        <v>0.74567872901608279</v>
      </c>
      <c r="AN50" s="167">
        <v>0.78249322400425458</v>
      </c>
      <c r="AO50" s="167">
        <v>0.82663892491247692</v>
      </c>
      <c r="AP50" s="167">
        <v>0.87570913046092425</v>
      </c>
      <c r="AQ50" s="167">
        <v>0.94562164455561948</v>
      </c>
      <c r="AR50" s="167">
        <v>1.0305153514325391</v>
      </c>
      <c r="AS50" s="167">
        <v>1.143856625301068</v>
      </c>
      <c r="AT50" s="167">
        <v>1.2816825566310035</v>
      </c>
      <c r="AU50" s="167">
        <v>1.4230597532519462</v>
      </c>
      <c r="AV50" s="167">
        <v>1.5629361407464233</v>
      </c>
      <c r="AW50" s="167">
        <v>1.7865929410913408</v>
      </c>
      <c r="AX50" s="167">
        <v>2.0994953080375645</v>
      </c>
      <c r="AY50" s="167">
        <v>2.5001102269835878</v>
      </c>
      <c r="AZ50" s="167">
        <v>2.9898395059134755</v>
      </c>
      <c r="BA50" s="167">
        <v>3.6746470062314889</v>
      </c>
      <c r="BB50" s="167">
        <v>4.5049060048626561</v>
      </c>
      <c r="BC50" s="167">
        <v>5.4412577108636855</v>
      </c>
      <c r="BD50" s="167">
        <v>6.2557967855249554</v>
      </c>
      <c r="BE50" s="167">
        <v>7.4460014384245126</v>
      </c>
      <c r="BF50" s="167">
        <v>8.5407982544102747</v>
      </c>
      <c r="BG50" s="167">
        <v>9.844618526646272</v>
      </c>
      <c r="BH50" s="167">
        <v>10.991724618980614</v>
      </c>
      <c r="BI50" s="167">
        <v>12.357110463148844</v>
      </c>
      <c r="BJ50" s="167">
        <v>13.614277389623522</v>
      </c>
      <c r="BK50" s="167">
        <v>14.802599272726287</v>
      </c>
      <c r="BL50" s="167">
        <v>16.072846002810223</v>
      </c>
      <c r="BM50" s="167">
        <v>17.154130907334785</v>
      </c>
      <c r="BN50" s="167">
        <v>18.104343465573709</v>
      </c>
      <c r="BO50" s="167">
        <v>19.365413064567598</v>
      </c>
      <c r="BP50" s="167">
        <v>20.56923522979578</v>
      </c>
      <c r="BQ50" s="167">
        <v>21.337399978105942</v>
      </c>
      <c r="BR50" s="167">
        <v>21.904750450576973</v>
      </c>
      <c r="BS50" s="167">
        <v>22.105386509819169</v>
      </c>
      <c r="BT50" s="167">
        <v>22.812517396324672</v>
      </c>
      <c r="BU50" s="167">
        <v>8.7260982281534396</v>
      </c>
      <c r="BV50" s="167">
        <v>8.3121974423776717</v>
      </c>
      <c r="BW50" s="167">
        <v>8.0558482214674445</v>
      </c>
      <c r="BX50" s="167">
        <v>7.7070080162188335</v>
      </c>
      <c r="BY50" s="167">
        <v>7.2581461837856338</v>
      </c>
      <c r="BZ50" s="167">
        <v>0</v>
      </c>
      <c r="CA50" s="168">
        <f t="shared" si="3"/>
        <v>346.94564286373907</v>
      </c>
      <c r="CB50" s="169"/>
    </row>
    <row r="51" spans="2:80" ht="12.5" x14ac:dyDescent="0.25">
      <c r="B51" s="166">
        <f t="shared" si="2"/>
        <v>2044</v>
      </c>
      <c r="C51" s="167">
        <v>1.6316977875504856E-2</v>
      </c>
      <c r="D51" s="167">
        <v>2.080019985279814E-2</v>
      </c>
      <c r="E51" s="167">
        <v>2.5960663006641991E-2</v>
      </c>
      <c r="F51" s="167">
        <v>3.1831412410972364E-2</v>
      </c>
      <c r="G51" s="167">
        <v>3.8444270677266995E-2</v>
      </c>
      <c r="H51" s="167">
        <v>4.5829975249009822E-2</v>
      </c>
      <c r="I51" s="167">
        <v>5.4018304194995273E-2</v>
      </c>
      <c r="J51" s="167">
        <v>6.3038181824391443E-2</v>
      </c>
      <c r="K51" s="167">
        <v>7.2917920214948223E-2</v>
      </c>
      <c r="L51" s="167">
        <v>8.3684967023863271E-2</v>
      </c>
      <c r="M51" s="167">
        <v>9.5366476307080644E-2</v>
      </c>
      <c r="N51" s="167">
        <v>0.10798943219594741</v>
      </c>
      <c r="O51" s="167">
        <v>0.12158078260858024</v>
      </c>
      <c r="P51" s="167">
        <v>0.13616631954213043</v>
      </c>
      <c r="Q51" s="167">
        <v>0.15177329308036219</v>
      </c>
      <c r="R51" s="167">
        <v>0.16842997924625661</v>
      </c>
      <c r="S51" s="167">
        <v>0.18616712162229826</v>
      </c>
      <c r="T51" s="167">
        <v>0.20500747652691198</v>
      </c>
      <c r="U51" s="167">
        <v>0.22498749758239589</v>
      </c>
      <c r="V51" s="167">
        <v>0.24613265743945809</v>
      </c>
      <c r="W51" s="167">
        <v>0.26849317908507564</v>
      </c>
      <c r="X51" s="167">
        <v>0.29209586731791037</v>
      </c>
      <c r="Y51" s="167">
        <v>0.31700378046800376</v>
      </c>
      <c r="Z51" s="167">
        <v>0.3433359731438741</v>
      </c>
      <c r="AA51" s="167">
        <v>0.37115285945007997</v>
      </c>
      <c r="AB51" s="167">
        <v>0.40057073822635225</v>
      </c>
      <c r="AC51" s="167">
        <v>0.43164150511472449</v>
      </c>
      <c r="AD51" s="167">
        <v>0.46470901033248008</v>
      </c>
      <c r="AE51" s="167">
        <v>0.49968238025123507</v>
      </c>
      <c r="AF51" s="167">
        <v>0.53677350917810052</v>
      </c>
      <c r="AG51" s="167">
        <v>0.57700574241125224</v>
      </c>
      <c r="AH51" s="167">
        <v>0.61968683556837556</v>
      </c>
      <c r="AI51" s="167">
        <v>0.66642350336530931</v>
      </c>
      <c r="AJ51" s="167">
        <v>0.67905106141378957</v>
      </c>
      <c r="AK51" s="167">
        <v>0.69281602058043412</v>
      </c>
      <c r="AL51" s="167">
        <v>0.709965704249792</v>
      </c>
      <c r="AM51" s="167">
        <v>0.73376796350452822</v>
      </c>
      <c r="AN51" s="167">
        <v>0.75964960325008657</v>
      </c>
      <c r="AO51" s="167">
        <v>0.79945704798359041</v>
      </c>
      <c r="AP51" s="167">
        <v>0.84698727885295733</v>
      </c>
      <c r="AQ51" s="167">
        <v>0.89963963366185862</v>
      </c>
      <c r="AR51" s="167">
        <v>0.97460143678882705</v>
      </c>
      <c r="AS51" s="167">
        <v>1.0653572526741208</v>
      </c>
      <c r="AT51" s="167">
        <v>1.1864790719921674</v>
      </c>
      <c r="AU51" s="167">
        <v>1.333220863789127</v>
      </c>
      <c r="AV51" s="167">
        <v>1.4827300194265767</v>
      </c>
      <c r="AW51" s="167">
        <v>1.6301136930454379</v>
      </c>
      <c r="AX51" s="167">
        <v>1.8662651129286572</v>
      </c>
      <c r="AY51" s="167">
        <v>2.1955067211333916</v>
      </c>
      <c r="AZ51" s="167">
        <v>2.607660026155747</v>
      </c>
      <c r="BA51" s="167">
        <v>3.1105469770964485</v>
      </c>
      <c r="BB51" s="167">
        <v>3.8142368812705194</v>
      </c>
      <c r="BC51" s="167">
        <v>4.6660947192222437</v>
      </c>
      <c r="BD51" s="167">
        <v>5.5874325218749643</v>
      </c>
      <c r="BE51" s="167">
        <v>6.3764246938791169</v>
      </c>
      <c r="BF51" s="167">
        <v>7.5397379011944388</v>
      </c>
      <c r="BG51" s="167">
        <v>8.5981918665523072</v>
      </c>
      <c r="BH51" s="167">
        <v>9.8574900138912103</v>
      </c>
      <c r="BI51" s="167">
        <v>10.949613091032356</v>
      </c>
      <c r="BJ51" s="167">
        <v>12.248121278465646</v>
      </c>
      <c r="BK51" s="167">
        <v>13.425350870160292</v>
      </c>
      <c r="BL51" s="167">
        <v>14.518059998682844</v>
      </c>
      <c r="BM51" s="167">
        <v>15.672023542319264</v>
      </c>
      <c r="BN51" s="167">
        <v>16.599021747475952</v>
      </c>
      <c r="BO51" s="167">
        <v>17.374953683509819</v>
      </c>
      <c r="BP51" s="167">
        <v>18.421393111758981</v>
      </c>
      <c r="BQ51" s="167">
        <v>19.382504734727362</v>
      </c>
      <c r="BR51" s="167">
        <v>19.900681184110265</v>
      </c>
      <c r="BS51" s="167">
        <v>20.203782909788838</v>
      </c>
      <c r="BT51" s="167">
        <v>20.143951401460843</v>
      </c>
      <c r="BU51" s="167">
        <v>8.0892301070606027</v>
      </c>
      <c r="BV51" s="167">
        <v>7.896761418070267</v>
      </c>
      <c r="BW51" s="167">
        <v>7.3972350047395397</v>
      </c>
      <c r="BX51" s="167">
        <v>7.0393924583137686</v>
      </c>
      <c r="BY51" s="167">
        <v>6.5990633619422354</v>
      </c>
      <c r="BZ51" s="167">
        <v>0</v>
      </c>
      <c r="CA51" s="168">
        <f t="shared" si="3"/>
        <v>313.75958278242575</v>
      </c>
      <c r="CB51" s="169"/>
    </row>
    <row r="52" spans="2:80" ht="12.5" x14ac:dyDescent="0.25">
      <c r="B52" s="166">
        <f t="shared" si="2"/>
        <v>2045</v>
      </c>
      <c r="C52" s="167">
        <v>1.6368151741096546E-2</v>
      </c>
      <c r="D52" s="167">
        <v>2.0865429655510588E-2</v>
      </c>
      <c r="E52" s="167">
        <v>2.6042068748114693E-2</v>
      </c>
      <c r="F52" s="167">
        <v>3.1931215441779431E-2</v>
      </c>
      <c r="G52" s="167">
        <v>3.8564789178238273E-2</v>
      </c>
      <c r="H52" s="167">
        <v>4.5973620291488118E-2</v>
      </c>
      <c r="I52" s="167">
        <v>5.4187573043293587E-2</v>
      </c>
      <c r="J52" s="167">
        <v>6.3235668025730565E-2</v>
      </c>
      <c r="K52" s="167">
        <v>7.3146148846323616E-2</v>
      </c>
      <c r="L52" s="167">
        <v>8.394677068059142E-2</v>
      </c>
      <c r="M52" s="167">
        <v>9.5664452574231867E-2</v>
      </c>
      <c r="N52" s="167">
        <v>0.10832607647156198</v>
      </c>
      <c r="O52" s="167">
        <v>0.12195849258143944</v>
      </c>
      <c r="P52" s="167">
        <v>0.13658862161193311</v>
      </c>
      <c r="Q52" s="167">
        <v>0.15224188363031757</v>
      </c>
      <c r="R52" s="167">
        <v>0.16894577438484246</v>
      </c>
      <c r="S52" s="167">
        <v>0.18672910240383214</v>
      </c>
      <c r="T52" s="167">
        <v>0.20562382291995998</v>
      </c>
      <c r="U52" s="167">
        <v>0.22565115861227081</v>
      </c>
      <c r="V52" s="167">
        <v>0.24685005179767097</v>
      </c>
      <c r="W52" s="167">
        <v>0.26924494835134793</v>
      </c>
      <c r="X52" s="167">
        <v>0.29289145726629007</v>
      </c>
      <c r="Y52" s="167">
        <v>0.31781537854112335</v>
      </c>
      <c r="Z52" s="167">
        <v>0.34408609973294829</v>
      </c>
      <c r="AA52" s="167">
        <v>0.37183829567074522</v>
      </c>
      <c r="AB52" s="167">
        <v>0.40113371875049275</v>
      </c>
      <c r="AC52" s="167">
        <v>0.43209806271317358</v>
      </c>
      <c r="AD52" s="167">
        <v>0.46478186068995397</v>
      </c>
      <c r="AE52" s="167">
        <v>0.49957151125703597</v>
      </c>
      <c r="AF52" s="167">
        <v>0.53634735787598653</v>
      </c>
      <c r="AG52" s="167">
        <v>0.57534036963149271</v>
      </c>
      <c r="AH52" s="167">
        <v>0.61769185838916785</v>
      </c>
      <c r="AI52" s="167">
        <v>0.66259232016437952</v>
      </c>
      <c r="AJ52" s="167">
        <v>0.67273750102838037</v>
      </c>
      <c r="AK52" s="167">
        <v>0.68665013201002034</v>
      </c>
      <c r="AL52" s="167">
        <v>0.70170460578238947</v>
      </c>
      <c r="AM52" s="167">
        <v>0.72039279358445329</v>
      </c>
      <c r="AN52" s="167">
        <v>0.74628876259486288</v>
      </c>
      <c r="AO52" s="167">
        <v>0.77417385315240206</v>
      </c>
      <c r="AP52" s="167">
        <v>0.81708103698308032</v>
      </c>
      <c r="AQ52" s="167">
        <v>0.86817341703399653</v>
      </c>
      <c r="AR52" s="167">
        <v>0.9245041684250711</v>
      </c>
      <c r="AS52" s="167">
        <v>1.0046644166814371</v>
      </c>
      <c r="AT52" s="167">
        <v>1.1015846286608837</v>
      </c>
      <c r="AU52" s="167">
        <v>1.2305938598976143</v>
      </c>
      <c r="AV52" s="167">
        <v>1.3861682664162931</v>
      </c>
      <c r="AW52" s="167">
        <v>1.5441083021552611</v>
      </c>
      <c r="AX52" s="167">
        <v>1.6991453908447178</v>
      </c>
      <c r="AY52" s="167">
        <v>1.9473018509857309</v>
      </c>
      <c r="AZ52" s="167">
        <v>2.2858738888648045</v>
      </c>
      <c r="BA52" s="167">
        <v>2.7092632452049306</v>
      </c>
      <c r="BB52" s="167">
        <v>3.2249292917317245</v>
      </c>
      <c r="BC52" s="167">
        <v>3.9464028307534904</v>
      </c>
      <c r="BD52" s="167">
        <v>4.7879417425964705</v>
      </c>
      <c r="BE52" s="167">
        <v>5.6926633499367485</v>
      </c>
      <c r="BF52" s="167">
        <v>6.4548690230328427</v>
      </c>
      <c r="BG52" s="167">
        <v>7.587114100170921</v>
      </c>
      <c r="BH52" s="167">
        <v>8.605523536444796</v>
      </c>
      <c r="BI52" s="167">
        <v>9.8155456373859469</v>
      </c>
      <c r="BJ52" s="167">
        <v>10.849820961227428</v>
      </c>
      <c r="BK52" s="167">
        <v>12.075569757166226</v>
      </c>
      <c r="BL52" s="167">
        <v>13.166474039441253</v>
      </c>
      <c r="BM52" s="167">
        <v>14.157393013311406</v>
      </c>
      <c r="BN52" s="167">
        <v>15.169067760997965</v>
      </c>
      <c r="BO52" s="167">
        <v>15.937868979939859</v>
      </c>
      <c r="BP52" s="167">
        <v>16.539686728860616</v>
      </c>
      <c r="BQ52" s="167">
        <v>17.373461007671363</v>
      </c>
      <c r="BR52" s="167">
        <v>18.095824996762271</v>
      </c>
      <c r="BS52" s="167">
        <v>18.376752545496608</v>
      </c>
      <c r="BT52" s="167">
        <v>18.435430236308548</v>
      </c>
      <c r="BU52" s="167">
        <v>7.4074864001706731</v>
      </c>
      <c r="BV52" s="167">
        <v>7.3205952175955264</v>
      </c>
      <c r="BW52" s="167">
        <v>7.0283339959370394</v>
      </c>
      <c r="BX52" s="167">
        <v>6.4670321466737661</v>
      </c>
      <c r="BY52" s="167">
        <v>6.032465612290264</v>
      </c>
      <c r="BZ52" s="167">
        <v>0</v>
      </c>
      <c r="CA52" s="168">
        <f t="shared" si="3"/>
        <v>284.25693714388444</v>
      </c>
      <c r="CB52" s="169"/>
    </row>
    <row r="53" spans="2:80" ht="12.5" x14ac:dyDescent="0.25">
      <c r="B53" s="166">
        <f t="shared" si="2"/>
        <v>2046</v>
      </c>
      <c r="C53" s="167">
        <v>1.6418000674623359E-2</v>
      </c>
      <c r="D53" s="167">
        <v>2.0928971121959999E-2</v>
      </c>
      <c r="E53" s="167">
        <v>2.6121368361737923E-2</v>
      </c>
      <c r="F53" s="167">
        <v>3.2028437938300999E-2</v>
      </c>
      <c r="G53" s="167">
        <v>3.8682193849174505E-2</v>
      </c>
      <c r="H53" s="167">
        <v>4.6113556830818594E-2</v>
      </c>
      <c r="I53" s="167">
        <v>5.4352476650270765E-2</v>
      </c>
      <c r="J53" s="167">
        <v>6.3428049200214998E-2</v>
      </c>
      <c r="K53" s="167">
        <v>7.3368610154449954E-2</v>
      </c>
      <c r="L53" s="167">
        <v>8.4201785249267525E-2</v>
      </c>
      <c r="M53" s="167">
        <v>9.5954876741108849E-2</v>
      </c>
      <c r="N53" s="167">
        <v>0.10865439686331715</v>
      </c>
      <c r="O53" s="167">
        <v>0.12232701674187536</v>
      </c>
      <c r="P53" s="167">
        <v>0.1369995141832015</v>
      </c>
      <c r="Q53" s="167">
        <v>0.15269890083053989</v>
      </c>
      <c r="R53" s="167">
        <v>0.16945012646081989</v>
      </c>
      <c r="S53" s="167">
        <v>0.1872810295525294</v>
      </c>
      <c r="T53" s="167">
        <v>0.20622114428763888</v>
      </c>
      <c r="U53" s="167">
        <v>0.22630387140243455</v>
      </c>
      <c r="V53" s="167">
        <v>0.24754835913880249</v>
      </c>
      <c r="W53" s="167">
        <v>0.26999653706724913</v>
      </c>
      <c r="X53" s="167">
        <v>0.29367183369218947</v>
      </c>
      <c r="Y53" s="167">
        <v>0.31863618046209324</v>
      </c>
      <c r="Z53" s="167">
        <v>0.34491355787891353</v>
      </c>
      <c r="AA53" s="167">
        <v>0.37258041344102061</v>
      </c>
      <c r="AB53" s="167">
        <v>0.40178890087938512</v>
      </c>
      <c r="AC53" s="167">
        <v>0.43260063269716387</v>
      </c>
      <c r="AD53" s="167">
        <v>0.46515320524811948</v>
      </c>
      <c r="AE53" s="167">
        <v>0.49949352384590151</v>
      </c>
      <c r="AF53" s="167">
        <v>0.53605536965190115</v>
      </c>
      <c r="AG53" s="167">
        <v>0.57468679930420541</v>
      </c>
      <c r="AH53" s="167">
        <v>0.6156338109504752</v>
      </c>
      <c r="AI53" s="167">
        <v>0.66017014965995369</v>
      </c>
      <c r="AJ53" s="167">
        <v>0.66814490195696075</v>
      </c>
      <c r="AK53" s="167">
        <v>0.67931713039508401</v>
      </c>
      <c r="AL53" s="167">
        <v>0.69457763554605101</v>
      </c>
      <c r="AM53" s="167">
        <v>0.71098614678979644</v>
      </c>
      <c r="AN53" s="167">
        <v>0.73129092737831858</v>
      </c>
      <c r="AO53" s="167">
        <v>0.75926880182418555</v>
      </c>
      <c r="AP53" s="167">
        <v>0.7892214345710058</v>
      </c>
      <c r="AQ53" s="167">
        <v>0.83539046508448167</v>
      </c>
      <c r="AR53" s="167">
        <v>0.89014840246520577</v>
      </c>
      <c r="AS53" s="167">
        <v>0.95026231899720581</v>
      </c>
      <c r="AT53" s="167">
        <v>1.0358899704538067</v>
      </c>
      <c r="AU53" s="167">
        <v>1.1390499663393092</v>
      </c>
      <c r="AV53" s="167">
        <v>1.2758823604003291</v>
      </c>
      <c r="AW53" s="167">
        <v>1.4406004603072033</v>
      </c>
      <c r="AX53" s="167">
        <v>1.6071488050524996</v>
      </c>
      <c r="AY53" s="167">
        <v>1.7693518078901489</v>
      </c>
      <c r="AZ53" s="167">
        <v>2.0235942701599838</v>
      </c>
      <c r="BA53" s="167">
        <v>2.3712933446912969</v>
      </c>
      <c r="BB53" s="167">
        <v>2.805602615025804</v>
      </c>
      <c r="BC53" s="167">
        <v>3.3332998745275066</v>
      </c>
      <c r="BD53" s="167">
        <v>4.046523909294315</v>
      </c>
      <c r="BE53" s="167">
        <v>4.8758906864851417</v>
      </c>
      <c r="BF53" s="167">
        <v>5.7612091424165159</v>
      </c>
      <c r="BG53" s="167">
        <v>6.4947432302618058</v>
      </c>
      <c r="BH53" s="167">
        <v>7.5916758497695627</v>
      </c>
      <c r="BI53" s="167">
        <v>8.5666950140404889</v>
      </c>
      <c r="BJ53" s="167">
        <v>9.7237002617005999</v>
      </c>
      <c r="BK53" s="167">
        <v>10.695663620652025</v>
      </c>
      <c r="BL53" s="167">
        <v>11.841982279813481</v>
      </c>
      <c r="BM53" s="167">
        <v>12.840509129186851</v>
      </c>
      <c r="BN53" s="167">
        <v>13.706916730260668</v>
      </c>
      <c r="BO53" s="167">
        <v>14.571472129328743</v>
      </c>
      <c r="BP53" s="167">
        <v>15.181322628228724</v>
      </c>
      <c r="BQ53" s="167">
        <v>15.612424875534151</v>
      </c>
      <c r="BR53" s="167">
        <v>16.236886356650839</v>
      </c>
      <c r="BS53" s="167">
        <v>16.730041664558787</v>
      </c>
      <c r="BT53" s="167">
        <v>16.791354101015934</v>
      </c>
      <c r="BU53" s="167">
        <v>6.9747952756440359</v>
      </c>
      <c r="BV53" s="167">
        <v>6.6410826654309565</v>
      </c>
      <c r="BW53" s="167">
        <v>6.4556098483066249</v>
      </c>
      <c r="BX53" s="167">
        <v>6.0887853441108737</v>
      </c>
      <c r="BY53" s="167">
        <v>5.4943853817528643</v>
      </c>
      <c r="BZ53" s="167">
        <v>0</v>
      </c>
      <c r="CA53" s="168">
        <f t="shared" si="3"/>
        <v>257.32845536531187</v>
      </c>
      <c r="CB53" s="169"/>
    </row>
    <row r="54" spans="2:80" ht="12.5" x14ac:dyDescent="0.25">
      <c r="B54" s="166">
        <f t="shared" si="2"/>
        <v>2047</v>
      </c>
      <c r="C54" s="167">
        <v>1.6465921974334535E-2</v>
      </c>
      <c r="D54" s="167">
        <v>2.0990055892508973E-2</v>
      </c>
      <c r="E54" s="167">
        <v>2.6197602660289677E-2</v>
      </c>
      <c r="F54" s="167">
        <v>3.2121903385146935E-2</v>
      </c>
      <c r="G54" s="167">
        <v>3.8795063417600001E-2</v>
      </c>
      <c r="H54" s="167">
        <v>4.6248090586429723E-2</v>
      </c>
      <c r="I54" s="167">
        <v>5.4511016794763251E-2</v>
      </c>
      <c r="J54" s="167">
        <v>6.3613012612594791E-2</v>
      </c>
      <c r="K54" s="167">
        <v>7.3582477461679854E-2</v>
      </c>
      <c r="L54" s="167">
        <v>8.4447126674532205E-2</v>
      </c>
      <c r="M54" s="167">
        <v>9.6234045965013199E-2</v>
      </c>
      <c r="N54" s="167">
        <v>0.10897023237900687</v>
      </c>
      <c r="O54" s="167">
        <v>0.12268181068580594</v>
      </c>
      <c r="P54" s="167">
        <v>0.1373952923590635</v>
      </c>
      <c r="Q54" s="167">
        <v>0.15313750331682946</v>
      </c>
      <c r="R54" s="167">
        <v>0.16993561741009464</v>
      </c>
      <c r="S54" s="167">
        <v>0.18781397974408304</v>
      </c>
      <c r="T54" s="167">
        <v>0.20680094612813688</v>
      </c>
      <c r="U54" s="167">
        <v>0.22692694016336726</v>
      </c>
      <c r="V54" s="167">
        <v>0.24822694406096826</v>
      </c>
      <c r="W54" s="167">
        <v>0.27071756933642532</v>
      </c>
      <c r="X54" s="167">
        <v>0.29444449378339055</v>
      </c>
      <c r="Y54" s="167">
        <v>0.31942998335260075</v>
      </c>
      <c r="Z54" s="167">
        <v>0.34574276330966541</v>
      </c>
      <c r="AA54" s="167">
        <v>0.37340454771705872</v>
      </c>
      <c r="AB54" s="167">
        <v>0.40249973365899644</v>
      </c>
      <c r="AC54" s="167">
        <v>0.4331988489379075</v>
      </c>
      <c r="AD54" s="167">
        <v>0.46556446159411125</v>
      </c>
      <c r="AE54" s="167">
        <v>0.49974548343737502</v>
      </c>
      <c r="AF54" s="167">
        <v>0.53578526377265601</v>
      </c>
      <c r="AG54" s="167">
        <v>0.57416903586986512</v>
      </c>
      <c r="AH54" s="167">
        <v>0.61470407591193987</v>
      </c>
      <c r="AI54" s="167">
        <v>0.65765719798532662</v>
      </c>
      <c r="AJ54" s="167">
        <v>0.66511562508854227</v>
      </c>
      <c r="AK54" s="167">
        <v>0.67388825653389106</v>
      </c>
      <c r="AL54" s="167">
        <v>0.68613666171883891</v>
      </c>
      <c r="AM54" s="167">
        <v>0.70281694006570483</v>
      </c>
      <c r="AN54" s="167">
        <v>0.72064793574748087</v>
      </c>
      <c r="AO54" s="167">
        <v>0.7425498161460049</v>
      </c>
      <c r="AP54" s="167">
        <v>0.77268325841014107</v>
      </c>
      <c r="AQ54" s="167">
        <v>0.80481547732016334</v>
      </c>
      <c r="AR54" s="167">
        <v>0.85434507519452096</v>
      </c>
      <c r="AS54" s="167">
        <v>0.9128792195782367</v>
      </c>
      <c r="AT54" s="167">
        <v>0.97697712630863653</v>
      </c>
      <c r="AU54" s="167">
        <v>1.0681483790771638</v>
      </c>
      <c r="AV54" s="167">
        <v>1.1774811501465079</v>
      </c>
      <c r="AW54" s="167">
        <v>1.3224144982716677</v>
      </c>
      <c r="AX54" s="167">
        <v>1.4964838826193125</v>
      </c>
      <c r="AY54" s="167">
        <v>1.6712524061994878</v>
      </c>
      <c r="AZ54" s="167">
        <v>1.8354679171701693</v>
      </c>
      <c r="BA54" s="167">
        <v>2.0957366782414275</v>
      </c>
      <c r="BB54" s="167">
        <v>2.4523095545877305</v>
      </c>
      <c r="BC54" s="167">
        <v>2.8969421839215803</v>
      </c>
      <c r="BD54" s="167">
        <v>3.4156433322449198</v>
      </c>
      <c r="BE54" s="167">
        <v>4.1190484230771878</v>
      </c>
      <c r="BF54" s="167">
        <v>4.9334205353772909</v>
      </c>
      <c r="BG54" s="167">
        <v>5.7961654860267569</v>
      </c>
      <c r="BH54" s="167">
        <v>6.4989621451463631</v>
      </c>
      <c r="BI54" s="167">
        <v>7.5567737332851665</v>
      </c>
      <c r="BJ54" s="167">
        <v>8.485781170139715</v>
      </c>
      <c r="BK54" s="167">
        <v>9.5847507112770316</v>
      </c>
      <c r="BL54" s="167">
        <v>10.489215815474985</v>
      </c>
      <c r="BM54" s="167">
        <v>11.549879059860498</v>
      </c>
      <c r="BN54" s="167">
        <v>12.435417879579587</v>
      </c>
      <c r="BO54" s="167">
        <v>13.173138587998251</v>
      </c>
      <c r="BP54" s="167">
        <v>13.888521085009584</v>
      </c>
      <c r="BQ54" s="167">
        <v>14.341708284921586</v>
      </c>
      <c r="BR54" s="167">
        <v>14.606418214165886</v>
      </c>
      <c r="BS54" s="167">
        <v>15.030093246195598</v>
      </c>
      <c r="BT54" s="167">
        <v>15.30797672724133</v>
      </c>
      <c r="BU54" s="167">
        <v>6.5031862348737279</v>
      </c>
      <c r="BV54" s="167">
        <v>6.2089965701619398</v>
      </c>
      <c r="BW54" s="167">
        <v>5.8171760343302017</v>
      </c>
      <c r="BX54" s="167">
        <v>5.5560217950829029</v>
      </c>
      <c r="BY54" s="167">
        <v>5.1399084310723104</v>
      </c>
      <c r="BZ54" s="167">
        <v>0</v>
      </c>
      <c r="CA54" s="168">
        <f t="shared" si="3"/>
        <v>232.86945458722963</v>
      </c>
      <c r="CB54" s="169"/>
    </row>
    <row r="55" spans="2:80" ht="12.5" x14ac:dyDescent="0.25">
      <c r="B55" s="166">
        <f t="shared" si="2"/>
        <v>2048</v>
      </c>
      <c r="C55" s="167">
        <v>1.6510505005013547E-2</v>
      </c>
      <c r="D55" s="167">
        <v>2.1046885661567927E-2</v>
      </c>
      <c r="E55" s="167">
        <v>2.6268527106092183E-2</v>
      </c>
      <c r="F55" s="167">
        <v>3.2208859396475879E-2</v>
      </c>
      <c r="G55" s="167">
        <v>3.8900073145716287E-2</v>
      </c>
      <c r="H55" s="167">
        <v>4.6373257676025133E-2</v>
      </c>
      <c r="I55" s="167">
        <v>5.4658521437993039E-2</v>
      </c>
      <c r="J55" s="167">
        <v>6.3785104455556324E-2</v>
      </c>
      <c r="K55" s="167">
        <v>7.3781468025166691E-2</v>
      </c>
      <c r="L55" s="167">
        <v>8.4675377151148867E-2</v>
      </c>
      <c r="M55" s="167">
        <v>9.6494002571829954E-2</v>
      </c>
      <c r="N55" s="167">
        <v>0.10926399419841794</v>
      </c>
      <c r="O55" s="167">
        <v>0.12301212085652925</v>
      </c>
      <c r="P55" s="167">
        <v>0.13776411049810899</v>
      </c>
      <c r="Q55" s="167">
        <v>0.15354641668772168</v>
      </c>
      <c r="R55" s="167">
        <v>0.17038599800593177</v>
      </c>
      <c r="S55" s="167">
        <v>0.18831025397625309</v>
      </c>
      <c r="T55" s="167">
        <v>0.20734281170662944</v>
      </c>
      <c r="U55" s="167">
        <v>0.22751270217750061</v>
      </c>
      <c r="V55" s="167">
        <v>0.24885131526678506</v>
      </c>
      <c r="W55" s="167">
        <v>0.271395473014511</v>
      </c>
      <c r="X55" s="167">
        <v>0.29515892347043504</v>
      </c>
      <c r="Y55" s="167">
        <v>0.32019179145275051</v>
      </c>
      <c r="Z55" s="167">
        <v>0.34651455740853315</v>
      </c>
      <c r="AA55" s="167">
        <v>0.3742036162980979</v>
      </c>
      <c r="AB55" s="167">
        <v>0.40327802347455843</v>
      </c>
      <c r="AC55" s="167">
        <v>0.43383019431464293</v>
      </c>
      <c r="AD55" s="167">
        <v>0.46605218114739327</v>
      </c>
      <c r="AE55" s="167">
        <v>0.5000059197872756</v>
      </c>
      <c r="AF55" s="167">
        <v>0.53585309679626136</v>
      </c>
      <c r="AG55" s="167">
        <v>0.57363276361223914</v>
      </c>
      <c r="AH55" s="167">
        <v>0.61388171633483346</v>
      </c>
      <c r="AI55" s="167">
        <v>0.6563662670932352</v>
      </c>
      <c r="AJ55" s="167">
        <v>0.66193969281875997</v>
      </c>
      <c r="AK55" s="167">
        <v>0.67015853215091015</v>
      </c>
      <c r="AL55" s="167">
        <v>0.67976558580429269</v>
      </c>
      <c r="AM55" s="167">
        <v>0.69314728124758473</v>
      </c>
      <c r="AN55" s="167">
        <v>0.71132255690391644</v>
      </c>
      <c r="AO55" s="167">
        <v>0.73056068032802801</v>
      </c>
      <c r="AP55" s="167">
        <v>0.7541137738010355</v>
      </c>
      <c r="AQ55" s="167">
        <v>0.78651625644763035</v>
      </c>
      <c r="AR55" s="167">
        <v>0.82088634124746718</v>
      </c>
      <c r="AS55" s="167">
        <v>0.87388210441498237</v>
      </c>
      <c r="AT55" s="167">
        <v>0.93638553779886768</v>
      </c>
      <c r="AU55" s="167">
        <v>1.0045079808940571</v>
      </c>
      <c r="AV55" s="167">
        <v>1.101176190911709</v>
      </c>
      <c r="AW55" s="167">
        <v>1.2169047855594211</v>
      </c>
      <c r="AX55" s="167">
        <v>1.3701250977901418</v>
      </c>
      <c r="AY55" s="167">
        <v>1.5532654284517255</v>
      </c>
      <c r="AZ55" s="167">
        <v>1.731607689386238</v>
      </c>
      <c r="BA55" s="167">
        <v>1.8979687791692785</v>
      </c>
      <c r="BB55" s="167">
        <v>2.1641637167712187</v>
      </c>
      <c r="BC55" s="167">
        <v>2.5291347365488801</v>
      </c>
      <c r="BD55" s="167">
        <v>2.9664770740623885</v>
      </c>
      <c r="BE55" s="167">
        <v>3.4755427598627784</v>
      </c>
      <c r="BF55" s="167">
        <v>4.1667831924480838</v>
      </c>
      <c r="BG55" s="167">
        <v>4.9630489154122923</v>
      </c>
      <c r="BH55" s="167">
        <v>5.8001008250745043</v>
      </c>
      <c r="BI55" s="167">
        <v>6.4702294351847369</v>
      </c>
      <c r="BJ55" s="167">
        <v>7.4858558106623807</v>
      </c>
      <c r="BK55" s="167">
        <v>8.3650229960037983</v>
      </c>
      <c r="BL55" s="167">
        <v>9.4003625699111328</v>
      </c>
      <c r="BM55" s="167">
        <v>10.232355636971048</v>
      </c>
      <c r="BN55" s="167">
        <v>11.18876038398432</v>
      </c>
      <c r="BO55" s="167">
        <v>11.956654113959607</v>
      </c>
      <c r="BP55" s="167">
        <v>12.563784366734986</v>
      </c>
      <c r="BQ55" s="167">
        <v>13.130928718364643</v>
      </c>
      <c r="BR55" s="167">
        <v>13.430756827729258</v>
      </c>
      <c r="BS55" s="167">
        <v>13.537706754275714</v>
      </c>
      <c r="BT55" s="167">
        <v>13.772424750546913</v>
      </c>
      <c r="BU55" s="167">
        <v>6.0705223428164956</v>
      </c>
      <c r="BV55" s="167">
        <v>5.7771425437670105</v>
      </c>
      <c r="BW55" s="167">
        <v>5.4283256695199826</v>
      </c>
      <c r="BX55" s="167">
        <v>4.9994001302869648</v>
      </c>
      <c r="BY55" s="167">
        <v>4.6844350677871605</v>
      </c>
      <c r="BZ55" s="167">
        <v>0</v>
      </c>
      <c r="CA55" s="168">
        <f t="shared" si="3"/>
        <v>210.66521046302356</v>
      </c>
      <c r="CB55" s="169"/>
    </row>
    <row r="56" spans="2:80" ht="12.5" x14ac:dyDescent="0.25">
      <c r="B56" s="166">
        <f t="shared" si="2"/>
        <v>2049</v>
      </c>
      <c r="C56" s="167">
        <v>1.6552646351041173E-2</v>
      </c>
      <c r="D56" s="167">
        <v>2.1100603260095347E-2</v>
      </c>
      <c r="E56" s="167">
        <v>2.6335567935884697E-2</v>
      </c>
      <c r="F56" s="167">
        <v>3.2291054627175506E-2</v>
      </c>
      <c r="G56" s="167">
        <v>3.899933459688195E-2</v>
      </c>
      <c r="H56" s="167">
        <v>4.6491574578064618E-2</v>
      </c>
      <c r="I56" s="167">
        <v>5.4797956114898211E-2</v>
      </c>
      <c r="J56" s="167">
        <v>6.3947785382989966E-2</v>
      </c>
      <c r="K56" s="167">
        <v>7.3969582490849173E-2</v>
      </c>
      <c r="L56" s="167">
        <v>8.4891163131186054E-2</v>
      </c>
      <c r="M56" s="167">
        <v>9.6739731681633842E-2</v>
      </c>
      <c r="N56" s="167">
        <v>0.10954201680273058</v>
      </c>
      <c r="O56" s="167">
        <v>0.12332426754268158</v>
      </c>
      <c r="P56" s="167">
        <v>0.13811310358753007</v>
      </c>
      <c r="Q56" s="167">
        <v>0.15393387044507628</v>
      </c>
      <c r="R56" s="167">
        <v>0.17081304127772851</v>
      </c>
      <c r="S56" s="167">
        <v>0.18877779290281749</v>
      </c>
      <c r="T56" s="167">
        <v>0.20785586091082833</v>
      </c>
      <c r="U56" s="167">
        <v>0.22806998481981042</v>
      </c>
      <c r="V56" s="167">
        <v>0.2494499641062671</v>
      </c>
      <c r="W56" s="167">
        <v>0.27202834345544763</v>
      </c>
      <c r="X56" s="167">
        <v>0.29584421533583999</v>
      </c>
      <c r="Y56" s="167">
        <v>0.32090799685944077</v>
      </c>
      <c r="Z56" s="167">
        <v>0.34727462444310064</v>
      </c>
      <c r="AA56" s="167">
        <v>0.37496244485387503</v>
      </c>
      <c r="AB56" s="167">
        <v>0.40405653311061085</v>
      </c>
      <c r="AC56" s="167">
        <v>0.43457211607509372</v>
      </c>
      <c r="AD56" s="167">
        <v>0.46661159775838529</v>
      </c>
      <c r="AE56" s="167">
        <v>0.50038958284700319</v>
      </c>
      <c r="AF56" s="167">
        <v>0.53596743133425884</v>
      </c>
      <c r="AG56" s="167">
        <v>0.57352046133778023</v>
      </c>
      <c r="AH56" s="167">
        <v>0.6130790263513729</v>
      </c>
      <c r="AI56" s="167">
        <v>0.65523899491612503</v>
      </c>
      <c r="AJ56" s="167">
        <v>0.66018492869610346</v>
      </c>
      <c r="AK56" s="167">
        <v>0.66631534594409558</v>
      </c>
      <c r="AL56" s="167">
        <v>0.67533194017216813</v>
      </c>
      <c r="AM56" s="167">
        <v>0.68581661195309329</v>
      </c>
      <c r="AN56" s="167">
        <v>0.70039151173411829</v>
      </c>
      <c r="AO56" s="167">
        <v>0.72006459647431542</v>
      </c>
      <c r="AP56" s="167">
        <v>0.74075865305998889</v>
      </c>
      <c r="AQ56" s="167">
        <v>0.76605022348334839</v>
      </c>
      <c r="AR56" s="167">
        <v>0.80078978565836889</v>
      </c>
      <c r="AS56" s="167">
        <v>0.83746165684833196</v>
      </c>
      <c r="AT56" s="167">
        <v>0.89409921102493684</v>
      </c>
      <c r="AU56" s="167">
        <v>0.96062905675184918</v>
      </c>
      <c r="AV56" s="167">
        <v>1.0327118366703811</v>
      </c>
      <c r="AW56" s="167">
        <v>1.135074396202729</v>
      </c>
      <c r="AX56" s="167">
        <v>1.2573468688638028</v>
      </c>
      <c r="AY56" s="167">
        <v>1.4186337713169279</v>
      </c>
      <c r="AZ56" s="167">
        <v>1.6067813875977466</v>
      </c>
      <c r="BA56" s="167">
        <v>1.7887204210682406</v>
      </c>
      <c r="BB56" s="167">
        <v>1.9573151683473065</v>
      </c>
      <c r="BC56" s="167">
        <v>2.2291179309597209</v>
      </c>
      <c r="BD56" s="167">
        <v>2.5877956191330198</v>
      </c>
      <c r="BE56" s="167">
        <v>3.0173276046612711</v>
      </c>
      <c r="BF56" s="167">
        <v>3.5153766478367392</v>
      </c>
      <c r="BG56" s="167">
        <v>4.1918074827934051</v>
      </c>
      <c r="BH56" s="167">
        <v>4.9669293497048894</v>
      </c>
      <c r="BI56" s="167">
        <v>5.7754272239881876</v>
      </c>
      <c r="BJ56" s="167">
        <v>6.4115758559617984</v>
      </c>
      <c r="BK56" s="167">
        <v>7.3808429429014151</v>
      </c>
      <c r="BL56" s="167">
        <v>8.2058930205643534</v>
      </c>
      <c r="BM56" s="167">
        <v>9.1721641728365206</v>
      </c>
      <c r="BN56" s="167">
        <v>9.91624577118756</v>
      </c>
      <c r="BO56" s="167">
        <v>10.763133954984342</v>
      </c>
      <c r="BP56" s="167">
        <v>11.410961922689484</v>
      </c>
      <c r="BQ56" s="167">
        <v>11.888303231484898</v>
      </c>
      <c r="BR56" s="167">
        <v>12.309000446574895</v>
      </c>
      <c r="BS56" s="167">
        <v>12.462288715920865</v>
      </c>
      <c r="BT56" s="167">
        <v>12.423027020242046</v>
      </c>
      <c r="BU56" s="167">
        <v>5.5926799457387126</v>
      </c>
      <c r="BV56" s="167">
        <v>5.3799799196880755</v>
      </c>
      <c r="BW56" s="167">
        <v>5.0397701000567858</v>
      </c>
      <c r="BX56" s="167">
        <v>4.6560866568815831</v>
      </c>
      <c r="BY56" s="167">
        <v>4.2093053612622953</v>
      </c>
      <c r="BZ56" s="167">
        <v>0</v>
      </c>
      <c r="CA56" s="168">
        <f t="shared" si="3"/>
        <v>190.72996854114521</v>
      </c>
      <c r="CB56" s="169"/>
    </row>
    <row r="57" spans="2:80" ht="12.5" x14ac:dyDescent="0.25">
      <c r="B57" s="166">
        <f t="shared" si="2"/>
        <v>2050</v>
      </c>
      <c r="C57" s="167">
        <v>1.6592883563259539E-2</v>
      </c>
      <c r="D57" s="167">
        <v>2.1151893909930847E-2</v>
      </c>
      <c r="E57" s="167">
        <v>2.6399580232632353E-2</v>
      </c>
      <c r="F57" s="167">
        <v>3.2369537358916761E-2</v>
      </c>
      <c r="G57" s="167">
        <v>3.9094113691019297E-2</v>
      </c>
      <c r="H57" s="167">
        <v>4.6604549945002349E-2</v>
      </c>
      <c r="I57" s="167">
        <v>5.4931098045578164E-2</v>
      </c>
      <c r="J57" s="167">
        <v>6.4103128584260052E-2</v>
      </c>
      <c r="K57" s="167">
        <v>7.4149218745407988E-2</v>
      </c>
      <c r="L57" s="167">
        <v>8.5097233224082386E-2</v>
      </c>
      <c r="M57" s="167">
        <v>9.6974414002301917E-2</v>
      </c>
      <c r="N57" s="167">
        <v>0.10980749986078808</v>
      </c>
      <c r="O57" s="167">
        <v>0.12362282204342549</v>
      </c>
      <c r="P57" s="167">
        <v>0.13844625081197123</v>
      </c>
      <c r="Q57" s="167">
        <v>0.15430438154735795</v>
      </c>
      <c r="R57" s="167">
        <v>0.17122214623899359</v>
      </c>
      <c r="S57" s="167">
        <v>0.18922611921310231</v>
      </c>
      <c r="T57" s="167">
        <v>0.20834382648331071</v>
      </c>
      <c r="U57" s="167">
        <v>0.22860342282215007</v>
      </c>
      <c r="V57" s="167">
        <v>0.25002649957008893</v>
      </c>
      <c r="W57" s="167">
        <v>0.27264381557111456</v>
      </c>
      <c r="X57" s="167">
        <v>0.29648940056968498</v>
      </c>
      <c r="Y57" s="167">
        <v>0.32160499530216308</v>
      </c>
      <c r="Z57" s="167">
        <v>0.3479968362833461</v>
      </c>
      <c r="AA57" s="167">
        <v>0.37572533625955373</v>
      </c>
      <c r="AB57" s="167">
        <v>0.40480640897393172</v>
      </c>
      <c r="AC57" s="167">
        <v>0.43533423950934402</v>
      </c>
      <c r="AD57" s="167">
        <v>0.46732061899123106</v>
      </c>
      <c r="AE57" s="167">
        <v>0.50087803717690627</v>
      </c>
      <c r="AF57" s="167">
        <v>0.53624620998992556</v>
      </c>
      <c r="AG57" s="167">
        <v>0.57348537900534302</v>
      </c>
      <c r="AH57" s="167">
        <v>0.61278238528606044</v>
      </c>
      <c r="AI57" s="167">
        <v>0.65416074234231714</v>
      </c>
      <c r="AJ57" s="167">
        <v>0.65864632346950014</v>
      </c>
      <c r="AK57" s="167">
        <v>0.66409070840890971</v>
      </c>
      <c r="AL57" s="167">
        <v>0.67080358096120818</v>
      </c>
      <c r="AM57" s="167">
        <v>0.680660629197961</v>
      </c>
      <c r="AN57" s="167">
        <v>0.6920689480507306</v>
      </c>
      <c r="AO57" s="167">
        <v>0.70783643360783555</v>
      </c>
      <c r="AP57" s="167">
        <v>0.72906333639621568</v>
      </c>
      <c r="AQ57" s="167">
        <v>0.75129108665112099</v>
      </c>
      <c r="AR57" s="167">
        <v>0.77837023011178574</v>
      </c>
      <c r="AS57" s="167">
        <v>0.81551950086009861</v>
      </c>
      <c r="AT57" s="167">
        <v>0.85461664409036653</v>
      </c>
      <c r="AU57" s="167">
        <v>0.91495554473373741</v>
      </c>
      <c r="AV57" s="167">
        <v>0.98547621412862463</v>
      </c>
      <c r="AW57" s="167">
        <v>1.0616677626767799</v>
      </c>
      <c r="AX57" s="167">
        <v>1.1698620283310479</v>
      </c>
      <c r="AY57" s="167">
        <v>1.2984836249078302</v>
      </c>
      <c r="AZ57" s="167">
        <v>1.4643858745434577</v>
      </c>
      <c r="BA57" s="167">
        <v>1.6574735095138926</v>
      </c>
      <c r="BB57" s="167">
        <v>1.8430058766098996</v>
      </c>
      <c r="BC57" s="167">
        <v>2.0137144850012589</v>
      </c>
      <c r="BD57" s="167">
        <v>2.2788691358033377</v>
      </c>
      <c r="BE57" s="167">
        <v>2.6308983843798641</v>
      </c>
      <c r="BF57" s="167">
        <v>3.0514459896895061</v>
      </c>
      <c r="BG57" s="167">
        <v>3.5367859508981656</v>
      </c>
      <c r="BH57" s="167">
        <v>4.1958423763053077</v>
      </c>
      <c r="BI57" s="167">
        <v>4.947070824655154</v>
      </c>
      <c r="BJ57" s="167">
        <v>5.7246776486514017</v>
      </c>
      <c r="BK57" s="167">
        <v>6.3245239452459669</v>
      </c>
      <c r="BL57" s="167">
        <v>7.2429068777794905</v>
      </c>
      <c r="BM57" s="167">
        <v>8.0096448813050038</v>
      </c>
      <c r="BN57" s="167">
        <v>8.8924202303526148</v>
      </c>
      <c r="BO57" s="167">
        <v>9.5446711415497418</v>
      </c>
      <c r="BP57" s="167">
        <v>10.278835181919003</v>
      </c>
      <c r="BQ57" s="167">
        <v>10.806523602394202</v>
      </c>
      <c r="BR57" s="167">
        <v>11.155557872102207</v>
      </c>
      <c r="BS57" s="167">
        <v>11.43494707077204</v>
      </c>
      <c r="BT57" s="167">
        <v>11.451797898296217</v>
      </c>
      <c r="BU57" s="167">
        <v>5.0438916166490797</v>
      </c>
      <c r="BV57" s="167">
        <v>4.827778857741829</v>
      </c>
      <c r="BW57" s="167">
        <v>4.5722706801487671</v>
      </c>
      <c r="BX57" s="167">
        <v>4.2123939408458</v>
      </c>
      <c r="BY57" s="167">
        <v>3.8211583615404066</v>
      </c>
      <c r="BZ57" s="167">
        <v>0</v>
      </c>
      <c r="CA57" s="168">
        <f t="shared" si="3"/>
        <v>172.32744983643187</v>
      </c>
      <c r="CB57" s="169"/>
    </row>
    <row r="58" spans="2:80" ht="12.5" x14ac:dyDescent="0.25">
      <c r="B58" s="166">
        <f t="shared" si="2"/>
        <v>2051</v>
      </c>
      <c r="C58" s="167">
        <v>1.6630126969655126E-2</v>
      </c>
      <c r="D58" s="167">
        <v>2.1199368497449453E-2</v>
      </c>
      <c r="E58" s="167">
        <v>2.6458830221781835E-2</v>
      </c>
      <c r="F58" s="167">
        <v>3.2442181553139007E-2</v>
      </c>
      <c r="G58" s="167">
        <v>3.9181842503514329E-2</v>
      </c>
      <c r="H58" s="167">
        <v>4.6709122364216878E-2</v>
      </c>
      <c r="I58" s="167">
        <v>5.5054338250237221E-2</v>
      </c>
      <c r="J58" s="167">
        <v>6.4246921157959477E-2</v>
      </c>
      <c r="K58" s="167">
        <v>7.4315502513178325E-2</v>
      </c>
      <c r="L58" s="167">
        <v>8.5287993117803468E-2</v>
      </c>
      <c r="M58" s="167">
        <v>9.7191669800363159E-2</v>
      </c>
      <c r="N58" s="167">
        <v>0.11005328724212037</v>
      </c>
      <c r="O58" s="167">
        <v>0.12389916111003478</v>
      </c>
      <c r="P58" s="167">
        <v>0.13875525824962856</v>
      </c>
      <c r="Q58" s="167">
        <v>0.15464711401981077</v>
      </c>
      <c r="R58" s="167">
        <v>0.17160141072696419</v>
      </c>
      <c r="S58" s="167">
        <v>0.18964261191812767</v>
      </c>
      <c r="T58" s="167">
        <v>0.20879751470165439</v>
      </c>
      <c r="U58" s="167">
        <v>0.2290941061457282</v>
      </c>
      <c r="V58" s="167">
        <v>0.25056098549202055</v>
      </c>
      <c r="W58" s="167">
        <v>0.27321837038563512</v>
      </c>
      <c r="X58" s="167">
        <v>0.29709830779535895</v>
      </c>
      <c r="Y58" s="167">
        <v>0.32223658678095812</v>
      </c>
      <c r="Z58" s="167">
        <v>0.34867770306632745</v>
      </c>
      <c r="AA58" s="167">
        <v>0.37642303008220773</v>
      </c>
      <c r="AB58" s="167">
        <v>0.40553923840582473</v>
      </c>
      <c r="AC58" s="167">
        <v>0.43603892317899096</v>
      </c>
      <c r="AD58" s="167">
        <v>0.46802722580226452</v>
      </c>
      <c r="AE58" s="167">
        <v>0.50151123630348926</v>
      </c>
      <c r="AF58" s="167">
        <v>0.5366149398166965</v>
      </c>
      <c r="AG58" s="167">
        <v>0.57360525494951142</v>
      </c>
      <c r="AH58" s="167">
        <v>0.61253823841547628</v>
      </c>
      <c r="AI58" s="167">
        <v>0.65361531316720678</v>
      </c>
      <c r="AJ58" s="167">
        <v>0.65712992638186662</v>
      </c>
      <c r="AK58" s="167">
        <v>0.66207388842269976</v>
      </c>
      <c r="AL58" s="167">
        <v>0.66804010737016706</v>
      </c>
      <c r="AM58" s="167">
        <v>0.67536553752982642</v>
      </c>
      <c r="AN58" s="167">
        <v>0.68610847303369848</v>
      </c>
      <c r="AO58" s="167">
        <v>0.69843532244062989</v>
      </c>
      <c r="AP58" s="167">
        <v>0.71543960878244817</v>
      </c>
      <c r="AQ58" s="167">
        <v>0.73830130715149034</v>
      </c>
      <c r="AR58" s="167">
        <v>0.76210660912562922</v>
      </c>
      <c r="AS58" s="167">
        <v>0.79102694404875362</v>
      </c>
      <c r="AT58" s="167">
        <v>0.8307092242054166</v>
      </c>
      <c r="AU58" s="167">
        <v>0.87225676815103415</v>
      </c>
      <c r="AV58" s="167">
        <v>0.9362796053176381</v>
      </c>
      <c r="AW58" s="167">
        <v>1.0109381720845318</v>
      </c>
      <c r="AX58" s="167">
        <v>1.0913332220776555</v>
      </c>
      <c r="AY58" s="167">
        <v>1.2051965044686614</v>
      </c>
      <c r="AZ58" s="167">
        <v>1.3372565079537895</v>
      </c>
      <c r="BA58" s="167">
        <v>1.5077065037649438</v>
      </c>
      <c r="BB58" s="167">
        <v>1.7056310715856855</v>
      </c>
      <c r="BC58" s="167">
        <v>1.8945813189979963</v>
      </c>
      <c r="BD58" s="167">
        <v>2.0569745691883532</v>
      </c>
      <c r="BE58" s="167">
        <v>2.3155458085378746</v>
      </c>
      <c r="BF58" s="167">
        <v>2.6600059260522451</v>
      </c>
      <c r="BG58" s="167">
        <v>3.0701249615906741</v>
      </c>
      <c r="BH58" s="167">
        <v>3.5410810838301705</v>
      </c>
      <c r="BI58" s="167">
        <v>4.1804767121106519</v>
      </c>
      <c r="BJ58" s="167">
        <v>4.9055389760534407</v>
      </c>
      <c r="BK58" s="167">
        <v>5.6491381695488112</v>
      </c>
      <c r="BL58" s="167">
        <v>6.2099325390071458</v>
      </c>
      <c r="BM58" s="167">
        <v>7.073053011889372</v>
      </c>
      <c r="BN58" s="167">
        <v>7.7696904666836799</v>
      </c>
      <c r="BO58" s="167">
        <v>8.5642263322405494</v>
      </c>
      <c r="BP58" s="167">
        <v>9.1224346007968649</v>
      </c>
      <c r="BQ58" s="167">
        <v>9.7426307838294388</v>
      </c>
      <c r="BR58" s="167">
        <v>10.150920343843685</v>
      </c>
      <c r="BS58" s="167">
        <v>10.376291777243694</v>
      </c>
      <c r="BT58" s="167">
        <v>10.52233669612156</v>
      </c>
      <c r="BU58" s="167">
        <v>4.6278742599656528</v>
      </c>
      <c r="BV58" s="167">
        <v>4.3333402805897165</v>
      </c>
      <c r="BW58" s="167">
        <v>4.0846161498294267</v>
      </c>
      <c r="BX58" s="167">
        <v>3.8054242280593056</v>
      </c>
      <c r="BY58" s="167">
        <v>3.4433300459811087</v>
      </c>
      <c r="BZ58" s="167">
        <v>0</v>
      </c>
      <c r="CA58" s="168">
        <f t="shared" si="3"/>
        <v>155.59181806059334</v>
      </c>
      <c r="CB58" s="169"/>
    </row>
    <row r="59" spans="2:80" ht="12.5" x14ac:dyDescent="0.25">
      <c r="B59" s="166">
        <f t="shared" si="2"/>
        <v>2052</v>
      </c>
      <c r="C59" s="167">
        <v>1.6664932602919347E-2</v>
      </c>
      <c r="D59" s="167">
        <v>2.1243735779020868E-2</v>
      </c>
      <c r="E59" s="167">
        <v>2.6514202433674302E-2</v>
      </c>
      <c r="F59" s="167">
        <v>3.2510071730832896E-2</v>
      </c>
      <c r="G59" s="167">
        <v>3.9263830598078475E-2</v>
      </c>
      <c r="H59" s="167">
        <v>4.6806852701781976E-2</v>
      </c>
      <c r="I59" s="167">
        <v>5.5169516253680398E-2</v>
      </c>
      <c r="J59" s="167">
        <v>6.4381308925559183E-2</v>
      </c>
      <c r="K59" s="167">
        <v>7.4470914028556365E-2</v>
      </c>
      <c r="L59" s="167">
        <v>8.5466287482138067E-2</v>
      </c>
      <c r="M59" s="167">
        <v>9.7394740066734181E-2</v>
      </c>
      <c r="N59" s="167">
        <v>0.11028304205438932</v>
      </c>
      <c r="O59" s="167">
        <v>0.12415750420234145</v>
      </c>
      <c r="P59" s="167">
        <v>0.13904405330082301</v>
      </c>
      <c r="Q59" s="167">
        <v>0.15496834756328859</v>
      </c>
      <c r="R59" s="167">
        <v>0.1719556068429276</v>
      </c>
      <c r="S59" s="167">
        <v>0.19003272146512706</v>
      </c>
      <c r="T59" s="167">
        <v>0.20922364214971631</v>
      </c>
      <c r="U59" s="167">
        <v>0.22955550113181791</v>
      </c>
      <c r="V59" s="167">
        <v>0.25105681537811131</v>
      </c>
      <c r="W59" s="167">
        <v>0.27375671259175827</v>
      </c>
      <c r="X59" s="167">
        <v>0.29767388851166449</v>
      </c>
      <c r="Y59" s="167">
        <v>0.32284195531118282</v>
      </c>
      <c r="Z59" s="167">
        <v>0.34929852808866679</v>
      </c>
      <c r="AA59" s="167">
        <v>0.37709114769712454</v>
      </c>
      <c r="AB59" s="167">
        <v>0.40621566909673151</v>
      </c>
      <c r="AC59" s="167">
        <v>0.43674535819670307</v>
      </c>
      <c r="AD59" s="167">
        <v>0.46868976016900898</v>
      </c>
      <c r="AE59" s="167">
        <v>0.50216547248970989</v>
      </c>
      <c r="AF59" s="167">
        <v>0.53717466562528104</v>
      </c>
      <c r="AG59" s="167">
        <v>0.573853809474549</v>
      </c>
      <c r="AH59" s="167">
        <v>0.6124971697981747</v>
      </c>
      <c r="AI59" s="167">
        <v>0.65315776471307874</v>
      </c>
      <c r="AJ59" s="167">
        <v>0.65624682638396103</v>
      </c>
      <c r="AK59" s="167">
        <v>0.66011727411224497</v>
      </c>
      <c r="AL59" s="167">
        <v>0.66554223015140357</v>
      </c>
      <c r="AM59" s="167">
        <v>0.67205780936773052</v>
      </c>
      <c r="AN59" s="167">
        <v>0.68002820708798306</v>
      </c>
      <c r="AO59" s="167">
        <v>0.69165869486118581</v>
      </c>
      <c r="AP59" s="167">
        <v>0.70493712844384693</v>
      </c>
      <c r="AQ59" s="167">
        <v>0.72324358893974461</v>
      </c>
      <c r="AR59" s="167">
        <v>0.74779276749016965</v>
      </c>
      <c r="AS59" s="167">
        <v>0.77322274200665653</v>
      </c>
      <c r="AT59" s="167">
        <v>0.80408151949933648</v>
      </c>
      <c r="AU59" s="167">
        <v>0.8463354016475364</v>
      </c>
      <c r="AV59" s="167">
        <v>0.89029530422164382</v>
      </c>
      <c r="AW59" s="167">
        <v>0.95813664227871209</v>
      </c>
      <c r="AX59" s="167">
        <v>1.0370342346231467</v>
      </c>
      <c r="AY59" s="167">
        <v>1.1214766325706522</v>
      </c>
      <c r="AZ59" s="167">
        <v>1.2385328624800163</v>
      </c>
      <c r="BA59" s="167">
        <v>1.3739937210521695</v>
      </c>
      <c r="BB59" s="167">
        <v>1.5488961156034184</v>
      </c>
      <c r="BC59" s="167">
        <v>1.7514334553140334</v>
      </c>
      <c r="BD59" s="167">
        <v>1.9342228505657244</v>
      </c>
      <c r="BE59" s="167">
        <v>2.089001773809565</v>
      </c>
      <c r="BF59" s="167">
        <v>2.3405159668376805</v>
      </c>
      <c r="BG59" s="167">
        <v>2.6762497847621747</v>
      </c>
      <c r="BH59" s="167">
        <v>3.0745533300967383</v>
      </c>
      <c r="BI59" s="167">
        <v>3.5296295614617947</v>
      </c>
      <c r="BJ59" s="167">
        <v>4.1474610749843066</v>
      </c>
      <c r="BK59" s="167">
        <v>4.8434081065811228</v>
      </c>
      <c r="BL59" s="167">
        <v>5.5496406710561006</v>
      </c>
      <c r="BM59" s="167">
        <v>6.0687223251959832</v>
      </c>
      <c r="BN59" s="167">
        <v>6.8656635198127764</v>
      </c>
      <c r="BO59" s="167">
        <v>7.4886365231218184</v>
      </c>
      <c r="BP59" s="167">
        <v>8.1917074996309616</v>
      </c>
      <c r="BQ59" s="167">
        <v>8.6552669031992888</v>
      </c>
      <c r="BR59" s="167">
        <v>9.1613484936779201</v>
      </c>
      <c r="BS59" s="167">
        <v>9.4535601843746342</v>
      </c>
      <c r="BT59" s="167">
        <v>9.562119163652719</v>
      </c>
      <c r="BU59" s="167">
        <v>4.2170380609018521</v>
      </c>
      <c r="BV59" s="167">
        <v>3.9600118332351482</v>
      </c>
      <c r="BW59" s="167">
        <v>3.6529533984978695</v>
      </c>
      <c r="BX59" s="167">
        <v>3.3881692780868002</v>
      </c>
      <c r="BY59" s="167">
        <v>3.1010418921901315</v>
      </c>
      <c r="BZ59" s="167">
        <v>0</v>
      </c>
      <c r="CA59" s="168">
        <f t="shared" si="3"/>
        <v>140.44731088232385</v>
      </c>
      <c r="CB59" s="169"/>
    </row>
    <row r="60" spans="2:80" ht="12.5" x14ac:dyDescent="0.25">
      <c r="B60" s="166">
        <f t="shared" si="2"/>
        <v>2053</v>
      </c>
      <c r="C60" s="167">
        <v>1.669770527369652E-2</v>
      </c>
      <c r="D60" s="167">
        <v>2.1285511750893462E-2</v>
      </c>
      <c r="E60" s="167">
        <v>2.6566340810224659E-2</v>
      </c>
      <c r="F60" s="167">
        <v>3.2573997368601601E-2</v>
      </c>
      <c r="G60" s="167">
        <v>3.934103142168844E-2</v>
      </c>
      <c r="H60" s="167">
        <v>4.6898877233393588E-2</v>
      </c>
      <c r="I60" s="167">
        <v>5.5277970979784929E-2</v>
      </c>
      <c r="J60" s="167">
        <v>6.4507854064146636E-2</v>
      </c>
      <c r="K60" s="167">
        <v>7.46172590550397E-2</v>
      </c>
      <c r="L60" s="167">
        <v>8.5634186064001652E-2</v>
      </c>
      <c r="M60" s="167">
        <v>9.7585980855166038E-2</v>
      </c>
      <c r="N60" s="167">
        <v>0.11049943091297441</v>
      </c>
      <c r="O60" s="167">
        <v>0.12440084363136143</v>
      </c>
      <c r="P60" s="167">
        <v>0.13931612148760283</v>
      </c>
      <c r="Q60" s="167">
        <v>0.1552708550854428</v>
      </c>
      <c r="R60" s="167">
        <v>0.17229043070707561</v>
      </c>
      <c r="S60" s="167">
        <v>0.19039976565467664</v>
      </c>
      <c r="T60" s="167">
        <v>0.20962611618855242</v>
      </c>
      <c r="U60" s="167">
        <v>0.22999284270770587</v>
      </c>
      <c r="V60" s="167">
        <v>0.25152749176383032</v>
      </c>
      <c r="W60" s="167">
        <v>0.27425923454400758</v>
      </c>
      <c r="X60" s="167">
        <v>0.29821789459795717</v>
      </c>
      <c r="Y60" s="167">
        <v>0.32342042366254492</v>
      </c>
      <c r="Z60" s="167">
        <v>0.34990210787561965</v>
      </c>
      <c r="AA60" s="167">
        <v>0.37770258813567381</v>
      </c>
      <c r="AB60" s="167">
        <v>0.40687283869874769</v>
      </c>
      <c r="AC60" s="167">
        <v>0.43740208230848215</v>
      </c>
      <c r="AD60" s="167">
        <v>0.46937154076168447</v>
      </c>
      <c r="AE60" s="167">
        <v>0.50278678788275455</v>
      </c>
      <c r="AF60" s="167">
        <v>0.53777733081490808</v>
      </c>
      <c r="AG60" s="167">
        <v>0.57433982572382081</v>
      </c>
      <c r="AH60" s="167">
        <v>0.61262247515060109</v>
      </c>
      <c r="AI60" s="167">
        <v>0.65295067825575026</v>
      </c>
      <c r="AJ60" s="167">
        <v>0.65548968997907642</v>
      </c>
      <c r="AK60" s="167">
        <v>0.65889435412600128</v>
      </c>
      <c r="AL60" s="167">
        <v>0.6631375339488812</v>
      </c>
      <c r="AM60" s="167">
        <v>0.66906965699169396</v>
      </c>
      <c r="AN60" s="167">
        <v>0.67616382909289952</v>
      </c>
      <c r="AO60" s="167">
        <v>0.68477527129835869</v>
      </c>
      <c r="AP60" s="167">
        <v>0.69732697568365964</v>
      </c>
      <c r="AQ60" s="167">
        <v>0.71160782990808569</v>
      </c>
      <c r="AR60" s="167">
        <v>0.73125761564447089</v>
      </c>
      <c r="AS60" s="167">
        <v>0.75755046617147603</v>
      </c>
      <c r="AT60" s="167">
        <v>0.78468945189347317</v>
      </c>
      <c r="AU60" s="167">
        <v>0.81751202954928881</v>
      </c>
      <c r="AV60" s="167">
        <v>0.86232300809851192</v>
      </c>
      <c r="AW60" s="167">
        <v>0.90878594428269777</v>
      </c>
      <c r="AX60" s="167">
        <v>0.98053989358525762</v>
      </c>
      <c r="AY60" s="167">
        <v>1.0635613906553583</v>
      </c>
      <c r="AZ60" s="167">
        <v>1.1499375404104795</v>
      </c>
      <c r="BA60" s="167">
        <v>1.2701441098391382</v>
      </c>
      <c r="BB60" s="167">
        <v>1.4089586850882994</v>
      </c>
      <c r="BC60" s="167">
        <v>1.5881084217297208</v>
      </c>
      <c r="BD60" s="167">
        <v>1.7867147472212241</v>
      </c>
      <c r="BE60" s="167">
        <v>1.9636247862820391</v>
      </c>
      <c r="BF60" s="167">
        <v>2.110953370134093</v>
      </c>
      <c r="BG60" s="167">
        <v>2.3547250998471054</v>
      </c>
      <c r="BH60" s="167">
        <v>2.680618738091971</v>
      </c>
      <c r="BI60" s="167">
        <v>3.0658206901824738</v>
      </c>
      <c r="BJ60" s="167">
        <v>3.5038531908768582</v>
      </c>
      <c r="BK60" s="167">
        <v>4.0976646121564579</v>
      </c>
      <c r="BL60" s="167">
        <v>4.7613798388014175</v>
      </c>
      <c r="BM60" s="167">
        <v>5.4269271910341867</v>
      </c>
      <c r="BN60" s="167">
        <v>5.8961659493335477</v>
      </c>
      <c r="BO60" s="167">
        <v>6.6227801711176344</v>
      </c>
      <c r="BP60" s="167">
        <v>7.1698753740364198</v>
      </c>
      <c r="BQ60" s="167">
        <v>7.7798437392149156</v>
      </c>
      <c r="BR60" s="167">
        <v>8.1488067631543224</v>
      </c>
      <c r="BS60" s="167">
        <v>8.5429565109460004</v>
      </c>
      <c r="BT60" s="167">
        <v>8.7246071422925304</v>
      </c>
      <c r="BU60" s="167">
        <v>3.8021708760781734</v>
      </c>
      <c r="BV60" s="167">
        <v>3.6100480893936857</v>
      </c>
      <c r="BW60" s="167">
        <v>3.3403692847817839</v>
      </c>
      <c r="BX60" s="167">
        <v>3.0333455425805527</v>
      </c>
      <c r="BY60" s="167">
        <v>2.7649294122850603</v>
      </c>
      <c r="BZ60" s="167">
        <v>0</v>
      </c>
      <c r="CA60" s="168">
        <f t="shared" si="3"/>
        <v>126.88995123924771</v>
      </c>
      <c r="CB60" s="169"/>
    </row>
    <row r="61" spans="2:80" ht="12.5" x14ac:dyDescent="0.25">
      <c r="B61" s="166">
        <f t="shared" si="2"/>
        <v>2054</v>
      </c>
      <c r="C61" s="167">
        <v>1.6729547018326137E-2</v>
      </c>
      <c r="D61" s="167">
        <v>2.1326101205170582E-2</v>
      </c>
      <c r="E61" s="167">
        <v>2.6616998611171689E-2</v>
      </c>
      <c r="F61" s="167">
        <v>3.2636108108008509E-2</v>
      </c>
      <c r="G61" s="167">
        <v>3.9416041079043659E-2</v>
      </c>
      <c r="H61" s="167">
        <v>4.6988290764964899E-2</v>
      </c>
      <c r="I61" s="167">
        <v>5.538334971105912E-2</v>
      </c>
      <c r="J61" s="167">
        <v>6.4630812335639651E-2</v>
      </c>
      <c r="K61" s="167">
        <v>7.4759459820934973E-2</v>
      </c>
      <c r="L61" s="167">
        <v>8.5797336075631794E-2</v>
      </c>
      <c r="M61" s="167">
        <v>9.7771823756796702E-2</v>
      </c>
      <c r="N61" s="167">
        <v>0.11070973266921831</v>
      </c>
      <c r="O61" s="167">
        <v>0.12463737200497044</v>
      </c>
      <c r="P61" s="167">
        <v>0.13958062372622196</v>
      </c>
      <c r="Q61" s="167">
        <v>0.15556503385301582</v>
      </c>
      <c r="R61" s="167">
        <v>0.17261589394449917</v>
      </c>
      <c r="S61" s="167">
        <v>0.19075835299431254</v>
      </c>
      <c r="T61" s="167">
        <v>0.21001705548701777</v>
      </c>
      <c r="U61" s="167">
        <v>0.23041978226140111</v>
      </c>
      <c r="V61" s="167">
        <v>0.25198917394622977</v>
      </c>
      <c r="W61" s="167">
        <v>0.27475332352652865</v>
      </c>
      <c r="X61" s="167">
        <v>0.29874225827943213</v>
      </c>
      <c r="Y61" s="167">
        <v>0.32398662689237734</v>
      </c>
      <c r="Z61" s="167">
        <v>0.35050121963493924</v>
      </c>
      <c r="AA61" s="167">
        <v>0.37832324474745521</v>
      </c>
      <c r="AB61" s="167">
        <v>0.40749465199675777</v>
      </c>
      <c r="AC61" s="167">
        <v>0.43806989283816583</v>
      </c>
      <c r="AD61" s="167">
        <v>0.47003122050650492</v>
      </c>
      <c r="AE61" s="167">
        <v>0.50346825869309508</v>
      </c>
      <c r="AF61" s="167">
        <v>0.53838241785280927</v>
      </c>
      <c r="AG61" s="167">
        <v>0.57491732132318296</v>
      </c>
      <c r="AH61" s="167">
        <v>0.61306189292005897</v>
      </c>
      <c r="AI61" s="167">
        <v>0.65297864069581391</v>
      </c>
      <c r="AJ61" s="167">
        <v>0.65506585669782491</v>
      </c>
      <c r="AK61" s="167">
        <v>0.65786408252054129</v>
      </c>
      <c r="AL61" s="167">
        <v>0.66159985426226153</v>
      </c>
      <c r="AM61" s="167">
        <v>0.6662357141694758</v>
      </c>
      <c r="AN61" s="167">
        <v>0.67270246810758694</v>
      </c>
      <c r="AO61" s="167">
        <v>0.68037363399734396</v>
      </c>
      <c r="AP61" s="167">
        <v>0.68964905339860705</v>
      </c>
      <c r="AQ61" s="167">
        <v>0.70317080719470837</v>
      </c>
      <c r="AR61" s="167">
        <v>0.71848549220045177</v>
      </c>
      <c r="AS61" s="167">
        <v>0.73952235740695182</v>
      </c>
      <c r="AT61" s="167">
        <v>0.76764564271616476</v>
      </c>
      <c r="AU61" s="167">
        <v>0.79651852784838384</v>
      </c>
      <c r="AV61" s="167">
        <v>0.83128312143076399</v>
      </c>
      <c r="AW61" s="167">
        <v>0.87874367231813788</v>
      </c>
      <c r="AX61" s="167">
        <v>0.9277716076408109</v>
      </c>
      <c r="AY61" s="167">
        <v>1.0033506744582714</v>
      </c>
      <c r="AZ61" s="167">
        <v>1.088656794892042</v>
      </c>
      <c r="BA61" s="167">
        <v>1.1769776298791284</v>
      </c>
      <c r="BB61" s="167">
        <v>1.3002835916811273</v>
      </c>
      <c r="BC61" s="167">
        <v>1.4422971976440451</v>
      </c>
      <c r="BD61" s="167">
        <v>1.6184274075025582</v>
      </c>
      <c r="BE61" s="167">
        <v>1.8130106821349381</v>
      </c>
      <c r="BF61" s="167">
        <v>1.9838967258201905</v>
      </c>
      <c r="BG61" s="167">
        <v>2.123677432222367</v>
      </c>
      <c r="BH61" s="167">
        <v>2.3590100459762309</v>
      </c>
      <c r="BI61" s="167">
        <v>2.6740606755590974</v>
      </c>
      <c r="BJ61" s="167">
        <v>3.0451603717262161</v>
      </c>
      <c r="BK61" s="167">
        <v>3.4644862177174023</v>
      </c>
      <c r="BL61" s="167">
        <v>4.0316365154455873</v>
      </c>
      <c r="BM61" s="167">
        <v>4.6600529017374299</v>
      </c>
      <c r="BN61" s="167">
        <v>5.2768593037687079</v>
      </c>
      <c r="BO61" s="167">
        <v>5.6939669053391357</v>
      </c>
      <c r="BP61" s="167">
        <v>6.3474781741341451</v>
      </c>
      <c r="BQ61" s="167">
        <v>6.8174928401231067</v>
      </c>
      <c r="BR61" s="167">
        <v>7.333399172374822</v>
      </c>
      <c r="BS61" s="167">
        <v>7.6099826910929691</v>
      </c>
      <c r="BT61" s="167">
        <v>7.8963230681626655</v>
      </c>
      <c r="BU61" s="167">
        <v>3.4367076206125238</v>
      </c>
      <c r="BV61" s="167">
        <v>3.2485304164400071</v>
      </c>
      <c r="BW61" s="167">
        <v>3.0396556806411503</v>
      </c>
      <c r="BX61" s="167">
        <v>2.7694002194128657</v>
      </c>
      <c r="BY61" s="167">
        <v>2.4727328784808837</v>
      </c>
      <c r="BZ61" s="167">
        <v>0</v>
      </c>
      <c r="CA61" s="168">
        <f t="shared" si="3"/>
        <v>114.7472055861704</v>
      </c>
      <c r="CB61" s="169"/>
    </row>
    <row r="62" spans="2:80" ht="12.5" x14ac:dyDescent="0.25">
      <c r="B62" s="166">
        <f t="shared" si="2"/>
        <v>2055</v>
      </c>
      <c r="C62" s="167">
        <v>1.6760916250680179E-2</v>
      </c>
      <c r="D62" s="167">
        <v>2.136608848067784E-2</v>
      </c>
      <c r="E62" s="167">
        <v>2.6666905096599542E-2</v>
      </c>
      <c r="F62" s="167">
        <v>3.2697298050749994E-2</v>
      </c>
      <c r="G62" s="167">
        <v>3.9489939289710008E-2</v>
      </c>
      <c r="H62" s="167">
        <v>4.7076380301753262E-2</v>
      </c>
      <c r="I62" s="167">
        <v>5.5487169349553209E-2</v>
      </c>
      <c r="J62" s="167">
        <v>6.4751953308708241E-2</v>
      </c>
      <c r="K62" s="167">
        <v>7.4899562468981648E-2</v>
      </c>
      <c r="L62" s="167">
        <v>8.5958085027863479E-2</v>
      </c>
      <c r="M62" s="167">
        <v>9.7954941444537522E-2</v>
      </c>
      <c r="N62" s="167">
        <v>0.11091696823708443</v>
      </c>
      <c r="O62" s="167">
        <v>0.12487048473321906</v>
      </c>
      <c r="P62" s="167">
        <v>0.13984135981712068</v>
      </c>
      <c r="Q62" s="167">
        <v>0.15585509984479332</v>
      </c>
      <c r="R62" s="167">
        <v>0.17293693186312228</v>
      </c>
      <c r="S62" s="167">
        <v>0.19111188207613447</v>
      </c>
      <c r="T62" s="167">
        <v>0.21040491287655108</v>
      </c>
      <c r="U62" s="167">
        <v>0.23084041089250837</v>
      </c>
      <c r="V62" s="167">
        <v>0.25244682280369096</v>
      </c>
      <c r="W62" s="167">
        <v>0.2752459595912739</v>
      </c>
      <c r="X62" s="167">
        <v>0.29926666169860039</v>
      </c>
      <c r="Y62" s="167">
        <v>0.32453998565082975</v>
      </c>
      <c r="Z62" s="167">
        <v>0.35109739114456862</v>
      </c>
      <c r="AA62" s="167">
        <v>0.37895117882016127</v>
      </c>
      <c r="AB62" s="167">
        <v>0.40814077814820976</v>
      </c>
      <c r="AC62" s="167">
        <v>0.43871045406567127</v>
      </c>
      <c r="AD62" s="167">
        <v>0.47071889434959291</v>
      </c>
      <c r="AE62" s="167">
        <v>0.5041401771868137</v>
      </c>
      <c r="AF62" s="167">
        <v>0.53907346198604233</v>
      </c>
      <c r="AG62" s="167">
        <v>0.57551550139422525</v>
      </c>
      <c r="AH62" s="167">
        <v>0.61362399292785763</v>
      </c>
      <c r="AI62" s="167">
        <v>0.65338068405018046</v>
      </c>
      <c r="AJ62" s="167">
        <v>0.65492791555473828</v>
      </c>
      <c r="AK62" s="167">
        <v>0.65722795064228912</v>
      </c>
      <c r="AL62" s="167">
        <v>0.66029805957761845</v>
      </c>
      <c r="AM62" s="167">
        <v>0.66438289046691412</v>
      </c>
      <c r="AN62" s="167">
        <v>0.66943273462219033</v>
      </c>
      <c r="AO62" s="167">
        <v>0.67643548867547987</v>
      </c>
      <c r="AP62" s="167">
        <v>0.68470501450763221</v>
      </c>
      <c r="AQ62" s="167">
        <v>0.69468041049614826</v>
      </c>
      <c r="AR62" s="167">
        <v>0.70920407251978379</v>
      </c>
      <c r="AS62" s="167">
        <v>0.72558558690556718</v>
      </c>
      <c r="AT62" s="167">
        <v>0.7480801158686593</v>
      </c>
      <c r="AU62" s="167">
        <v>0.7780687028632679</v>
      </c>
      <c r="AV62" s="167">
        <v>0.8086594631621189</v>
      </c>
      <c r="AW62" s="167">
        <v>0.84543970681896274</v>
      </c>
      <c r="AX62" s="167">
        <v>0.89561639517681657</v>
      </c>
      <c r="AY62" s="167">
        <v>0.94711574017215583</v>
      </c>
      <c r="AZ62" s="167">
        <v>1.0249608498781519</v>
      </c>
      <c r="BA62" s="167">
        <v>1.1125331495320609</v>
      </c>
      <c r="BB62" s="167">
        <v>1.2027942463461676</v>
      </c>
      <c r="BC62" s="167">
        <v>1.3290617734340269</v>
      </c>
      <c r="BD62" s="167">
        <v>1.4681754790462693</v>
      </c>
      <c r="BE62" s="167">
        <v>1.6411255088325123</v>
      </c>
      <c r="BF62" s="167">
        <v>1.8312597882215296</v>
      </c>
      <c r="BG62" s="167">
        <v>1.9958100797508074</v>
      </c>
      <c r="BH62" s="167">
        <v>2.1278845892951241</v>
      </c>
      <c r="BI62" s="167">
        <v>2.3541553517463663</v>
      </c>
      <c r="BJ62" s="167">
        <v>2.6575815028364551</v>
      </c>
      <c r="BK62" s="167">
        <v>3.0131778724437899</v>
      </c>
      <c r="BL62" s="167">
        <v>3.4119531348534617</v>
      </c>
      <c r="BM62" s="167">
        <v>3.9498697247127805</v>
      </c>
      <c r="BN62" s="167">
        <v>4.5359904522811112</v>
      </c>
      <c r="BO62" s="167">
        <v>5.100886256801501</v>
      </c>
      <c r="BP62" s="167">
        <v>5.4645260944193428</v>
      </c>
      <c r="BQ62" s="167">
        <v>6.0431286491526279</v>
      </c>
      <c r="BR62" s="167">
        <v>6.4355327487541354</v>
      </c>
      <c r="BS62" s="167">
        <v>6.8582894848248115</v>
      </c>
      <c r="BT62" s="167">
        <v>7.0462099965157341</v>
      </c>
      <c r="BU62" s="167">
        <v>3.088970468571044</v>
      </c>
      <c r="BV62" s="167">
        <v>2.9419616578693786</v>
      </c>
      <c r="BW62" s="167">
        <v>2.7412128262685762</v>
      </c>
      <c r="BX62" s="167">
        <v>2.5259444513709211</v>
      </c>
      <c r="BY62" s="167">
        <v>2.2633365281606457</v>
      </c>
      <c r="BZ62" s="167">
        <v>0</v>
      </c>
      <c r="CA62" s="168">
        <f t="shared" si="3"/>
        <v>103.97093214717778</v>
      </c>
      <c r="CB62" s="169"/>
    </row>
    <row r="63" spans="2:80" ht="12.5" x14ac:dyDescent="0.25">
      <c r="B63" s="166">
        <f t="shared" si="2"/>
        <v>2056</v>
      </c>
      <c r="C63" s="167">
        <v>1.6791511063740262E-2</v>
      </c>
      <c r="D63" s="167">
        <v>2.1405088694464457E-2</v>
      </c>
      <c r="E63" s="167">
        <v>2.671557985840552E-2</v>
      </c>
      <c r="F63" s="167">
        <v>3.2756978082625295E-2</v>
      </c>
      <c r="G63" s="167">
        <v>3.9562014463778161E-2</v>
      </c>
      <c r="H63" s="167">
        <v>4.716229739173125E-2</v>
      </c>
      <c r="I63" s="167">
        <v>5.5588429673654557E-2</v>
      </c>
      <c r="J63" s="167">
        <v>6.4870109679553312E-2</v>
      </c>
      <c r="K63" s="167">
        <v>7.5036215905739695E-2</v>
      </c>
      <c r="L63" s="167">
        <v>8.6114881289336809E-2</v>
      </c>
      <c r="M63" s="167">
        <v>9.8133564649806021E-2</v>
      </c>
      <c r="N63" s="167">
        <v>0.11111913066969979</v>
      </c>
      <c r="O63" s="167">
        <v>0.12509791463674313</v>
      </c>
      <c r="P63" s="167">
        <v>0.14009578300349224</v>
      </c>
      <c r="Q63" s="167">
        <v>0.15613821112095147</v>
      </c>
      <c r="R63" s="167">
        <v>0.17325036569297919</v>
      </c>
      <c r="S63" s="167">
        <v>0.19145718813114956</v>
      </c>
      <c r="T63" s="167">
        <v>0.21078348517403639</v>
      </c>
      <c r="U63" s="167">
        <v>0.23125407146618202</v>
      </c>
      <c r="V63" s="167">
        <v>0.25289306178548104</v>
      </c>
      <c r="W63" s="167">
        <v>0.27572975060557642</v>
      </c>
      <c r="X63" s="167">
        <v>0.29978504452955351</v>
      </c>
      <c r="Y63" s="167">
        <v>0.32508870911321275</v>
      </c>
      <c r="Z63" s="167">
        <v>0.35167289063778739</v>
      </c>
      <c r="AA63" s="167">
        <v>0.37956993417255969</v>
      </c>
      <c r="AB63" s="167">
        <v>0.40878933181773885</v>
      </c>
      <c r="AC63" s="167">
        <v>0.43937281035624903</v>
      </c>
      <c r="AD63" s="167">
        <v>0.47136755858711865</v>
      </c>
      <c r="AE63" s="167">
        <v>0.50483655869781896</v>
      </c>
      <c r="AF63" s="167">
        <v>0.53974503114227423</v>
      </c>
      <c r="AG63" s="167">
        <v>0.57620258830030857</v>
      </c>
      <c r="AH63" s="167">
        <v>0.61419977224509781</v>
      </c>
      <c r="AI63" s="167">
        <v>0.65391058347262609</v>
      </c>
      <c r="AJ63" s="167">
        <v>0.65520029617618725</v>
      </c>
      <c r="AK63" s="167">
        <v>0.65690163414117864</v>
      </c>
      <c r="AL63" s="167">
        <v>0.65942478983824826</v>
      </c>
      <c r="AM63" s="167">
        <v>0.66278158397987152</v>
      </c>
      <c r="AN63" s="167">
        <v>0.66723465047469033</v>
      </c>
      <c r="AO63" s="167">
        <v>0.67269779635137583</v>
      </c>
      <c r="AP63" s="167">
        <v>0.68025705434113293</v>
      </c>
      <c r="AQ63" s="167">
        <v>0.68915720380795176</v>
      </c>
      <c r="AR63" s="167">
        <v>0.69985450638252145</v>
      </c>
      <c r="AS63" s="167">
        <v>0.71541381591232001</v>
      </c>
      <c r="AT63" s="167">
        <v>0.73291725717152401</v>
      </c>
      <c r="AU63" s="167">
        <v>0.75689704391430324</v>
      </c>
      <c r="AV63" s="167">
        <v>0.7887516343302724</v>
      </c>
      <c r="AW63" s="167">
        <v>0.82112425306408798</v>
      </c>
      <c r="AX63" s="167">
        <v>0.85996933111711715</v>
      </c>
      <c r="AY63" s="167">
        <v>0.9127965608976577</v>
      </c>
      <c r="AZ63" s="167">
        <v>0.96544577637298401</v>
      </c>
      <c r="BA63" s="167">
        <v>1.0455244157148993</v>
      </c>
      <c r="BB63" s="167">
        <v>1.135334960377792</v>
      </c>
      <c r="BC63" s="167">
        <v>1.2274567517232107</v>
      </c>
      <c r="BD63" s="167">
        <v>1.3514591533578502</v>
      </c>
      <c r="BE63" s="167">
        <v>1.4876330902028547</v>
      </c>
      <c r="BF63" s="167">
        <v>1.6569886864255379</v>
      </c>
      <c r="BG63" s="167">
        <v>1.8421291450861541</v>
      </c>
      <c r="BH63" s="167">
        <v>1.9999791204857531</v>
      </c>
      <c r="BI63" s="167">
        <v>2.1242214641734298</v>
      </c>
      <c r="BJ63" s="167">
        <v>2.3409781233759492</v>
      </c>
      <c r="BK63" s="167">
        <v>2.6316333149794944</v>
      </c>
      <c r="BL63" s="167">
        <v>2.9701857048265849</v>
      </c>
      <c r="BM63" s="167">
        <v>3.3466510683943897</v>
      </c>
      <c r="BN63" s="167">
        <v>3.8495173637286464</v>
      </c>
      <c r="BO63" s="167">
        <v>4.3903097131132469</v>
      </c>
      <c r="BP63" s="167">
        <v>4.9010446345690308</v>
      </c>
      <c r="BQ63" s="167">
        <v>5.2106709454319438</v>
      </c>
      <c r="BR63" s="167">
        <v>5.7129715833284598</v>
      </c>
      <c r="BS63" s="167">
        <v>6.0288701583290658</v>
      </c>
      <c r="BT63" s="167">
        <v>6.3609177822446892</v>
      </c>
      <c r="BU63" s="167">
        <v>2.766626262458054</v>
      </c>
      <c r="BV63" s="167">
        <v>2.6701339156871318</v>
      </c>
      <c r="BW63" s="167">
        <v>2.5072677324400936</v>
      </c>
      <c r="BX63" s="167">
        <v>2.3012817173624427</v>
      </c>
      <c r="BY63" s="167">
        <v>2.0858601941903578</v>
      </c>
      <c r="BZ63" s="167">
        <v>0</v>
      </c>
      <c r="CA63" s="168">
        <f t="shared" si="3"/>
        <v>94.538968636391957</v>
      </c>
      <c r="CB63" s="169"/>
    </row>
    <row r="64" spans="2:80" ht="12.5" x14ac:dyDescent="0.25">
      <c r="B64" s="166">
        <f t="shared" si="2"/>
        <v>2057</v>
      </c>
      <c r="C64" s="167">
        <v>1.6822160223687661E-2</v>
      </c>
      <c r="D64" s="167">
        <v>2.1444158300494225E-2</v>
      </c>
      <c r="E64" s="167">
        <v>2.6764341416200616E-2</v>
      </c>
      <c r="F64" s="167">
        <v>3.2816764839192283E-2</v>
      </c>
      <c r="G64" s="167">
        <v>3.9634218991417988E-2</v>
      </c>
      <c r="H64" s="167">
        <v>4.7248369382510987E-2</v>
      </c>
      <c r="I64" s="167">
        <v>5.5689873633512348E-2</v>
      </c>
      <c r="J64" s="167">
        <v>6.4988482127958616E-2</v>
      </c>
      <c r="K64" s="167">
        <v>7.5173122257781083E-2</v>
      </c>
      <c r="L64" s="167">
        <v>8.6271972359201046E-2</v>
      </c>
      <c r="M64" s="167">
        <v>9.8312532140012371E-2</v>
      </c>
      <c r="N64" s="167">
        <v>0.11132169735179812</v>
      </c>
      <c r="O64" s="167">
        <v>0.12532582295723502</v>
      </c>
      <c r="P64" s="167">
        <v>0.14035078219617803</v>
      </c>
      <c r="Q64" s="167">
        <v>0.15642203466216942</v>
      </c>
      <c r="R64" s="167">
        <v>0.17356469816753217</v>
      </c>
      <c r="S64" s="167">
        <v>0.19180363328450117</v>
      </c>
      <c r="T64" s="167">
        <v>0.21116354068554566</v>
      </c>
      <c r="U64" s="167">
        <v>0.23166904489034632</v>
      </c>
      <c r="V64" s="167">
        <v>0.25334483014069914</v>
      </c>
      <c r="W64" s="167">
        <v>0.27621474841410582</v>
      </c>
      <c r="X64" s="167">
        <v>0.30030918002416651</v>
      </c>
      <c r="Y64" s="167">
        <v>0.32564801264240423</v>
      </c>
      <c r="Z64" s="167">
        <v>0.35226202379758986</v>
      </c>
      <c r="AA64" s="167">
        <v>0.38018458825499485</v>
      </c>
      <c r="AB64" s="167">
        <v>0.40944904908258623</v>
      </c>
      <c r="AC64" s="167">
        <v>0.440061530971882</v>
      </c>
      <c r="AD64" s="167">
        <v>0.47206666882981135</v>
      </c>
      <c r="AE64" s="167">
        <v>0.5055145793782253</v>
      </c>
      <c r="AF64" s="167">
        <v>0.54047309212180628</v>
      </c>
      <c r="AG64" s="167">
        <v>0.57689764018569267</v>
      </c>
      <c r="AH64" s="167">
        <v>0.61490835131393851</v>
      </c>
      <c r="AI64" s="167">
        <v>0.65448989795947443</v>
      </c>
      <c r="AJ64" s="167">
        <v>0.65565188106886285</v>
      </c>
      <c r="AK64" s="167">
        <v>0.6570690365883407</v>
      </c>
      <c r="AL64" s="167">
        <v>0.6589313646460685</v>
      </c>
      <c r="AM64" s="167">
        <v>0.66168978388697852</v>
      </c>
      <c r="AN64" s="167">
        <v>0.66534904506929049</v>
      </c>
      <c r="AO64" s="167">
        <v>0.67017104347057632</v>
      </c>
      <c r="AP64" s="167">
        <v>0.67606305474807338</v>
      </c>
      <c r="AQ64" s="167">
        <v>0.68420874820240107</v>
      </c>
      <c r="AR64" s="167">
        <v>0.69375980183070296</v>
      </c>
      <c r="AS64" s="167">
        <v>0.7052020576842668</v>
      </c>
      <c r="AT64" s="167">
        <v>0.7218501258745289</v>
      </c>
      <c r="AU64" s="167">
        <v>0.74049445467376795</v>
      </c>
      <c r="AV64" s="167">
        <v>0.76595648939532446</v>
      </c>
      <c r="AW64" s="167">
        <v>0.79974572348383499</v>
      </c>
      <c r="AX64" s="167">
        <v>0.83394503916896079</v>
      </c>
      <c r="AY64" s="167">
        <v>0.87479287352875224</v>
      </c>
      <c r="AZ64" s="167">
        <v>0.92911907656668069</v>
      </c>
      <c r="BA64" s="167">
        <v>0.98293275681912873</v>
      </c>
      <c r="BB64" s="167">
        <v>1.0652069117784366</v>
      </c>
      <c r="BC64" s="167">
        <v>1.1571681171387647</v>
      </c>
      <c r="BD64" s="167">
        <v>1.2467441457335746</v>
      </c>
      <c r="BE64" s="167">
        <v>1.3684055118271181</v>
      </c>
      <c r="BF64" s="167">
        <v>1.5013697593968984</v>
      </c>
      <c r="BG64" s="167">
        <v>1.6666256429705488</v>
      </c>
      <c r="BH64" s="167">
        <v>1.8462196789170726</v>
      </c>
      <c r="BI64" s="167">
        <v>1.9970462849695152</v>
      </c>
      <c r="BJ64" s="167">
        <v>2.1134392016421555</v>
      </c>
      <c r="BK64" s="167">
        <v>2.3199131952791321</v>
      </c>
      <c r="BL64" s="167">
        <v>2.5965464775512803</v>
      </c>
      <c r="BM64" s="167">
        <v>2.9165609257311718</v>
      </c>
      <c r="BN64" s="167">
        <v>3.2662430228626724</v>
      </c>
      <c r="BO64" s="167">
        <v>3.7314987963881658</v>
      </c>
      <c r="BP64" s="167">
        <v>4.2247350497715459</v>
      </c>
      <c r="BQ64" s="167">
        <v>4.679803099360039</v>
      </c>
      <c r="BR64" s="167">
        <v>4.9351363824977001</v>
      </c>
      <c r="BS64" s="167">
        <v>5.3612908129844055</v>
      </c>
      <c r="BT64" s="167">
        <v>5.6029120986225349</v>
      </c>
      <c r="BU64" s="167">
        <v>2.5262819457183463</v>
      </c>
      <c r="BV64" s="167">
        <v>2.4044146384867178</v>
      </c>
      <c r="BW64" s="167">
        <v>2.2880996301865228</v>
      </c>
      <c r="BX64" s="167">
        <v>2.1168332943774328</v>
      </c>
      <c r="BY64" s="167">
        <v>1.9117318284980596</v>
      </c>
      <c r="BZ64" s="167">
        <v>0</v>
      </c>
      <c r="CA64" s="168">
        <f t="shared" si="3"/>
        <v>86.229770252381002</v>
      </c>
      <c r="CB64" s="169"/>
    </row>
    <row r="65" spans="2:80" ht="12.5" x14ac:dyDescent="0.25">
      <c r="B65" s="166">
        <f t="shared" si="2"/>
        <v>2058</v>
      </c>
      <c r="C65" s="167">
        <v>1.6854131315905307E-2</v>
      </c>
      <c r="D65" s="167">
        <v>2.1484913139100847E-2</v>
      </c>
      <c r="E65" s="167">
        <v>2.6815206462219559E-2</v>
      </c>
      <c r="F65" s="167">
        <v>3.2879131014799452E-2</v>
      </c>
      <c r="G65" s="167">
        <v>3.9709539186418327E-2</v>
      </c>
      <c r="H65" s="167">
        <v>4.7338156173614851E-2</v>
      </c>
      <c r="I65" s="167">
        <v>5.5795696995690008E-2</v>
      </c>
      <c r="J65" s="167">
        <v>6.5111966699729323E-2</v>
      </c>
      <c r="K65" s="167">
        <v>7.5315944459838052E-2</v>
      </c>
      <c r="L65" s="167">
        <v>8.6435857019745627E-2</v>
      </c>
      <c r="M65" s="167">
        <v>9.849924794444638E-2</v>
      </c>
      <c r="N65" s="167">
        <v>0.11153304980935518</v>
      </c>
      <c r="O65" s="167">
        <v>0.12556364314743484</v>
      </c>
      <c r="P65" s="167">
        <v>0.1406169143750732</v>
      </c>
      <c r="Q65" s="167">
        <v>0.15671832111368686</v>
      </c>
      <c r="R65" s="167">
        <v>0.17389295319578232</v>
      </c>
      <c r="S65" s="167">
        <v>0.19216560488866383</v>
      </c>
      <c r="T65" s="167">
        <v>0.21156087457128467</v>
      </c>
      <c r="U65" s="167">
        <v>0.2321032601663908</v>
      </c>
      <c r="V65" s="167">
        <v>0.25381722290470843</v>
      </c>
      <c r="W65" s="167">
        <v>0.27672735689017286</v>
      </c>
      <c r="X65" s="167">
        <v>0.30085729394412775</v>
      </c>
      <c r="Y65" s="167">
        <v>0.32623873379458934</v>
      </c>
      <c r="Z65" s="167">
        <v>0.35289032667888415</v>
      </c>
      <c r="AA65" s="167">
        <v>0.38084402494734593</v>
      </c>
      <c r="AB65" s="167">
        <v>0.41013460405026614</v>
      </c>
      <c r="AC65" s="167">
        <v>0.44079633706767857</v>
      </c>
      <c r="AD65" s="167">
        <v>0.4728318428170154</v>
      </c>
      <c r="AE65" s="167">
        <v>0.50628876186556304</v>
      </c>
      <c r="AF65" s="167">
        <v>0.54122058178746113</v>
      </c>
      <c r="AG65" s="167">
        <v>0.57770035950154153</v>
      </c>
      <c r="AH65" s="167">
        <v>0.61567201059478982</v>
      </c>
      <c r="AI65" s="167">
        <v>0.65526786740009246</v>
      </c>
      <c r="AJ65" s="167">
        <v>0.6562078223711203</v>
      </c>
      <c r="AK65" s="167">
        <v>0.6574854431580015</v>
      </c>
      <c r="AL65" s="167">
        <v>0.65903562247729908</v>
      </c>
      <c r="AM65" s="167">
        <v>0.66106731825706688</v>
      </c>
      <c r="AN65" s="167">
        <v>0.66407402684357597</v>
      </c>
      <c r="AO65" s="167">
        <v>0.66803611944824259</v>
      </c>
      <c r="AP65" s="167">
        <v>0.67324118389807885</v>
      </c>
      <c r="AQ65" s="167">
        <v>0.67958559025794152</v>
      </c>
      <c r="AR65" s="167">
        <v>0.68833733662254504</v>
      </c>
      <c r="AS65" s="167">
        <v>0.69856088647285064</v>
      </c>
      <c r="AT65" s="167">
        <v>0.71078778654720376</v>
      </c>
      <c r="AU65" s="167">
        <v>0.72854632282580534</v>
      </c>
      <c r="AV65" s="167">
        <v>0.74832531353991383</v>
      </c>
      <c r="AW65" s="167">
        <v>0.77532557375806288</v>
      </c>
      <c r="AX65" s="167">
        <v>0.81109996853958422</v>
      </c>
      <c r="AY65" s="167">
        <v>0.84707591770663515</v>
      </c>
      <c r="AZ65" s="167">
        <v>0.88893968896176345</v>
      </c>
      <c r="BA65" s="167">
        <v>0.94475394810827051</v>
      </c>
      <c r="BB65" s="167">
        <v>0.99973483379643624</v>
      </c>
      <c r="BC65" s="167">
        <v>1.0841219523083394</v>
      </c>
      <c r="BD65" s="167">
        <v>1.1743496080488507</v>
      </c>
      <c r="BE65" s="167">
        <v>1.2614678428661474</v>
      </c>
      <c r="BF65" s="167">
        <v>1.3805249779656799</v>
      </c>
      <c r="BG65" s="167">
        <v>1.5099227157398403</v>
      </c>
      <c r="BH65" s="167">
        <v>1.670568720163379</v>
      </c>
      <c r="BI65" s="167">
        <v>1.8441071316235007</v>
      </c>
      <c r="BJ65" s="167">
        <v>1.9876935312025932</v>
      </c>
      <c r="BK65" s="167">
        <v>2.0959221149884142</v>
      </c>
      <c r="BL65" s="167">
        <v>2.291243926723749</v>
      </c>
      <c r="BM65" s="167">
        <v>2.5526539703319955</v>
      </c>
      <c r="BN65" s="167">
        <v>2.8503542536667741</v>
      </c>
      <c r="BO65" s="167">
        <v>3.1714814065495172</v>
      </c>
      <c r="BP65" s="167">
        <v>3.597216371563551</v>
      </c>
      <c r="BQ65" s="167">
        <v>4.0412901569519839</v>
      </c>
      <c r="BR65" s="167">
        <v>4.4395111230851878</v>
      </c>
      <c r="BS65" s="167">
        <v>4.6413839586267827</v>
      </c>
      <c r="BT65" s="167">
        <v>4.9927259930684125</v>
      </c>
      <c r="BU65" s="167">
        <v>2.2800171822226916</v>
      </c>
      <c r="BV65" s="167">
        <v>2.2193687831319084</v>
      </c>
      <c r="BW65" s="167">
        <v>2.0834791304023312</v>
      </c>
      <c r="BX65" s="167">
        <v>1.9536433849358541</v>
      </c>
      <c r="BY65" s="167">
        <v>1.778757848555488</v>
      </c>
      <c r="BZ65" s="167">
        <v>0</v>
      </c>
      <c r="CA65" s="168">
        <f t="shared" si="3"/>
        <v>79.083708524236812</v>
      </c>
      <c r="CB65" s="169"/>
    </row>
    <row r="66" spans="2:80" ht="12.5" x14ac:dyDescent="0.25">
      <c r="B66" s="166">
        <f t="shared" si="2"/>
        <v>2059</v>
      </c>
      <c r="C66" s="167">
        <v>1.6887648781801257E-2</v>
      </c>
      <c r="D66" s="167">
        <v>2.1527639309785483E-2</v>
      </c>
      <c r="E66" s="167">
        <v>2.6868532044048342E-2</v>
      </c>
      <c r="F66" s="167">
        <v>3.2944514359895101E-2</v>
      </c>
      <c r="G66" s="167">
        <v>3.9788503676673907E-2</v>
      </c>
      <c r="H66" s="167">
        <v>4.7432287867324716E-2</v>
      </c>
      <c r="I66" s="167">
        <v>5.5906642286381675E-2</v>
      </c>
      <c r="J66" s="167">
        <v>6.5241429687980121E-2</v>
      </c>
      <c r="K66" s="167">
        <v>7.5465684143915537E-2</v>
      </c>
      <c r="L66" s="167">
        <v>8.6607684221976233E-2</v>
      </c>
      <c r="M66" s="167">
        <v>9.8695020998033151E-2</v>
      </c>
      <c r="N66" s="167">
        <v>0.11175466766412651</v>
      </c>
      <c r="O66" s="167">
        <v>0.12581303774699371</v>
      </c>
      <c r="P66" s="167">
        <v>0.14089603802131032</v>
      </c>
      <c r="Q66" s="167">
        <v>0.15702913164555532</v>
      </c>
      <c r="R66" s="167">
        <v>0.17423739750704864</v>
      </c>
      <c r="S66" s="167">
        <v>0.19254558935920074</v>
      </c>
      <c r="T66" s="167">
        <v>0.2119782188974442</v>
      </c>
      <c r="U66" s="167">
        <v>0.2325596586940695</v>
      </c>
      <c r="V66" s="167">
        <v>0.25431422514180596</v>
      </c>
      <c r="W66" s="167">
        <v>0.2772662531609153</v>
      </c>
      <c r="X66" s="167">
        <v>0.30144031635874963</v>
      </c>
      <c r="Y66" s="167">
        <v>0.32685984919080568</v>
      </c>
      <c r="Z66" s="167">
        <v>0.35355804385053058</v>
      </c>
      <c r="AA66" s="167">
        <v>0.38155213040512553</v>
      </c>
      <c r="AB66" s="167">
        <v>0.41087543339248134</v>
      </c>
      <c r="AC66" s="167">
        <v>0.44156415381546166</v>
      </c>
      <c r="AD66" s="167">
        <v>0.47365379494438697</v>
      </c>
      <c r="AE66" s="167">
        <v>0.5071428709431699</v>
      </c>
      <c r="AF66" s="167">
        <v>0.54208250073590314</v>
      </c>
      <c r="AG66" s="167">
        <v>0.57852980217244843</v>
      </c>
      <c r="AH66" s="167">
        <v>0.61656283878083751</v>
      </c>
      <c r="AI66" s="167">
        <v>0.65611361124451462</v>
      </c>
      <c r="AJ66" s="167">
        <v>0.65698915252341406</v>
      </c>
      <c r="AK66" s="167">
        <v>0.65802119360625622</v>
      </c>
      <c r="AL66" s="167">
        <v>0.65941963666266845</v>
      </c>
      <c r="AM66" s="167">
        <v>0.66110968270178938</v>
      </c>
      <c r="AN66" s="167">
        <v>0.66331994002290617</v>
      </c>
      <c r="AO66" s="167">
        <v>0.66657503980147459</v>
      </c>
      <c r="AP66" s="167">
        <v>0.67085156363907184</v>
      </c>
      <c r="AQ66" s="167">
        <v>0.67646072817402192</v>
      </c>
      <c r="AR66" s="167">
        <v>0.68327212025054185</v>
      </c>
      <c r="AS66" s="167">
        <v>0.69265073015892553</v>
      </c>
      <c r="AT66" s="167">
        <v>0.70358210770647056</v>
      </c>
      <c r="AU66" s="167">
        <v>0.71660705329161667</v>
      </c>
      <c r="AV66" s="167">
        <v>0.7354762495801348</v>
      </c>
      <c r="AW66" s="167">
        <v>0.75643451451872212</v>
      </c>
      <c r="AX66" s="167">
        <v>0.78501267918264084</v>
      </c>
      <c r="AY66" s="167">
        <v>0.82274223001124003</v>
      </c>
      <c r="AZ66" s="167">
        <v>0.85963742440810531</v>
      </c>
      <c r="BA66" s="167">
        <v>0.90252214750785043</v>
      </c>
      <c r="BB66" s="167">
        <v>0.95980894103844638</v>
      </c>
      <c r="BC66" s="167">
        <v>1.0159165897283613</v>
      </c>
      <c r="BD66" s="167">
        <v>1.0990947818294075</v>
      </c>
      <c r="BE66" s="167">
        <v>1.1875565792966964</v>
      </c>
      <c r="BF66" s="167">
        <v>1.2721252470994193</v>
      </c>
      <c r="BG66" s="167">
        <v>1.3882381602536848</v>
      </c>
      <c r="BH66" s="167">
        <v>1.5137009410436069</v>
      </c>
      <c r="BI66" s="167">
        <v>1.6692650561898237</v>
      </c>
      <c r="BJ66" s="167">
        <v>1.8363627602149064</v>
      </c>
      <c r="BK66" s="167">
        <v>1.9722497158247938</v>
      </c>
      <c r="BL66" s="167">
        <v>2.0718792190639075</v>
      </c>
      <c r="BM66" s="167">
        <v>2.2552265303344128</v>
      </c>
      <c r="BN66" s="167">
        <v>2.4982519987707188</v>
      </c>
      <c r="BO66" s="167">
        <v>2.7721390461745714</v>
      </c>
      <c r="BP66" s="167">
        <v>3.0634716581161676</v>
      </c>
      <c r="BQ66" s="167">
        <v>3.4482804188365188</v>
      </c>
      <c r="BR66" s="167">
        <v>3.8418606836049038</v>
      </c>
      <c r="BS66" s="167">
        <v>4.1831011388473422</v>
      </c>
      <c r="BT66" s="167">
        <v>4.3331690792298847</v>
      </c>
      <c r="BU66" s="167">
        <v>2.1074737479880681</v>
      </c>
      <c r="BV66" s="167">
        <v>2.017276029042776</v>
      </c>
      <c r="BW66" s="167">
        <v>1.9368974318543983</v>
      </c>
      <c r="BX66" s="167">
        <v>1.7923774180099816</v>
      </c>
      <c r="BY66" s="167">
        <v>1.6541870566491939</v>
      </c>
      <c r="BZ66" s="167">
        <v>0</v>
      </c>
      <c r="CA66" s="168">
        <f t="shared" si="3"/>
        <v>72.896289573840548</v>
      </c>
      <c r="CB66" s="169"/>
    </row>
    <row r="67" spans="2:80" ht="12.5" x14ac:dyDescent="0.25">
      <c r="B67" s="166">
        <f t="shared" si="2"/>
        <v>2060</v>
      </c>
      <c r="C67" s="167">
        <v>1.6923609279281639E-2</v>
      </c>
      <c r="D67" s="167">
        <v>2.1573479813807958E-2</v>
      </c>
      <c r="E67" s="167">
        <v>2.6925744724117746E-2</v>
      </c>
      <c r="F67" s="167">
        <v>3.3014663992018495E-2</v>
      </c>
      <c r="G67" s="167">
        <v>3.9873224895936255E-2</v>
      </c>
      <c r="H67" s="167">
        <v>4.7533282637495844E-2</v>
      </c>
      <c r="I67" s="167">
        <v>5.6025677476636365E-2</v>
      </c>
      <c r="J67" s="167">
        <v>6.5380334415574878E-2</v>
      </c>
      <c r="K67" s="167">
        <v>7.5626347070477482E-2</v>
      </c>
      <c r="L67" s="167">
        <v>8.6792050538284704E-2</v>
      </c>
      <c r="M67" s="167">
        <v>9.890508855380134E-2</v>
      </c>
      <c r="N67" s="167">
        <v>0.11199248059438499</v>
      </c>
      <c r="O67" s="167">
        <v>0.12608067872655274</v>
      </c>
      <c r="P67" s="167">
        <v>0.14119562038298264</v>
      </c>
      <c r="Q67" s="167">
        <v>0.15736278383318497</v>
      </c>
      <c r="R67" s="167">
        <v>0.17460724665685845</v>
      </c>
      <c r="S67" s="167">
        <v>0.19295374352098327</v>
      </c>
      <c r="T67" s="167">
        <v>0.21242673214189364</v>
      </c>
      <c r="U67" s="167">
        <v>0.23305047695995568</v>
      </c>
      <c r="V67" s="167">
        <v>0.25484914718567564</v>
      </c>
      <c r="W67" s="167">
        <v>0.27784691516481902</v>
      </c>
      <c r="X67" s="167">
        <v>0.30206805220887573</v>
      </c>
      <c r="Y67" s="167">
        <v>0.32753716756630025</v>
      </c>
      <c r="Z67" s="167">
        <v>0.3542774560566711</v>
      </c>
      <c r="AA67" s="167">
        <v>0.38232383225514449</v>
      </c>
      <c r="AB67" s="167">
        <v>0.41169193276406069</v>
      </c>
      <c r="AC67" s="167">
        <v>0.44241653087455296</v>
      </c>
      <c r="AD67" s="167">
        <v>0.47453559414146629</v>
      </c>
      <c r="AE67" s="167">
        <v>0.50808578919467628</v>
      </c>
      <c r="AF67" s="167">
        <v>0.54306118777516876</v>
      </c>
      <c r="AG67" s="167">
        <v>0.5795167591882181</v>
      </c>
      <c r="AH67" s="167">
        <v>0.61751298816221889</v>
      </c>
      <c r="AI67" s="167">
        <v>0.65713386059941981</v>
      </c>
      <c r="AJ67" s="167">
        <v>0.65787396922872865</v>
      </c>
      <c r="AK67" s="167">
        <v>0.65883638086006968</v>
      </c>
      <c r="AL67" s="167">
        <v>0.65996442504077646</v>
      </c>
      <c r="AM67" s="167">
        <v>0.66149002516802324</v>
      </c>
      <c r="AN67" s="167">
        <v>0.66332740491030406</v>
      </c>
      <c r="AO67" s="167">
        <v>0.66571457027098813</v>
      </c>
      <c r="AP67" s="167">
        <v>0.66922755997571892</v>
      </c>
      <c r="AQ67" s="167">
        <v>0.67383594778983724</v>
      </c>
      <c r="AR67" s="167">
        <v>0.67986279771963021</v>
      </c>
      <c r="AS67" s="167">
        <v>0.68715709965493244</v>
      </c>
      <c r="AT67" s="167">
        <v>0.69719507945280923</v>
      </c>
      <c r="AU67" s="167">
        <v>0.70884733819088341</v>
      </c>
      <c r="AV67" s="167">
        <v>0.72266543226097446</v>
      </c>
      <c r="AW67" s="167">
        <v>0.74268825587107856</v>
      </c>
      <c r="AX67" s="167">
        <v>0.76485641330283749</v>
      </c>
      <c r="AY67" s="167">
        <v>0.79498565860774817</v>
      </c>
      <c r="AZ67" s="167">
        <v>0.83393699697529944</v>
      </c>
      <c r="BA67" s="167">
        <v>0.87175554930430421</v>
      </c>
      <c r="BB67" s="167">
        <v>0.91566016159970054</v>
      </c>
      <c r="BC67" s="167">
        <v>0.974366842388526</v>
      </c>
      <c r="BD67" s="167">
        <v>1.0288428806523389</v>
      </c>
      <c r="BE67" s="167">
        <v>1.1107285482782263</v>
      </c>
      <c r="BF67" s="167">
        <v>1.1972484164346409</v>
      </c>
      <c r="BG67" s="167">
        <v>1.2790979507384828</v>
      </c>
      <c r="BH67" s="167">
        <v>1.3919245068247017</v>
      </c>
      <c r="BI67" s="167">
        <v>1.5131173084771132</v>
      </c>
      <c r="BJ67" s="167">
        <v>1.6632301501943167</v>
      </c>
      <c r="BK67" s="167">
        <v>1.8232926599579076</v>
      </c>
      <c r="BL67" s="167">
        <v>1.9509316790598379</v>
      </c>
      <c r="BM67" s="167">
        <v>2.0415608069691595</v>
      </c>
      <c r="BN67" s="167">
        <v>2.2104354525275758</v>
      </c>
      <c r="BO67" s="167">
        <v>2.4338698475261715</v>
      </c>
      <c r="BP67" s="167">
        <v>2.682886015259061</v>
      </c>
      <c r="BQ67" s="167">
        <v>2.9435624749924334</v>
      </c>
      <c r="BR67" s="167">
        <v>3.2862135225918627</v>
      </c>
      <c r="BS67" s="167">
        <v>3.6288823450124532</v>
      </c>
      <c r="BT67" s="167">
        <v>3.9138501988189991</v>
      </c>
      <c r="BU67" s="167">
        <v>1.9307426876627014</v>
      </c>
      <c r="BV67" s="167">
        <v>1.888187718020738</v>
      </c>
      <c r="BW67" s="167">
        <v>1.7833620969337605</v>
      </c>
      <c r="BX67" s="167">
        <v>1.6879070254354032</v>
      </c>
      <c r="BY67" s="167">
        <v>1.5380539447833859</v>
      </c>
      <c r="BZ67" s="167">
        <v>0</v>
      </c>
      <c r="CA67" s="168">
        <f t="shared" si="3"/>
        <v>67.683276625075933</v>
      </c>
      <c r="CB67" s="169"/>
    </row>
    <row r="68" spans="2:80" ht="12.5" x14ac:dyDescent="0.25">
      <c r="B68" s="166"/>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c r="BF68" s="167"/>
      <c r="BG68" s="167"/>
      <c r="BH68" s="167"/>
      <c r="BI68" s="167"/>
      <c r="BJ68" s="167"/>
      <c r="BK68" s="167"/>
      <c r="BL68" s="167"/>
      <c r="BM68" s="167"/>
      <c r="BN68" s="167"/>
      <c r="BO68" s="167"/>
      <c r="BP68" s="167"/>
      <c r="BQ68" s="167"/>
      <c r="BR68" s="167"/>
      <c r="BS68" s="167"/>
      <c r="BT68" s="167"/>
      <c r="BU68" s="167"/>
      <c r="BV68" s="167"/>
      <c r="BW68" s="167"/>
      <c r="BX68" s="167"/>
      <c r="BY68" s="167"/>
      <c r="BZ68" s="167"/>
      <c r="CA68" s="168"/>
      <c r="CB68" s="169"/>
    </row>
    <row r="69" spans="2:80" ht="12.5" x14ac:dyDescent="0.25">
      <c r="B69" s="166"/>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c r="BF69" s="167"/>
      <c r="BG69" s="167"/>
      <c r="BH69" s="167"/>
      <c r="BI69" s="167"/>
      <c r="BJ69" s="167"/>
      <c r="BK69" s="167"/>
      <c r="BL69" s="167"/>
      <c r="BM69" s="167"/>
      <c r="BN69" s="167"/>
      <c r="BO69" s="167"/>
      <c r="BP69" s="167"/>
      <c r="BQ69" s="167"/>
      <c r="BR69" s="167"/>
      <c r="BS69" s="167"/>
      <c r="BT69" s="167"/>
      <c r="BU69" s="167"/>
      <c r="BV69" s="167"/>
      <c r="BW69" s="167"/>
      <c r="BX69" s="167"/>
      <c r="BY69" s="167"/>
      <c r="BZ69" s="167"/>
      <c r="CA69" s="168"/>
      <c r="CB69" s="169"/>
    </row>
    <row r="70" spans="2:80" ht="12.5" x14ac:dyDescent="0.25">
      <c r="B70" s="166"/>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c r="BI70" s="167"/>
      <c r="BJ70" s="167"/>
      <c r="BK70" s="167"/>
      <c r="BL70" s="167"/>
      <c r="BM70" s="167"/>
      <c r="BN70" s="167"/>
      <c r="BO70" s="167"/>
      <c r="BP70" s="167"/>
      <c r="BQ70" s="167"/>
      <c r="BR70" s="167"/>
      <c r="BS70" s="167"/>
      <c r="BT70" s="167"/>
      <c r="BU70" s="167"/>
      <c r="BV70" s="167"/>
      <c r="BW70" s="167"/>
      <c r="BX70" s="167"/>
      <c r="BY70" s="167"/>
      <c r="BZ70" s="167"/>
      <c r="CA70" s="168"/>
      <c r="CB70" s="169"/>
    </row>
    <row r="71" spans="2:80" ht="12.5" x14ac:dyDescent="0.25">
      <c r="B71" s="166"/>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c r="BI71" s="167"/>
      <c r="BJ71" s="167"/>
      <c r="BK71" s="167"/>
      <c r="BL71" s="167"/>
      <c r="BM71" s="167"/>
      <c r="BN71" s="167"/>
      <c r="BO71" s="167"/>
      <c r="BP71" s="167"/>
      <c r="BQ71" s="167"/>
      <c r="BR71" s="167"/>
      <c r="BS71" s="167"/>
      <c r="BT71" s="167"/>
      <c r="BU71" s="167"/>
      <c r="BV71" s="167"/>
      <c r="BW71" s="167"/>
      <c r="BX71" s="167"/>
      <c r="BY71" s="167"/>
      <c r="BZ71" s="167"/>
      <c r="CA71" s="168"/>
      <c r="CB71" s="169"/>
    </row>
    <row r="72" spans="2:80" ht="12.5" x14ac:dyDescent="0.25">
      <c r="B72" s="166"/>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c r="BF72" s="167"/>
      <c r="BG72" s="167"/>
      <c r="BH72" s="167"/>
      <c r="BI72" s="167"/>
      <c r="BJ72" s="167"/>
      <c r="BK72" s="167"/>
      <c r="BL72" s="167"/>
      <c r="BM72" s="167"/>
      <c r="BN72" s="167"/>
      <c r="BO72" s="167"/>
      <c r="BP72" s="167"/>
      <c r="BQ72" s="167"/>
      <c r="BR72" s="167"/>
      <c r="BS72" s="167"/>
      <c r="BT72" s="167"/>
      <c r="BU72" s="167"/>
      <c r="BV72" s="167"/>
      <c r="BW72" s="167"/>
      <c r="BX72" s="167"/>
      <c r="BY72" s="167"/>
      <c r="BZ72" s="167"/>
      <c r="CA72" s="168"/>
      <c r="CB72" s="169"/>
    </row>
    <row r="73" spans="2:80" ht="12.5" x14ac:dyDescent="0.25">
      <c r="B73" s="166"/>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c r="BF73" s="167"/>
      <c r="BG73" s="167"/>
      <c r="BH73" s="167"/>
      <c r="BI73" s="167"/>
      <c r="BJ73" s="167"/>
      <c r="BK73" s="167"/>
      <c r="BL73" s="167"/>
      <c r="BM73" s="167"/>
      <c r="BN73" s="167"/>
      <c r="BO73" s="167"/>
      <c r="BP73" s="167"/>
      <c r="BQ73" s="167"/>
      <c r="BR73" s="167"/>
      <c r="BS73" s="167"/>
      <c r="BT73" s="167"/>
      <c r="BU73" s="167"/>
      <c r="BV73" s="167"/>
      <c r="BW73" s="167"/>
      <c r="BX73" s="167"/>
      <c r="BY73" s="167"/>
      <c r="BZ73" s="167"/>
      <c r="CA73" s="168"/>
      <c r="CB73" s="169"/>
    </row>
    <row r="74" spans="2:80" ht="12.5" x14ac:dyDescent="0.25">
      <c r="B74" s="166"/>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c r="BF74" s="167"/>
      <c r="BG74" s="167"/>
      <c r="BH74" s="167"/>
      <c r="BI74" s="167"/>
      <c r="BJ74" s="167"/>
      <c r="BK74" s="167"/>
      <c r="BL74" s="167"/>
      <c r="BM74" s="167"/>
      <c r="BN74" s="167"/>
      <c r="BO74" s="167"/>
      <c r="BP74" s="167"/>
      <c r="BQ74" s="167"/>
      <c r="BR74" s="167"/>
      <c r="BS74" s="167"/>
      <c r="BT74" s="167"/>
      <c r="BU74" s="167"/>
      <c r="BV74" s="167"/>
      <c r="BW74" s="167"/>
      <c r="BX74" s="167"/>
      <c r="BY74" s="167"/>
      <c r="BZ74" s="167"/>
      <c r="CA74" s="168"/>
      <c r="CB74" s="169"/>
    </row>
    <row r="75" spans="2:80" ht="12.5" x14ac:dyDescent="0.25">
      <c r="B75" s="166"/>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c r="BF75" s="167"/>
      <c r="BG75" s="167"/>
      <c r="BH75" s="167"/>
      <c r="BI75" s="167"/>
      <c r="BJ75" s="167"/>
      <c r="BK75" s="167"/>
      <c r="BL75" s="167"/>
      <c r="BM75" s="167"/>
      <c r="BN75" s="167"/>
      <c r="BO75" s="167"/>
      <c r="BP75" s="167"/>
      <c r="BQ75" s="167"/>
      <c r="BR75" s="167"/>
      <c r="BS75" s="167"/>
      <c r="BT75" s="167"/>
      <c r="BU75" s="167"/>
      <c r="BV75" s="167"/>
      <c r="BW75" s="167"/>
      <c r="BX75" s="167"/>
      <c r="BY75" s="167"/>
      <c r="BZ75" s="167"/>
      <c r="CA75" s="168"/>
      <c r="CB75" s="169"/>
    </row>
    <row r="76" spans="2:80" ht="12.5" x14ac:dyDescent="0.25">
      <c r="B76" s="166"/>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c r="BF76" s="167"/>
      <c r="BG76" s="167"/>
      <c r="BH76" s="167"/>
      <c r="BI76" s="167"/>
      <c r="BJ76" s="167"/>
      <c r="BK76" s="167"/>
      <c r="BL76" s="167"/>
      <c r="BM76" s="167"/>
      <c r="BN76" s="167"/>
      <c r="BO76" s="167"/>
      <c r="BP76" s="167"/>
      <c r="BQ76" s="167"/>
      <c r="BR76" s="167"/>
      <c r="BS76" s="167"/>
      <c r="BT76" s="167"/>
      <c r="BU76" s="167"/>
      <c r="BV76" s="167"/>
      <c r="BW76" s="167"/>
      <c r="BX76" s="167"/>
      <c r="BY76" s="167"/>
      <c r="BZ76" s="167"/>
      <c r="CA76" s="168"/>
      <c r="CB76" s="169"/>
    </row>
    <row r="77" spans="2:80" ht="12.5" x14ac:dyDescent="0.25">
      <c r="B77" s="166"/>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c r="BF77" s="167"/>
      <c r="BG77" s="167"/>
      <c r="BH77" s="167"/>
      <c r="BI77" s="167"/>
      <c r="BJ77" s="167"/>
      <c r="BK77" s="167"/>
      <c r="BL77" s="167"/>
      <c r="BM77" s="167"/>
      <c r="BN77" s="167"/>
      <c r="BO77" s="167"/>
      <c r="BP77" s="167"/>
      <c r="BQ77" s="167"/>
      <c r="BR77" s="167"/>
      <c r="BS77" s="167"/>
      <c r="BT77" s="167"/>
      <c r="BU77" s="167"/>
      <c r="BV77" s="167"/>
      <c r="BW77" s="167"/>
      <c r="BX77" s="167"/>
      <c r="BY77" s="167"/>
      <c r="BZ77" s="167"/>
      <c r="CA77" s="168"/>
      <c r="CB77" s="169"/>
    </row>
    <row r="78" spans="2:80" ht="12.5" x14ac:dyDescent="0.25"/>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66"/>
  </sheetPr>
  <dimension ref="A1:CB78"/>
  <sheetViews>
    <sheetView showGridLines="0" showRowColHeaders="0" zoomScale="80" zoomScaleNormal="80" workbookViewId="0">
      <pane xSplit="2" ySplit="11" topLeftCell="C15" activePane="bottomRight" state="frozen"/>
      <selection activeCell="C12" sqref="C12"/>
      <selection pane="topRight" activeCell="C12" sqref="C12"/>
      <selection pane="bottomLeft" activeCell="C12" sqref="C12"/>
      <selection pane="bottomRight" activeCell="U53" sqref="U53"/>
    </sheetView>
  </sheetViews>
  <sheetFormatPr defaultColWidth="0" defaultRowHeight="12.75" customHeight="1" zeroHeight="1" x14ac:dyDescent="0.25"/>
  <cols>
    <col min="1" max="1" width="3.33203125" style="25" customWidth="1"/>
    <col min="2" max="2" width="4.83203125" style="24" bestFit="1" customWidth="1"/>
    <col min="3" max="78" width="6" style="24" customWidth="1"/>
    <col min="79" max="79" width="5.08203125" style="25" bestFit="1" customWidth="1"/>
    <col min="80" max="80" width="10.25" style="25" bestFit="1" customWidth="1"/>
    <col min="81" max="16384" width="0" style="25" hidden="1"/>
  </cols>
  <sheetData>
    <row r="1" spans="1:80" ht="20" x14ac:dyDescent="0.4">
      <c r="A1" s="1" t="s">
        <v>111</v>
      </c>
    </row>
    <row r="2" spans="1:80" ht="12.5" x14ac:dyDescent="0.25"/>
    <row r="3" spans="1:80" ht="13" x14ac:dyDescent="0.3">
      <c r="B3" s="12" t="s">
        <v>143</v>
      </c>
    </row>
    <row r="4" spans="1:80" ht="3" customHeight="1" x14ac:dyDescent="0.3">
      <c r="B4" s="12"/>
    </row>
    <row r="5" spans="1:80" ht="3" customHeight="1" x14ac:dyDescent="0.3">
      <c r="B5" s="12"/>
    </row>
    <row r="6" spans="1:80" ht="3" customHeight="1" x14ac:dyDescent="0.3">
      <c r="B6" s="12"/>
    </row>
    <row r="7" spans="1:80" ht="3" customHeight="1" x14ac:dyDescent="0.3">
      <c r="B7" s="12"/>
    </row>
    <row r="8" spans="1:80" ht="3" customHeight="1" x14ac:dyDescent="0.3">
      <c r="B8" s="12"/>
    </row>
    <row r="9" spans="1:80" ht="3" customHeight="1" x14ac:dyDescent="0.3">
      <c r="B9" s="12"/>
    </row>
    <row r="10" spans="1:80" ht="3" customHeight="1" x14ac:dyDescent="0.25"/>
    <row r="11" spans="1:80" ht="12.5" x14ac:dyDescent="0.25">
      <c r="B11" s="164"/>
      <c r="C11" s="164">
        <v>20</v>
      </c>
      <c r="D11" s="164">
        <f t="shared" ref="D11:BO11" si="0">C11+1</f>
        <v>21</v>
      </c>
      <c r="E11" s="164">
        <f t="shared" si="0"/>
        <v>22</v>
      </c>
      <c r="F11" s="164">
        <f t="shared" si="0"/>
        <v>23</v>
      </c>
      <c r="G11" s="164">
        <f t="shared" si="0"/>
        <v>24</v>
      </c>
      <c r="H11" s="164">
        <f t="shared" si="0"/>
        <v>25</v>
      </c>
      <c r="I11" s="164">
        <f t="shared" si="0"/>
        <v>26</v>
      </c>
      <c r="J11" s="164">
        <f t="shared" si="0"/>
        <v>27</v>
      </c>
      <c r="K11" s="164">
        <f t="shared" si="0"/>
        <v>28</v>
      </c>
      <c r="L11" s="164">
        <f t="shared" si="0"/>
        <v>29</v>
      </c>
      <c r="M11" s="164">
        <f t="shared" si="0"/>
        <v>30</v>
      </c>
      <c r="N11" s="164">
        <f t="shared" si="0"/>
        <v>31</v>
      </c>
      <c r="O11" s="164">
        <f t="shared" si="0"/>
        <v>32</v>
      </c>
      <c r="P11" s="164">
        <f t="shared" si="0"/>
        <v>33</v>
      </c>
      <c r="Q11" s="164">
        <f t="shared" si="0"/>
        <v>34</v>
      </c>
      <c r="R11" s="164">
        <f t="shared" si="0"/>
        <v>35</v>
      </c>
      <c r="S11" s="164">
        <f t="shared" si="0"/>
        <v>36</v>
      </c>
      <c r="T11" s="164">
        <f t="shared" si="0"/>
        <v>37</v>
      </c>
      <c r="U11" s="164">
        <f t="shared" si="0"/>
        <v>38</v>
      </c>
      <c r="V11" s="164">
        <f t="shared" si="0"/>
        <v>39</v>
      </c>
      <c r="W11" s="164">
        <f t="shared" si="0"/>
        <v>40</v>
      </c>
      <c r="X11" s="164">
        <f t="shared" si="0"/>
        <v>41</v>
      </c>
      <c r="Y11" s="164">
        <f t="shared" si="0"/>
        <v>42</v>
      </c>
      <c r="Z11" s="164">
        <f t="shared" si="0"/>
        <v>43</v>
      </c>
      <c r="AA11" s="164">
        <f t="shared" si="0"/>
        <v>44</v>
      </c>
      <c r="AB11" s="164">
        <f t="shared" si="0"/>
        <v>45</v>
      </c>
      <c r="AC11" s="164">
        <f t="shared" si="0"/>
        <v>46</v>
      </c>
      <c r="AD11" s="164">
        <f t="shared" si="0"/>
        <v>47</v>
      </c>
      <c r="AE11" s="164">
        <f t="shared" si="0"/>
        <v>48</v>
      </c>
      <c r="AF11" s="164">
        <f t="shared" si="0"/>
        <v>49</v>
      </c>
      <c r="AG11" s="164">
        <f t="shared" si="0"/>
        <v>50</v>
      </c>
      <c r="AH11" s="164">
        <f t="shared" si="0"/>
        <v>51</v>
      </c>
      <c r="AI11" s="164">
        <f t="shared" si="0"/>
        <v>52</v>
      </c>
      <c r="AJ11" s="164">
        <f t="shared" si="0"/>
        <v>53</v>
      </c>
      <c r="AK11" s="164">
        <f t="shared" si="0"/>
        <v>54</v>
      </c>
      <c r="AL11" s="164">
        <f t="shared" si="0"/>
        <v>55</v>
      </c>
      <c r="AM11" s="164">
        <f t="shared" si="0"/>
        <v>56</v>
      </c>
      <c r="AN11" s="164">
        <f t="shared" si="0"/>
        <v>57</v>
      </c>
      <c r="AO11" s="164">
        <f t="shared" si="0"/>
        <v>58</v>
      </c>
      <c r="AP11" s="164">
        <f t="shared" si="0"/>
        <v>59</v>
      </c>
      <c r="AQ11" s="164">
        <f t="shared" si="0"/>
        <v>60</v>
      </c>
      <c r="AR11" s="164">
        <f t="shared" si="0"/>
        <v>61</v>
      </c>
      <c r="AS11" s="164">
        <f t="shared" si="0"/>
        <v>62</v>
      </c>
      <c r="AT11" s="164">
        <f t="shared" si="0"/>
        <v>63</v>
      </c>
      <c r="AU11" s="164">
        <f t="shared" si="0"/>
        <v>64</v>
      </c>
      <c r="AV11" s="164">
        <f t="shared" si="0"/>
        <v>65</v>
      </c>
      <c r="AW11" s="164">
        <f t="shared" si="0"/>
        <v>66</v>
      </c>
      <c r="AX11" s="164">
        <f t="shared" si="0"/>
        <v>67</v>
      </c>
      <c r="AY11" s="164">
        <f t="shared" si="0"/>
        <v>68</v>
      </c>
      <c r="AZ11" s="164">
        <f t="shared" si="0"/>
        <v>69</v>
      </c>
      <c r="BA11" s="164">
        <f t="shared" si="0"/>
        <v>70</v>
      </c>
      <c r="BB11" s="164">
        <f t="shared" si="0"/>
        <v>71</v>
      </c>
      <c r="BC11" s="164">
        <f t="shared" si="0"/>
        <v>72</v>
      </c>
      <c r="BD11" s="164">
        <f t="shared" si="0"/>
        <v>73</v>
      </c>
      <c r="BE11" s="164">
        <f t="shared" si="0"/>
        <v>74</v>
      </c>
      <c r="BF11" s="164">
        <f t="shared" si="0"/>
        <v>75</v>
      </c>
      <c r="BG11" s="164">
        <f t="shared" si="0"/>
        <v>76</v>
      </c>
      <c r="BH11" s="164">
        <f t="shared" si="0"/>
        <v>77</v>
      </c>
      <c r="BI11" s="164">
        <f t="shared" si="0"/>
        <v>78</v>
      </c>
      <c r="BJ11" s="164">
        <f t="shared" si="0"/>
        <v>79</v>
      </c>
      <c r="BK11" s="164">
        <f t="shared" si="0"/>
        <v>80</v>
      </c>
      <c r="BL11" s="164">
        <f t="shared" si="0"/>
        <v>81</v>
      </c>
      <c r="BM11" s="164">
        <f t="shared" si="0"/>
        <v>82</v>
      </c>
      <c r="BN11" s="164">
        <f t="shared" si="0"/>
        <v>83</v>
      </c>
      <c r="BO11" s="164">
        <f t="shared" si="0"/>
        <v>84</v>
      </c>
      <c r="BP11" s="164">
        <f t="shared" ref="BP11:BY11" si="1">BO11+1</f>
        <v>85</v>
      </c>
      <c r="BQ11" s="164">
        <f t="shared" si="1"/>
        <v>86</v>
      </c>
      <c r="BR11" s="164">
        <f t="shared" si="1"/>
        <v>87</v>
      </c>
      <c r="BS11" s="164">
        <f t="shared" si="1"/>
        <v>88</v>
      </c>
      <c r="BT11" s="164">
        <f t="shared" si="1"/>
        <v>89</v>
      </c>
      <c r="BU11" s="164">
        <f t="shared" si="1"/>
        <v>90</v>
      </c>
      <c r="BV11" s="164">
        <f t="shared" si="1"/>
        <v>91</v>
      </c>
      <c r="BW11" s="164">
        <f t="shared" si="1"/>
        <v>92</v>
      </c>
      <c r="BX11" s="164">
        <f t="shared" si="1"/>
        <v>93</v>
      </c>
      <c r="BY11" s="164">
        <f t="shared" si="1"/>
        <v>94</v>
      </c>
      <c r="BZ11" s="164">
        <v>95</v>
      </c>
      <c r="CA11" s="165" t="s">
        <v>23</v>
      </c>
      <c r="CB11" s="165"/>
    </row>
    <row r="12" spans="1:80" ht="12.5" x14ac:dyDescent="0.25">
      <c r="B12" s="166">
        <v>2005</v>
      </c>
      <c r="C12" s="167">
        <v>1.6991569836763767E-5</v>
      </c>
      <c r="D12" s="167">
        <v>3.744605569306822E-5</v>
      </c>
      <c r="E12" s="167">
        <v>6.7419304944939945E-5</v>
      </c>
      <c r="F12" s="167">
        <v>1.1037093451079366E-4</v>
      </c>
      <c r="G12" s="167">
        <v>1.7893285799334968E-4</v>
      </c>
      <c r="H12" s="167">
        <v>2.6982602465031036E-4</v>
      </c>
      <c r="I12" s="167">
        <v>3.7770631127339444E-4</v>
      </c>
      <c r="J12" s="167">
        <v>5.250540173732457E-4</v>
      </c>
      <c r="K12" s="167">
        <v>7.9161310553300251E-4</v>
      </c>
      <c r="L12" s="167">
        <v>1.2765204899955473E-3</v>
      </c>
      <c r="M12" s="167">
        <v>2.1431802591928284E-3</v>
      </c>
      <c r="N12" s="167">
        <v>3.7944233972836278E-3</v>
      </c>
      <c r="O12" s="167">
        <v>7.2145666463976077E-3</v>
      </c>
      <c r="P12" s="167">
        <v>1.2745042759753203E-2</v>
      </c>
      <c r="Q12" s="167">
        <v>2.1626781066157758E-2</v>
      </c>
      <c r="R12" s="167">
        <v>3.4913540056945386E-2</v>
      </c>
      <c r="S12" s="167">
        <v>5.8038757534367519E-2</v>
      </c>
      <c r="T12" s="167">
        <v>9.0264505964092523E-2</v>
      </c>
      <c r="U12" s="167">
        <v>0.13784181744481308</v>
      </c>
      <c r="V12" s="167">
        <v>0.1991954685365179</v>
      </c>
      <c r="W12" s="167">
        <v>0.28513620726384603</v>
      </c>
      <c r="X12" s="167">
        <v>0.39641211915013869</v>
      </c>
      <c r="Y12" s="167">
        <v>0.54257861957089171</v>
      </c>
      <c r="Z12" s="167">
        <v>0.74032224502580246</v>
      </c>
      <c r="AA12" s="167">
        <v>0.99379182856825121</v>
      </c>
      <c r="AB12" s="167">
        <v>1.315915242018058</v>
      </c>
      <c r="AC12" s="167">
        <v>1.7685327267683522</v>
      </c>
      <c r="AD12" s="167">
        <v>2.3641636163438209</v>
      </c>
      <c r="AE12" s="167">
        <v>3.0605443643890919</v>
      </c>
      <c r="AF12" s="167">
        <v>3.9478280439300617</v>
      </c>
      <c r="AG12" s="167">
        <v>5.0465488146882036</v>
      </c>
      <c r="AH12" s="167">
        <v>6.6006804298336892</v>
      </c>
      <c r="AI12" s="167">
        <v>8.4198981589413275</v>
      </c>
      <c r="AJ12" s="167">
        <v>10.524600029006926</v>
      </c>
      <c r="AK12" s="167">
        <v>13.313890516030073</v>
      </c>
      <c r="AL12" s="167">
        <v>16.897782200241949</v>
      </c>
      <c r="AM12" s="167">
        <v>21.400411229396486</v>
      </c>
      <c r="AN12" s="167">
        <v>27.589511575818726</v>
      </c>
      <c r="AO12" s="167">
        <v>35.345790945910061</v>
      </c>
      <c r="AP12" s="167">
        <v>33.23450919294104</v>
      </c>
      <c r="AQ12" s="167">
        <v>37.722523099057234</v>
      </c>
      <c r="AR12" s="167">
        <v>43.082845303593139</v>
      </c>
      <c r="AS12" s="167">
        <v>46.349212032443951</v>
      </c>
      <c r="AT12" s="167">
        <v>46.602240383982597</v>
      </c>
      <c r="AU12" s="167">
        <v>47.568479694678835</v>
      </c>
      <c r="AV12" s="167">
        <v>53.835579399793922</v>
      </c>
      <c r="AW12" s="167">
        <v>57.647202060820014</v>
      </c>
      <c r="AX12" s="167">
        <v>60.648968943793832</v>
      </c>
      <c r="AY12" s="167">
        <v>62.162448858799401</v>
      </c>
      <c r="AZ12" s="167">
        <v>63.465337294189283</v>
      </c>
      <c r="BA12" s="167">
        <v>64.731570095879391</v>
      </c>
      <c r="BB12" s="167">
        <v>64.516800239549809</v>
      </c>
      <c r="BC12" s="167">
        <v>66.267916729639111</v>
      </c>
      <c r="BD12" s="167">
        <v>68.732468415371784</v>
      </c>
      <c r="BE12" s="167">
        <v>69.627427188564141</v>
      </c>
      <c r="BF12" s="167">
        <v>68.62979155311271</v>
      </c>
      <c r="BG12" s="167">
        <v>66.521931462581122</v>
      </c>
      <c r="BH12" s="167">
        <v>63.853133914880218</v>
      </c>
      <c r="BI12" s="167">
        <v>62.178000913665237</v>
      </c>
      <c r="BJ12" s="167">
        <v>59.327338373174108</v>
      </c>
      <c r="BK12" s="167">
        <v>54.741364561989997</v>
      </c>
      <c r="BL12" s="167">
        <v>50.154292458247205</v>
      </c>
      <c r="BM12" s="167">
        <v>45.291938674207053</v>
      </c>
      <c r="BN12" s="167">
        <v>42.041710692942566</v>
      </c>
      <c r="BO12" s="167">
        <v>38.087783891305229</v>
      </c>
      <c r="BP12" s="167">
        <v>32.479181565513855</v>
      </c>
      <c r="BQ12" s="167">
        <v>21.963905330720806</v>
      </c>
      <c r="BR12" s="167">
        <v>14.924888499322966</v>
      </c>
      <c r="BS12" s="167">
        <v>13.499412090303201</v>
      </c>
      <c r="BT12" s="167">
        <v>11.019681241191678</v>
      </c>
      <c r="BU12" s="167">
        <v>0</v>
      </c>
      <c r="BV12" s="167">
        <v>0</v>
      </c>
      <c r="BW12" s="167">
        <v>0</v>
      </c>
      <c r="BX12" s="167">
        <v>0</v>
      </c>
      <c r="BY12" s="167">
        <v>0</v>
      </c>
      <c r="BZ12" s="167">
        <v>50.640877299385686</v>
      </c>
      <c r="CA12" s="168">
        <f>SUM(C12:BZ12)</f>
        <v>1742.6765303328741</v>
      </c>
      <c r="CB12" s="169"/>
    </row>
    <row r="13" spans="1:80" ht="12.5" x14ac:dyDescent="0.25">
      <c r="B13" s="166">
        <f t="shared" ref="B13:B67" si="2">B12+1</f>
        <v>2006</v>
      </c>
      <c r="C13" s="167">
        <v>1.1766729937717768E-5</v>
      </c>
      <c r="D13" s="167">
        <v>2.7181717169245251E-5</v>
      </c>
      <c r="E13" s="167">
        <v>5.6412933004682669E-5</v>
      </c>
      <c r="F13" s="167">
        <v>9.8060561400065832E-5</v>
      </c>
      <c r="G13" s="167">
        <v>1.5610229001259204E-4</v>
      </c>
      <c r="H13" s="167">
        <v>2.4418873210473035E-4</v>
      </c>
      <c r="I13" s="167">
        <v>3.6117704741282092E-4</v>
      </c>
      <c r="J13" s="167">
        <v>5.0283475360076574E-4</v>
      </c>
      <c r="K13" s="167">
        <v>7.0195841993196673E-4</v>
      </c>
      <c r="L13" s="167">
        <v>1.0701639230905058E-3</v>
      </c>
      <c r="M13" s="167">
        <v>1.7348590227630606E-3</v>
      </c>
      <c r="N13" s="167">
        <v>2.9567919059460823E-3</v>
      </c>
      <c r="O13" s="167">
        <v>5.2897087707543811E-3</v>
      </c>
      <c r="P13" s="167">
        <v>1.0044848222286434E-2</v>
      </c>
      <c r="Q13" s="167">
        <v>1.7598660091000751E-2</v>
      </c>
      <c r="R13" s="167">
        <v>2.957812689967651E-2</v>
      </c>
      <c r="S13" s="167">
        <v>4.7071311196261123E-2</v>
      </c>
      <c r="T13" s="167">
        <v>7.7212978403217281E-2</v>
      </c>
      <c r="U13" s="167">
        <v>0.1180894035418304</v>
      </c>
      <c r="V13" s="167">
        <v>0.17740217577350914</v>
      </c>
      <c r="W13" s="167">
        <v>0.25164812431629369</v>
      </c>
      <c r="X13" s="167">
        <v>0.35510545724847264</v>
      </c>
      <c r="Y13" s="167">
        <v>0.48764008711324336</v>
      </c>
      <c r="Z13" s="167">
        <v>0.65953796273863574</v>
      </c>
      <c r="AA13" s="167">
        <v>0.89064260022615294</v>
      </c>
      <c r="AB13" s="167">
        <v>1.1848670292185575</v>
      </c>
      <c r="AC13" s="167">
        <v>1.5544017195276756</v>
      </c>
      <c r="AD13" s="167">
        <v>2.0713597516891245</v>
      </c>
      <c r="AE13" s="167">
        <v>2.7452363718395008</v>
      </c>
      <c r="AF13" s="167">
        <v>3.5289146010847561</v>
      </c>
      <c r="AG13" s="167">
        <v>4.51606309601679</v>
      </c>
      <c r="AH13" s="167">
        <v>5.7326784767842058</v>
      </c>
      <c r="AI13" s="167">
        <v>7.4593851150552437</v>
      </c>
      <c r="AJ13" s="167">
        <v>9.4774353716462478</v>
      </c>
      <c r="AK13" s="167">
        <v>11.769546884871371</v>
      </c>
      <c r="AL13" s="167">
        <v>14.837413810695683</v>
      </c>
      <c r="AM13" s="167">
        <v>18.734482621208315</v>
      </c>
      <c r="AN13" s="167">
        <v>23.646690356867889</v>
      </c>
      <c r="AO13" s="167">
        <v>30.352354756169841</v>
      </c>
      <c r="AP13" s="167">
        <v>38.908263738111003</v>
      </c>
      <c r="AQ13" s="167">
        <v>36.24673395980718</v>
      </c>
      <c r="AR13" s="167">
        <v>41.024754655749518</v>
      </c>
      <c r="AS13" s="167">
        <v>46.865733081481018</v>
      </c>
      <c r="AT13" s="167">
        <v>50.163512438583098</v>
      </c>
      <c r="AU13" s="167">
        <v>50.30393323327656</v>
      </c>
      <c r="AV13" s="167">
        <v>50.993885336162748</v>
      </c>
      <c r="AW13" s="167">
        <v>57.693798477158182</v>
      </c>
      <c r="AX13" s="167">
        <v>61.703648120172716</v>
      </c>
      <c r="AY13" s="167">
        <v>64.753977165549841</v>
      </c>
      <c r="AZ13" s="167">
        <v>66.101502921492767</v>
      </c>
      <c r="BA13" s="167">
        <v>67.351636178078621</v>
      </c>
      <c r="BB13" s="167">
        <v>68.456092530519811</v>
      </c>
      <c r="BC13" s="167">
        <v>67.865345305916094</v>
      </c>
      <c r="BD13" s="167">
        <v>69.326376101683721</v>
      </c>
      <c r="BE13" s="167">
        <v>71.530166298886272</v>
      </c>
      <c r="BF13" s="167">
        <v>71.981049006232539</v>
      </c>
      <c r="BG13" s="167">
        <v>70.479635702557189</v>
      </c>
      <c r="BH13" s="167">
        <v>67.809869684765189</v>
      </c>
      <c r="BI13" s="167">
        <v>64.488254758248061</v>
      </c>
      <c r="BJ13" s="167">
        <v>62.345999956654502</v>
      </c>
      <c r="BK13" s="167">
        <v>58.92114415778159</v>
      </c>
      <c r="BL13" s="167">
        <v>53.811251289461431</v>
      </c>
      <c r="BM13" s="167">
        <v>48.780512295494852</v>
      </c>
      <c r="BN13" s="167">
        <v>43.536872083777368</v>
      </c>
      <c r="BO13" s="167">
        <v>39.98208477357214</v>
      </c>
      <c r="BP13" s="167">
        <v>35.50040927119985</v>
      </c>
      <c r="BQ13" s="167">
        <v>29.741213926469388</v>
      </c>
      <c r="BR13" s="167">
        <v>20.233192962470625</v>
      </c>
      <c r="BS13" s="167">
        <v>13.21594428785659</v>
      </c>
      <c r="BT13" s="167">
        <v>11.756791231438488</v>
      </c>
      <c r="BU13" s="167">
        <v>0</v>
      </c>
      <c r="BV13" s="167">
        <v>0</v>
      </c>
      <c r="BW13" s="167">
        <v>0</v>
      </c>
      <c r="BX13" s="167">
        <v>0</v>
      </c>
      <c r="BY13" s="167">
        <v>0</v>
      </c>
      <c r="BZ13" s="167">
        <v>54.768719281782246</v>
      </c>
      <c r="CA13" s="168">
        <f t="shared" ref="CA13:CA67" si="3">SUM(C13:BZ13)</f>
        <v>1797.3879171176438</v>
      </c>
      <c r="CB13" s="169"/>
    </row>
    <row r="14" spans="1:80" ht="12.5" x14ac:dyDescent="0.25">
      <c r="B14" s="166">
        <f t="shared" si="2"/>
        <v>2007</v>
      </c>
      <c r="C14" s="167">
        <v>8.2409718053198799E-6</v>
      </c>
      <c r="D14" s="167">
        <v>1.8923612342309354E-5</v>
      </c>
      <c r="E14" s="167">
        <v>4.1220694256247775E-5</v>
      </c>
      <c r="F14" s="167">
        <v>8.189694466928521E-5</v>
      </c>
      <c r="G14" s="167">
        <v>1.3824724629166174E-4</v>
      </c>
      <c r="H14" s="167">
        <v>2.1325983981229646E-4</v>
      </c>
      <c r="I14" s="167">
        <v>3.2630536104032853E-4</v>
      </c>
      <c r="J14" s="167">
        <v>4.7901603748418814E-4</v>
      </c>
      <c r="K14" s="167">
        <v>6.6875808755359478E-4</v>
      </c>
      <c r="L14" s="167">
        <v>9.3885881884553379E-4</v>
      </c>
      <c r="M14" s="167">
        <v>1.4291537996845155E-3</v>
      </c>
      <c r="N14" s="167">
        <v>2.3501727256562133E-3</v>
      </c>
      <c r="O14" s="167">
        <v>4.0499603095516812E-3</v>
      </c>
      <c r="P14" s="167">
        <v>7.2668293800621647E-3</v>
      </c>
      <c r="Q14" s="167">
        <v>1.3713767617701905E-2</v>
      </c>
      <c r="R14" s="167">
        <v>2.3895548393327692E-2</v>
      </c>
      <c r="S14" s="167">
        <v>3.9659442004547324E-2</v>
      </c>
      <c r="T14" s="167">
        <v>6.2241184504787217E-2</v>
      </c>
      <c r="U14" s="167">
        <v>0.1007222863867481</v>
      </c>
      <c r="V14" s="167">
        <v>0.15169153770231683</v>
      </c>
      <c r="W14" s="167">
        <v>0.22381841218977638</v>
      </c>
      <c r="X14" s="167">
        <v>0.31314977134907795</v>
      </c>
      <c r="Y14" s="167">
        <v>0.43647064354297405</v>
      </c>
      <c r="Z14" s="167">
        <v>0.5926834987459233</v>
      </c>
      <c r="AA14" s="167">
        <v>0.79343743012443135</v>
      </c>
      <c r="AB14" s="167">
        <v>1.0566714846023593</v>
      </c>
      <c r="AC14" s="167">
        <v>1.391982062501492</v>
      </c>
      <c r="AD14" s="167">
        <v>1.8118498006963462</v>
      </c>
      <c r="AE14" s="167">
        <v>2.3954040964885799</v>
      </c>
      <c r="AF14" s="167">
        <v>3.1506753533795635</v>
      </c>
      <c r="AG14" s="167">
        <v>4.0370673335272498</v>
      </c>
      <c r="AH14" s="167">
        <v>5.138179042031922</v>
      </c>
      <c r="AI14" s="167">
        <v>6.4795950139042651</v>
      </c>
      <c r="AJ14" s="167">
        <v>8.3922007259325913</v>
      </c>
      <c r="AK14" s="167">
        <v>10.619939135690728</v>
      </c>
      <c r="AL14" s="167">
        <v>13.085488398786159</v>
      </c>
      <c r="AM14" s="167">
        <v>16.432832104892483</v>
      </c>
      <c r="AN14" s="167">
        <v>20.672956059047561</v>
      </c>
      <c r="AO14" s="167">
        <v>25.9940412191897</v>
      </c>
      <c r="AP14" s="167">
        <v>33.218793992759224</v>
      </c>
      <c r="AQ14" s="167">
        <v>42.431035736399792</v>
      </c>
      <c r="AR14" s="167">
        <v>39.224973777949259</v>
      </c>
      <c r="AS14" s="167">
        <v>44.291499422464312</v>
      </c>
      <c r="AT14" s="167">
        <v>50.592554166277665</v>
      </c>
      <c r="AU14" s="167">
        <v>53.932573289385417</v>
      </c>
      <c r="AV14" s="167">
        <v>54.086939374791903</v>
      </c>
      <c r="AW14" s="167">
        <v>54.588319706556611</v>
      </c>
      <c r="AX14" s="167">
        <v>61.718179394133756</v>
      </c>
      <c r="AY14" s="167">
        <v>65.861464315518035</v>
      </c>
      <c r="AZ14" s="167">
        <v>68.898197415606589</v>
      </c>
      <c r="BA14" s="167">
        <v>70.156840719611822</v>
      </c>
      <c r="BB14" s="167">
        <v>71.205150094207482</v>
      </c>
      <c r="BC14" s="167">
        <v>72.156245151588564</v>
      </c>
      <c r="BD14" s="167">
        <v>71.163369896720724</v>
      </c>
      <c r="BE14" s="167">
        <v>72.248123797717483</v>
      </c>
      <c r="BF14" s="167">
        <v>74.147868748567504</v>
      </c>
      <c r="BG14" s="167">
        <v>74.069641542147323</v>
      </c>
      <c r="BH14" s="167">
        <v>71.94508882745609</v>
      </c>
      <c r="BI14" s="167">
        <v>68.706175313215368</v>
      </c>
      <c r="BJ14" s="167">
        <v>64.838451145217931</v>
      </c>
      <c r="BK14" s="167">
        <v>62.030336839921461</v>
      </c>
      <c r="BL14" s="167">
        <v>58.106386232983667</v>
      </c>
      <c r="BM14" s="167">
        <v>52.48716015863679</v>
      </c>
      <c r="BN14" s="167">
        <v>47.049337437936551</v>
      </c>
      <c r="BO14" s="167">
        <v>41.518054895138697</v>
      </c>
      <c r="BP14" s="167">
        <v>37.596090652481934</v>
      </c>
      <c r="BQ14" s="167">
        <v>32.596114549292267</v>
      </c>
      <c r="BR14" s="167">
        <v>26.749845315602716</v>
      </c>
      <c r="BS14" s="167">
        <v>18.4971893436438</v>
      </c>
      <c r="BT14" s="167">
        <v>11.529435258417109</v>
      </c>
      <c r="BU14" s="167">
        <v>0</v>
      </c>
      <c r="BV14" s="167">
        <v>0</v>
      </c>
      <c r="BW14" s="167">
        <v>0</v>
      </c>
      <c r="BX14" s="167">
        <v>0</v>
      </c>
      <c r="BY14" s="167">
        <v>0</v>
      </c>
      <c r="BZ14" s="167">
        <v>58.978076721770698</v>
      </c>
      <c r="CA14" s="168">
        <f t="shared" si="3"/>
        <v>1850.0478894311805</v>
      </c>
      <c r="CB14" s="169"/>
    </row>
    <row r="15" spans="1:80" ht="12.5" x14ac:dyDescent="0.25">
      <c r="B15" s="166">
        <f t="shared" si="2"/>
        <v>2008</v>
      </c>
      <c r="C15" s="167">
        <v>5.9587013429267949E-6</v>
      </c>
      <c r="D15" s="167">
        <v>1.3056161618247436E-5</v>
      </c>
      <c r="E15" s="167">
        <v>2.842999226310497E-5</v>
      </c>
      <c r="F15" s="167">
        <v>5.9065386289591099E-5</v>
      </c>
      <c r="G15" s="167">
        <v>1.1288913057746E-4</v>
      </c>
      <c r="H15" s="167">
        <v>1.8647343936688265E-4</v>
      </c>
      <c r="I15" s="167">
        <v>2.829043845087309E-4</v>
      </c>
      <c r="J15" s="167">
        <v>4.280828082194113E-4</v>
      </c>
      <c r="K15" s="167">
        <v>6.2856924453880136E-4</v>
      </c>
      <c r="L15" s="167">
        <v>8.8231401541262466E-4</v>
      </c>
      <c r="M15" s="167">
        <v>1.243815657657521E-3</v>
      </c>
      <c r="N15" s="167">
        <v>1.9165644543840954E-3</v>
      </c>
      <c r="O15" s="167">
        <v>3.1867901068927396E-3</v>
      </c>
      <c r="P15" s="167">
        <v>5.5156631610391027E-3</v>
      </c>
      <c r="Q15" s="167">
        <v>9.8664401975585708E-3</v>
      </c>
      <c r="R15" s="167">
        <v>1.8340306646689924E-2</v>
      </c>
      <c r="S15" s="167">
        <v>3.1588606665746533E-2</v>
      </c>
      <c r="T15" s="167">
        <v>5.1851056915694832E-2</v>
      </c>
      <c r="U15" s="167">
        <v>8.0296847547185052E-2</v>
      </c>
      <c r="V15" s="167">
        <v>0.12839437897716829</v>
      </c>
      <c r="W15" s="167">
        <v>0.19062876232349441</v>
      </c>
      <c r="X15" s="167">
        <v>0.27759213812794509</v>
      </c>
      <c r="Y15" s="167">
        <v>0.38385878404836377</v>
      </c>
      <c r="Z15" s="167">
        <v>0.52916592013840114</v>
      </c>
      <c r="AA15" s="167">
        <v>0.71168527257928038</v>
      </c>
      <c r="AB15" s="167">
        <v>0.9438973558265864</v>
      </c>
      <c r="AC15" s="167">
        <v>1.2466877520321908</v>
      </c>
      <c r="AD15" s="167">
        <v>1.6276357229131126</v>
      </c>
      <c r="AE15" s="167">
        <v>2.1029844237016246</v>
      </c>
      <c r="AF15" s="167">
        <v>2.7604599240252892</v>
      </c>
      <c r="AG15" s="167">
        <v>3.6111694334001356</v>
      </c>
      <c r="AH15" s="167">
        <v>4.6026573630064123</v>
      </c>
      <c r="AI15" s="167">
        <v>5.8274347063136904</v>
      </c>
      <c r="AJ15" s="167">
        <v>7.3052203307930021</v>
      </c>
      <c r="AK15" s="167">
        <v>9.4177308449791646</v>
      </c>
      <c r="AL15" s="167">
        <v>11.817981119300857</v>
      </c>
      <c r="AM15" s="167">
        <v>14.477287242207737</v>
      </c>
      <c r="AN15" s="167">
        <v>18.1261485668057</v>
      </c>
      <c r="AO15" s="167">
        <v>22.708980550420115</v>
      </c>
      <c r="AP15" s="167">
        <v>28.451192772178739</v>
      </c>
      <c r="AQ15" s="167">
        <v>36.262027226960335</v>
      </c>
      <c r="AR15" s="167">
        <v>46.362604399603754</v>
      </c>
      <c r="AS15" s="167">
        <v>42.533143548074612</v>
      </c>
      <c r="AT15" s="167">
        <v>47.911334083969564</v>
      </c>
      <c r="AU15" s="167">
        <v>54.72723977322299</v>
      </c>
      <c r="AV15" s="167">
        <v>58.117851908275654</v>
      </c>
      <c r="AW15" s="167">
        <v>58.120151220643194</v>
      </c>
      <c r="AX15" s="167">
        <v>58.34624992763063</v>
      </c>
      <c r="AY15" s="167">
        <v>65.887027955797706</v>
      </c>
      <c r="AZ15" s="167">
        <v>70.127548967700179</v>
      </c>
      <c r="BA15" s="167">
        <v>73.136620987102674</v>
      </c>
      <c r="BB15" s="167">
        <v>74.167884804479812</v>
      </c>
      <c r="BC15" s="167">
        <v>75.020044637367064</v>
      </c>
      <c r="BD15" s="167">
        <v>75.682248921485439</v>
      </c>
      <c r="BE15" s="167">
        <v>74.236877832431489</v>
      </c>
      <c r="BF15" s="167">
        <v>74.829794859147768</v>
      </c>
      <c r="BG15" s="167">
        <v>76.383660177840397</v>
      </c>
      <c r="BH15" s="167">
        <v>75.764033490438607</v>
      </c>
      <c r="BI15" s="167">
        <v>73.042126787696247</v>
      </c>
      <c r="BJ15" s="167">
        <v>69.167893753915322</v>
      </c>
      <c r="BK15" s="167">
        <v>64.678930551055259</v>
      </c>
      <c r="BL15" s="167">
        <v>61.294927981357127</v>
      </c>
      <c r="BM15" s="167">
        <v>56.762207874846681</v>
      </c>
      <c r="BN15" s="167">
        <v>50.716834238412005</v>
      </c>
      <c r="BO15" s="167">
        <v>44.989526590300343</v>
      </c>
      <c r="BP15" s="167">
        <v>39.042435608015452</v>
      </c>
      <c r="BQ15" s="167">
        <v>34.867390022253801</v>
      </c>
      <c r="BR15" s="167">
        <v>29.628714388300487</v>
      </c>
      <c r="BS15" s="167">
        <v>23.547019243131988</v>
      </c>
      <c r="BT15" s="167">
        <v>16.74927846427418</v>
      </c>
      <c r="BU15" s="167">
        <v>0</v>
      </c>
      <c r="BV15" s="167">
        <v>0</v>
      </c>
      <c r="BW15" s="167">
        <v>0</v>
      </c>
      <c r="BX15" s="167">
        <v>0</v>
      </c>
      <c r="BY15" s="167">
        <v>0</v>
      </c>
      <c r="BZ15" s="167">
        <v>63.334109106080206</v>
      </c>
      <c r="CA15" s="168">
        <f t="shared" si="3"/>
        <v>1902.892966530527</v>
      </c>
      <c r="CB15" s="169"/>
    </row>
    <row r="16" spans="1:80" ht="12.5" x14ac:dyDescent="0.25">
      <c r="B16" s="166">
        <f t="shared" si="2"/>
        <v>2009</v>
      </c>
      <c r="C16" s="167">
        <v>4.1323410756473333E-6</v>
      </c>
      <c r="D16" s="167">
        <v>9.4060855770281004E-6</v>
      </c>
      <c r="E16" s="167">
        <v>1.9402070553314887E-5</v>
      </c>
      <c r="F16" s="167">
        <v>4.042933023999315E-5</v>
      </c>
      <c r="G16" s="167">
        <v>8.0791630859621683E-5</v>
      </c>
      <c r="H16" s="167">
        <v>1.4870425360063999E-4</v>
      </c>
      <c r="I16" s="167">
        <v>2.4150309346199911E-4</v>
      </c>
      <c r="J16" s="167">
        <v>3.6384094108109222E-4</v>
      </c>
      <c r="K16" s="167">
        <v>5.4859074404900454E-4</v>
      </c>
      <c r="L16" s="167">
        <v>8.0848170537280162E-4</v>
      </c>
      <c r="M16" s="167">
        <v>1.1508182514765458E-3</v>
      </c>
      <c r="N16" s="167">
        <v>1.6369058103555129E-3</v>
      </c>
      <c r="O16" s="167">
        <v>2.5536903712970183E-3</v>
      </c>
      <c r="P16" s="167">
        <v>4.2720994443711385E-3</v>
      </c>
      <c r="Q16" s="167">
        <v>7.3922333993202E-3</v>
      </c>
      <c r="R16" s="167">
        <v>1.3043530397823966E-2</v>
      </c>
      <c r="S16" s="167">
        <v>2.3981495414093779E-2</v>
      </c>
      <c r="T16" s="167">
        <v>4.0843894019069377E-2</v>
      </c>
      <c r="U16" s="167">
        <v>6.6332781881980052E-2</v>
      </c>
      <c r="V16" s="167">
        <v>0.10144206796569186</v>
      </c>
      <c r="W16" s="167">
        <v>0.16099829594295684</v>
      </c>
      <c r="X16" s="167">
        <v>0.23605559253876132</v>
      </c>
      <c r="Y16" s="167">
        <v>0.33978723293278473</v>
      </c>
      <c r="Z16" s="167">
        <v>0.4649136255042195</v>
      </c>
      <c r="AA16" s="167">
        <v>0.63474178910810308</v>
      </c>
      <c r="AB16" s="167">
        <v>0.84622176328968446</v>
      </c>
      <c r="AC16" s="167">
        <v>1.1128989047021445</v>
      </c>
      <c r="AD16" s="167">
        <v>1.4596397378061181</v>
      </c>
      <c r="AE16" s="167">
        <v>1.8895235199337297</v>
      </c>
      <c r="AF16" s="167">
        <v>2.4247513128728362</v>
      </c>
      <c r="AG16" s="167">
        <v>3.1606610064095508</v>
      </c>
      <c r="AH16" s="167">
        <v>4.1069986341262661</v>
      </c>
      <c r="AI16" s="167">
        <v>5.2055080809461094</v>
      </c>
      <c r="AJ16" s="167">
        <v>6.5620552887823518</v>
      </c>
      <c r="AK16" s="167">
        <v>8.1758261186848458</v>
      </c>
      <c r="AL16" s="167">
        <v>10.489086886350004</v>
      </c>
      <c r="AM16" s="167">
        <v>13.113682575651625</v>
      </c>
      <c r="AN16" s="167">
        <v>15.982279090340025</v>
      </c>
      <c r="AO16" s="167">
        <v>19.942601260984159</v>
      </c>
      <c r="AP16" s="167">
        <v>24.88799851429123</v>
      </c>
      <c r="AQ16" s="167">
        <v>31.0710406847972</v>
      </c>
      <c r="AR16" s="167">
        <v>39.442331880007487</v>
      </c>
      <c r="AS16" s="167">
        <v>50.479421191744073</v>
      </c>
      <c r="AT16" s="167">
        <v>45.986310225885227</v>
      </c>
      <c r="AU16" s="167">
        <v>51.623347770643015</v>
      </c>
      <c r="AV16" s="167">
        <v>59.01648836733564</v>
      </c>
      <c r="AW16" s="167">
        <v>62.343967069375822</v>
      </c>
      <c r="AX16" s="167">
        <v>62.192345566739831</v>
      </c>
      <c r="AY16" s="167">
        <v>62.095160308959997</v>
      </c>
      <c r="AZ16" s="167">
        <v>69.992283829164464</v>
      </c>
      <c r="BA16" s="167">
        <v>74.299835112890037</v>
      </c>
      <c r="BB16" s="167">
        <v>77.308173238639668</v>
      </c>
      <c r="BC16" s="167">
        <v>78.022438227791994</v>
      </c>
      <c r="BD16" s="167">
        <v>78.549277206226805</v>
      </c>
      <c r="BE16" s="167">
        <v>78.890682836055191</v>
      </c>
      <c r="BF16" s="167">
        <v>76.977124650222564</v>
      </c>
      <c r="BG16" s="167">
        <v>77.041316818050063</v>
      </c>
      <c r="BH16" s="167">
        <v>78.180604381463283</v>
      </c>
      <c r="BI16" s="167">
        <v>77.039478864161197</v>
      </c>
      <c r="BJ16" s="167">
        <v>73.617607022167647</v>
      </c>
      <c r="BK16" s="167">
        <v>69.137655391810355</v>
      </c>
      <c r="BL16" s="167">
        <v>63.923134186745983</v>
      </c>
      <c r="BM16" s="167">
        <v>60.001648746277802</v>
      </c>
      <c r="BN16" s="167">
        <v>55.045232035537822</v>
      </c>
      <c r="BO16" s="167">
        <v>48.398858577050078</v>
      </c>
      <c r="BP16" s="167">
        <v>42.408418224940299</v>
      </c>
      <c r="BQ16" s="167">
        <v>36.257142650326742</v>
      </c>
      <c r="BR16" s="167">
        <v>31.860586518864576</v>
      </c>
      <c r="BS16" s="167">
        <v>26.312065526905272</v>
      </c>
      <c r="BT16" s="167">
        <v>20.356776540254955</v>
      </c>
      <c r="BU16" s="167">
        <v>0</v>
      </c>
      <c r="BV16" s="167">
        <v>0</v>
      </c>
      <c r="BW16" s="167">
        <v>0</v>
      </c>
      <c r="BX16" s="167">
        <v>0</v>
      </c>
      <c r="BY16" s="167">
        <v>0</v>
      </c>
      <c r="BZ16" s="167">
        <v>67.522451597893891</v>
      </c>
      <c r="CA16" s="168">
        <f t="shared" si="3"/>
        <v>1946.854349279278</v>
      </c>
      <c r="CB16" s="169"/>
    </row>
    <row r="17" spans="2:80" ht="12.5" x14ac:dyDescent="0.25">
      <c r="B17" s="166">
        <f t="shared" si="2"/>
        <v>2010</v>
      </c>
      <c r="C17" s="167">
        <v>3.0154680981855225E-6</v>
      </c>
      <c r="D17" s="167">
        <v>6.6874470245545381E-6</v>
      </c>
      <c r="E17" s="167">
        <v>1.4325666540020154E-5</v>
      </c>
      <c r="F17" s="167">
        <v>2.8126474767440485E-5</v>
      </c>
      <c r="G17" s="167">
        <v>5.6523449321284336E-5</v>
      </c>
      <c r="H17" s="167">
        <v>1.0719079776745633E-4</v>
      </c>
      <c r="I17" s="167">
        <v>1.9251311124761361E-4</v>
      </c>
      <c r="J17" s="167">
        <v>3.0968039100021105E-4</v>
      </c>
      <c r="K17" s="167">
        <v>4.6561986985694387E-4</v>
      </c>
      <c r="L17" s="167">
        <v>7.0082762216237826E-4</v>
      </c>
      <c r="M17" s="167">
        <v>1.0295771495740097E-3</v>
      </c>
      <c r="N17" s="167">
        <v>1.4799614055121535E-3</v>
      </c>
      <c r="O17" s="167">
        <v>2.1255514979682116E-3</v>
      </c>
      <c r="P17" s="167">
        <v>3.346166590570715E-3</v>
      </c>
      <c r="Q17" s="167">
        <v>5.6138582894029732E-3</v>
      </c>
      <c r="R17" s="167">
        <v>9.6890438171150228E-3</v>
      </c>
      <c r="S17" s="167">
        <v>1.6962055796120978E-2</v>
      </c>
      <c r="T17" s="167">
        <v>3.0814789024573963E-2</v>
      </c>
      <c r="U17" s="167">
        <v>5.1912891264666777E-2</v>
      </c>
      <c r="V17" s="167">
        <v>8.3457654234359635E-2</v>
      </c>
      <c r="W17" s="167">
        <v>0.12565371401207345</v>
      </c>
      <c r="X17" s="167">
        <v>0.19751323375136104</v>
      </c>
      <c r="Y17" s="167">
        <v>0.28653185906764989</v>
      </c>
      <c r="Z17" s="167">
        <v>0.40856078888060693</v>
      </c>
      <c r="AA17" s="167">
        <v>0.55394722809095287</v>
      </c>
      <c r="AB17" s="167">
        <v>0.75347686195335906</v>
      </c>
      <c r="AC17" s="167">
        <v>0.9969476320219719</v>
      </c>
      <c r="AD17" s="167">
        <v>1.3015173547041878</v>
      </c>
      <c r="AE17" s="167">
        <v>1.6960854582413223</v>
      </c>
      <c r="AF17" s="167">
        <v>2.1782578140330764</v>
      </c>
      <c r="AG17" s="167">
        <v>2.7703792459188952</v>
      </c>
      <c r="AH17" s="167">
        <v>3.5886903395136018</v>
      </c>
      <c r="AI17" s="167">
        <v>4.6315673155715933</v>
      </c>
      <c r="AJ17" s="167">
        <v>5.8433228489536271</v>
      </c>
      <c r="AK17" s="167">
        <v>7.3336728176328441</v>
      </c>
      <c r="AL17" s="167">
        <v>9.0965558766086883</v>
      </c>
      <c r="AM17" s="167">
        <v>11.620874460357973</v>
      </c>
      <c r="AN17" s="167">
        <v>14.489788095198127</v>
      </c>
      <c r="AO17" s="167">
        <v>17.56094949433405</v>
      </c>
      <c r="AP17" s="167">
        <v>21.853622598628668</v>
      </c>
      <c r="AQ17" s="167">
        <v>27.199239388325481</v>
      </c>
      <c r="AR17" s="167">
        <v>33.834709008745293</v>
      </c>
      <c r="AS17" s="167">
        <v>42.771090440491669</v>
      </c>
      <c r="AT17" s="167">
        <v>54.801039936841605</v>
      </c>
      <c r="AU17" s="167">
        <v>49.579155347526182</v>
      </c>
      <c r="AV17" s="167">
        <v>55.561877966658166</v>
      </c>
      <c r="AW17" s="167">
        <v>63.500819517143448</v>
      </c>
      <c r="AX17" s="167">
        <v>66.747947335895361</v>
      </c>
      <c r="AY17" s="167">
        <v>66.411544873035126</v>
      </c>
      <c r="AZ17" s="167">
        <v>65.902041615986064</v>
      </c>
      <c r="BA17" s="167">
        <v>74.155652517838504</v>
      </c>
      <c r="BB17" s="167">
        <v>78.508337849203272</v>
      </c>
      <c r="BC17" s="167">
        <v>81.420690404554691</v>
      </c>
      <c r="BD17" s="167">
        <v>81.686909178329898</v>
      </c>
      <c r="BE17" s="167">
        <v>81.80192625975441</v>
      </c>
      <c r="BF17" s="167">
        <v>81.855621109783698</v>
      </c>
      <c r="BG17" s="167">
        <v>79.376096277721913</v>
      </c>
      <c r="BH17" s="167">
        <v>78.81196123803079</v>
      </c>
      <c r="BI17" s="167">
        <v>79.692964081374768</v>
      </c>
      <c r="BJ17" s="167">
        <v>77.88164694309954</v>
      </c>
      <c r="BK17" s="167">
        <v>73.84884191069672</v>
      </c>
      <c r="BL17" s="167">
        <v>68.63296251464044</v>
      </c>
      <c r="BM17" s="167">
        <v>62.852713644297602</v>
      </c>
      <c r="BN17" s="167">
        <v>58.406865154409708</v>
      </c>
      <c r="BO17" s="167">
        <v>52.909136646442633</v>
      </c>
      <c r="BP17" s="167">
        <v>45.869621928762122</v>
      </c>
      <c r="BQ17" s="167">
        <v>39.646749207617269</v>
      </c>
      <c r="BR17" s="167">
        <v>33.403516532395237</v>
      </c>
      <c r="BS17" s="167">
        <v>28.887959903662249</v>
      </c>
      <c r="BT17" s="167">
        <v>23.056261384603054</v>
      </c>
      <c r="BU17" s="167">
        <v>0</v>
      </c>
      <c r="BV17" s="167">
        <v>0</v>
      </c>
      <c r="BW17" s="167">
        <v>0</v>
      </c>
      <c r="BX17" s="167">
        <v>0</v>
      </c>
      <c r="BY17" s="167">
        <v>0</v>
      </c>
      <c r="BZ17" s="167">
        <v>71.733067136130103</v>
      </c>
      <c r="CA17" s="168">
        <f t="shared" si="3"/>
        <v>1988.2451983508392</v>
      </c>
      <c r="CB17" s="169"/>
    </row>
    <row r="18" spans="2:80" ht="12.5" x14ac:dyDescent="0.25">
      <c r="B18" s="166">
        <f t="shared" si="2"/>
        <v>2011</v>
      </c>
      <c r="C18" s="167">
        <v>2.1964399196557072E-6</v>
      </c>
      <c r="D18" s="167">
        <v>4.887733628212293E-6</v>
      </c>
      <c r="E18" s="167">
        <v>1.0215983181315058E-5</v>
      </c>
      <c r="F18" s="167">
        <v>2.0821177321151546E-5</v>
      </c>
      <c r="G18" s="167">
        <v>3.919449229088795E-5</v>
      </c>
      <c r="H18" s="167">
        <v>7.5710644625727463E-5</v>
      </c>
      <c r="I18" s="167">
        <v>1.399499953463057E-4</v>
      </c>
      <c r="J18" s="167">
        <v>2.4703928526269292E-4</v>
      </c>
      <c r="K18" s="167">
        <v>3.9534968838475515E-4</v>
      </c>
      <c r="L18" s="167">
        <v>5.9415082230547533E-4</v>
      </c>
      <c r="M18" s="167">
        <v>8.8408527863735598E-4</v>
      </c>
      <c r="N18" s="167">
        <v>1.3094091745429193E-3</v>
      </c>
      <c r="O18" s="167">
        <v>1.9017132613749071E-3</v>
      </c>
      <c r="P18" s="167">
        <v>2.7507142474929025E-3</v>
      </c>
      <c r="Q18" s="167">
        <v>4.3544298510070911E-3</v>
      </c>
      <c r="R18" s="167">
        <v>7.28812155738226E-3</v>
      </c>
      <c r="S18" s="167">
        <v>1.2502936847745505E-2</v>
      </c>
      <c r="T18" s="167">
        <v>2.1685887088620071E-2</v>
      </c>
      <c r="U18" s="167">
        <v>3.8946137319312069E-2</v>
      </c>
      <c r="V18" s="167">
        <v>6.4934895409063331E-2</v>
      </c>
      <c r="W18" s="167">
        <v>0.10295788421034432</v>
      </c>
      <c r="X18" s="167">
        <v>0.15337077201468921</v>
      </c>
      <c r="Y18" s="167">
        <v>0.23905218155503538</v>
      </c>
      <c r="Z18" s="167">
        <v>0.34351671606390355</v>
      </c>
      <c r="AA18" s="167">
        <v>0.48559468044370718</v>
      </c>
      <c r="AB18" s="167">
        <v>0.6549677493900562</v>
      </c>
      <c r="AC18" s="167">
        <v>0.88454816831128324</v>
      </c>
      <c r="AD18" s="167">
        <v>1.1628881116436065</v>
      </c>
      <c r="AE18" s="167">
        <v>1.5079883438855941</v>
      </c>
      <c r="AF18" s="167">
        <v>1.9535861755163488</v>
      </c>
      <c r="AG18" s="167">
        <v>2.4870510061274809</v>
      </c>
      <c r="AH18" s="167">
        <v>3.1456301304081471</v>
      </c>
      <c r="AI18" s="167">
        <v>4.0505489498715637</v>
      </c>
      <c r="AJ18" s="167">
        <v>5.1974413457006774</v>
      </c>
      <c r="AK18" s="167">
        <v>6.5274641729814125</v>
      </c>
      <c r="AL18" s="167">
        <v>8.1653223983488896</v>
      </c>
      <c r="AM18" s="167">
        <v>10.07058668295506</v>
      </c>
      <c r="AN18" s="167">
        <v>12.821608966108501</v>
      </c>
      <c r="AO18" s="167">
        <v>15.939596207790718</v>
      </c>
      <c r="AP18" s="167">
        <v>19.216006946154508</v>
      </c>
      <c r="AQ18" s="167">
        <v>23.84322267402047</v>
      </c>
      <c r="AR18" s="167">
        <v>29.554515900451229</v>
      </c>
      <c r="AS18" s="167">
        <v>36.665912598900185</v>
      </c>
      <c r="AT18" s="167">
        <v>46.152619534273029</v>
      </c>
      <c r="AU18" s="167">
        <v>59.235303452681798</v>
      </c>
      <c r="AV18" s="167">
        <v>53.167717635264253</v>
      </c>
      <c r="AW18" s="167">
        <v>59.442603930253476</v>
      </c>
      <c r="AX18" s="167">
        <v>67.964412775304552</v>
      </c>
      <c r="AY18" s="167">
        <v>71.132423587128699</v>
      </c>
      <c r="AZ18" s="167">
        <v>70.502805297719405</v>
      </c>
      <c r="BA18" s="167">
        <v>69.52419284313406</v>
      </c>
      <c r="BB18" s="167">
        <v>78.062595221737922</v>
      </c>
      <c r="BC18" s="167">
        <v>82.504863086824756</v>
      </c>
      <c r="BD18" s="167">
        <v>85.171184979643456</v>
      </c>
      <c r="BE18" s="167">
        <v>84.967992663991581</v>
      </c>
      <c r="BF18" s="167">
        <v>84.674820532674161</v>
      </c>
      <c r="BG18" s="167">
        <v>84.380429555494942</v>
      </c>
      <c r="BH18" s="167">
        <v>81.365306554856943</v>
      </c>
      <c r="BI18" s="167">
        <v>80.188422860322319</v>
      </c>
      <c r="BJ18" s="167">
        <v>80.610040533141714</v>
      </c>
      <c r="BK18" s="167">
        <v>78.186395935082402</v>
      </c>
      <c r="BL18" s="167">
        <v>73.456441625939803</v>
      </c>
      <c r="BM18" s="167">
        <v>67.634191640293267</v>
      </c>
      <c r="BN18" s="167">
        <v>61.216004781080528</v>
      </c>
      <c r="BO18" s="167">
        <v>56.150939729784497</v>
      </c>
      <c r="BP18" s="167">
        <v>50.219012808359381</v>
      </c>
      <c r="BQ18" s="167">
        <v>42.985846930872711</v>
      </c>
      <c r="BR18" s="167">
        <v>36.57839195842476</v>
      </c>
      <c r="BS18" s="167">
        <v>30.299836740913804</v>
      </c>
      <c r="BT18" s="167">
        <v>25.674605368317575</v>
      </c>
      <c r="BU18" s="167">
        <v>0</v>
      </c>
      <c r="BV18" s="167">
        <v>0</v>
      </c>
      <c r="BW18" s="167">
        <v>0</v>
      </c>
      <c r="BX18" s="167">
        <v>0</v>
      </c>
      <c r="BY18" s="167">
        <v>0</v>
      </c>
      <c r="BZ18" s="167">
        <v>75.786165999647352</v>
      </c>
      <c r="CA18" s="168">
        <f t="shared" si="3"/>
        <v>2022.5670351723143</v>
      </c>
      <c r="CB18" s="169"/>
    </row>
    <row r="19" spans="2:80" ht="12.5" x14ac:dyDescent="0.25">
      <c r="B19" s="166">
        <f t="shared" si="2"/>
        <v>2012</v>
      </c>
      <c r="C19" s="167">
        <v>1.4907846370947053E-6</v>
      </c>
      <c r="D19" s="167">
        <v>3.4983205300272158E-6</v>
      </c>
      <c r="E19" s="167">
        <v>7.3276259521491693E-6</v>
      </c>
      <c r="F19" s="167">
        <v>1.4572070690221928E-5</v>
      </c>
      <c r="G19" s="167">
        <v>2.8464760234291064E-5</v>
      </c>
      <c r="H19" s="167">
        <v>5.2006351717828747E-5</v>
      </c>
      <c r="I19" s="167">
        <v>9.7826321382971093E-5</v>
      </c>
      <c r="J19" s="167">
        <v>1.7781524950419986E-4</v>
      </c>
      <c r="K19" s="167">
        <v>3.0949050049663279E-4</v>
      </c>
      <c r="L19" s="167">
        <v>4.9312208186449991E-4</v>
      </c>
      <c r="M19" s="167">
        <v>7.3882688996403101E-4</v>
      </c>
      <c r="N19" s="167">
        <v>1.1045339448368524E-3</v>
      </c>
      <c r="O19" s="167">
        <v>1.6457480717460143E-3</v>
      </c>
      <c r="P19" s="167">
        <v>2.4073213023183548E-3</v>
      </c>
      <c r="Q19" s="167">
        <v>3.5049484374285178E-3</v>
      </c>
      <c r="R19" s="167">
        <v>5.5570592891745207E-3</v>
      </c>
      <c r="S19" s="167">
        <v>9.2783150147503213E-3</v>
      </c>
      <c r="T19" s="167">
        <v>1.5813221836197544E-2</v>
      </c>
      <c r="U19" s="167">
        <v>2.7160357760315001E-2</v>
      </c>
      <c r="V19" s="167">
        <v>4.8262245844501395E-2</v>
      </c>
      <c r="W19" s="167">
        <v>7.9632073712337936E-2</v>
      </c>
      <c r="X19" s="167">
        <v>0.12519840839469215</v>
      </c>
      <c r="Y19" s="167">
        <v>0.18512929873055894</v>
      </c>
      <c r="Z19" s="167">
        <v>0.2862007325043065</v>
      </c>
      <c r="AA19" s="167">
        <v>0.40819030287849078</v>
      </c>
      <c r="AB19" s="167">
        <v>0.57287011657096665</v>
      </c>
      <c r="AC19" s="167">
        <v>0.76722640097181261</v>
      </c>
      <c r="AD19" s="167">
        <v>1.0288593248038707</v>
      </c>
      <c r="AE19" s="167">
        <v>1.3437613467335177</v>
      </c>
      <c r="AF19" s="167">
        <v>1.7311624939682853</v>
      </c>
      <c r="AG19" s="167">
        <v>2.2300202558235771</v>
      </c>
      <c r="AH19" s="167">
        <v>2.8233384846429854</v>
      </c>
      <c r="AI19" s="167">
        <v>3.5499150306914653</v>
      </c>
      <c r="AJ19" s="167">
        <v>4.5511228354466979</v>
      </c>
      <c r="AK19" s="167">
        <v>5.8086648872706839</v>
      </c>
      <c r="AL19" s="167">
        <v>7.2654717359611301</v>
      </c>
      <c r="AM19" s="167">
        <v>9.0452499325883569</v>
      </c>
      <c r="AN19" s="167">
        <v>11.114170002685213</v>
      </c>
      <c r="AO19" s="167">
        <v>14.0751588787484</v>
      </c>
      <c r="AP19" s="167">
        <v>17.439920315576121</v>
      </c>
      <c r="AQ19" s="167">
        <v>20.948380387013888</v>
      </c>
      <c r="AR19" s="167">
        <v>25.89859299881628</v>
      </c>
      <c r="AS19" s="167">
        <v>32.018248285587987</v>
      </c>
      <c r="AT19" s="167">
        <v>39.61607220709427</v>
      </c>
      <c r="AU19" s="167">
        <v>49.70965608175571</v>
      </c>
      <c r="AV19" s="167">
        <v>63.63100186577595</v>
      </c>
      <c r="AW19" s="167">
        <v>56.959527890183203</v>
      </c>
      <c r="AX19" s="167">
        <v>63.489127946627754</v>
      </c>
      <c r="AY19" s="167">
        <v>72.375739707774798</v>
      </c>
      <c r="AZ19" s="167">
        <v>75.405525012009392</v>
      </c>
      <c r="BA19" s="167">
        <v>74.515590894411702</v>
      </c>
      <c r="BB19" s="167">
        <v>73.152668127993039</v>
      </c>
      <c r="BC19" s="167">
        <v>81.881152086437737</v>
      </c>
      <c r="BD19" s="167">
        <v>86.187681200375764</v>
      </c>
      <c r="BE19" s="167">
        <v>88.625410408440047</v>
      </c>
      <c r="BF19" s="167">
        <v>87.949885978645511</v>
      </c>
      <c r="BG19" s="167">
        <v>87.209175910245378</v>
      </c>
      <c r="BH19" s="167">
        <v>86.395002738856803</v>
      </c>
      <c r="BI19" s="167">
        <v>82.875999872356175</v>
      </c>
      <c r="BJ19" s="167">
        <v>81.249242683775392</v>
      </c>
      <c r="BK19" s="167">
        <v>80.966317205527346</v>
      </c>
      <c r="BL19" s="167">
        <v>77.878806746276339</v>
      </c>
      <c r="BM19" s="167">
        <v>72.464199491692497</v>
      </c>
      <c r="BN19" s="167">
        <v>65.963328935862975</v>
      </c>
      <c r="BO19" s="167">
        <v>58.802339774300137</v>
      </c>
      <c r="BP19" s="167">
        <v>53.42619596561245</v>
      </c>
      <c r="BQ19" s="167">
        <v>47.032737167552582</v>
      </c>
      <c r="BR19" s="167">
        <v>39.75715796773428</v>
      </c>
      <c r="BS19" s="167">
        <v>33.237968413694425</v>
      </c>
      <c r="BT19" s="167">
        <v>26.979929834458908</v>
      </c>
      <c r="BU19" s="167">
        <v>0</v>
      </c>
      <c r="BV19" s="167">
        <v>0</v>
      </c>
      <c r="BW19" s="167">
        <v>0</v>
      </c>
      <c r="BX19" s="167">
        <v>0</v>
      </c>
      <c r="BY19" s="167">
        <v>0</v>
      </c>
      <c r="BZ19" s="167">
        <v>79.69157970614414</v>
      </c>
      <c r="CA19" s="168">
        <f t="shared" si="3"/>
        <v>2050.8421645441949</v>
      </c>
      <c r="CB19" s="169"/>
    </row>
    <row r="20" spans="2:80" ht="12.5" x14ac:dyDescent="0.25">
      <c r="B20" s="166">
        <f t="shared" si="2"/>
        <v>2013</v>
      </c>
      <c r="C20" s="167">
        <v>1.0207332767440264E-6</v>
      </c>
      <c r="D20" s="167">
        <v>2.3740132312974338E-6</v>
      </c>
      <c r="E20" s="167">
        <v>5.2337213866729404E-6</v>
      </c>
      <c r="F20" s="167">
        <v>1.0448000461314721E-5</v>
      </c>
      <c r="G20" s="167">
        <v>1.9921682647243422E-5</v>
      </c>
      <c r="H20" s="167">
        <v>3.7756649364679984E-5</v>
      </c>
      <c r="I20" s="167">
        <v>6.736184523756239E-5</v>
      </c>
      <c r="J20" s="167">
        <v>1.2454309041506212E-4</v>
      </c>
      <c r="K20" s="167">
        <v>2.2336519062390175E-4</v>
      </c>
      <c r="L20" s="167">
        <v>3.8514698345562537E-4</v>
      </c>
      <c r="M20" s="167">
        <v>6.1073888053755909E-4</v>
      </c>
      <c r="N20" s="167">
        <v>9.1663491323638879E-4</v>
      </c>
      <c r="O20" s="167">
        <v>1.3756983485147672E-3</v>
      </c>
      <c r="P20" s="167">
        <v>2.0611243779351807E-3</v>
      </c>
      <c r="Q20" s="167">
        <v>3.0334806138324899E-3</v>
      </c>
      <c r="R20" s="167">
        <v>4.4275764910762239E-3</v>
      </c>
      <c r="S20" s="167">
        <v>7.0178448790981784E-3</v>
      </c>
      <c r="T20" s="167">
        <v>1.1660425682465697E-2</v>
      </c>
      <c r="U20" s="167">
        <v>1.9745653408838271E-2</v>
      </c>
      <c r="V20" s="167">
        <v>3.359510882959571E-2</v>
      </c>
      <c r="W20" s="167">
        <v>5.9086047627776583E-2</v>
      </c>
      <c r="X20" s="167">
        <v>9.6625634295418539E-2</v>
      </c>
      <c r="Y20" s="167">
        <v>0.15075942469849973</v>
      </c>
      <c r="Z20" s="167">
        <v>0.22125671346814685</v>
      </c>
      <c r="AA20" s="167">
        <v>0.33964187831403547</v>
      </c>
      <c r="AB20" s="167">
        <v>0.48077784561178338</v>
      </c>
      <c r="AC20" s="167">
        <v>0.66994210382638786</v>
      </c>
      <c r="AD20" s="167">
        <v>0.89170233701065738</v>
      </c>
      <c r="AE20" s="167">
        <v>1.187874186575961</v>
      </c>
      <c r="AF20" s="167">
        <v>1.5419657498437762</v>
      </c>
      <c r="AG20" s="167">
        <v>1.9757018363351904</v>
      </c>
      <c r="AH20" s="167">
        <v>2.5299431446280969</v>
      </c>
      <c r="AI20" s="167">
        <v>3.1863299805975562</v>
      </c>
      <c r="AJ20" s="167">
        <v>3.9889874837248236</v>
      </c>
      <c r="AK20" s="167">
        <v>5.0868174431263613</v>
      </c>
      <c r="AL20" s="167">
        <v>6.4629111081021708</v>
      </c>
      <c r="AM20" s="167">
        <v>8.0502406915406421</v>
      </c>
      <c r="AN20" s="167">
        <v>9.978413381695205</v>
      </c>
      <c r="AO20" s="167">
        <v>12.200992738953023</v>
      </c>
      <c r="AP20" s="167">
        <v>15.38934543578682</v>
      </c>
      <c r="AQ20" s="167">
        <v>19.005676962737876</v>
      </c>
      <c r="AR20" s="167">
        <v>22.751357391817766</v>
      </c>
      <c r="AS20" s="167">
        <v>28.036298316984308</v>
      </c>
      <c r="AT20" s="167">
        <v>34.583462161055763</v>
      </c>
      <c r="AU20" s="167">
        <v>42.658857819217936</v>
      </c>
      <c r="AV20" s="167">
        <v>53.369112441656341</v>
      </c>
      <c r="AW20" s="167">
        <v>68.139345423685072</v>
      </c>
      <c r="AX20" s="167">
        <v>60.824730767410429</v>
      </c>
      <c r="AY20" s="167">
        <v>67.555915978252486</v>
      </c>
      <c r="AZ20" s="167">
        <v>76.73021214464616</v>
      </c>
      <c r="BA20" s="167">
        <v>79.650859169823008</v>
      </c>
      <c r="BB20" s="167">
        <v>78.408246238288854</v>
      </c>
      <c r="BC20" s="167">
        <v>76.641968902363971</v>
      </c>
      <c r="BD20" s="167">
        <v>85.300854969952795</v>
      </c>
      <c r="BE20" s="167">
        <v>89.453596091433724</v>
      </c>
      <c r="BF20" s="167">
        <v>91.518589689361946</v>
      </c>
      <c r="BG20" s="167">
        <v>90.26343698486717</v>
      </c>
      <c r="BH20" s="167">
        <v>89.148617353904598</v>
      </c>
      <c r="BI20" s="167">
        <v>87.781980467460073</v>
      </c>
      <c r="BJ20" s="167">
        <v>83.693652380506222</v>
      </c>
      <c r="BK20" s="167">
        <v>81.433973097207712</v>
      </c>
      <c r="BL20" s="167">
        <v>80.554683138640357</v>
      </c>
      <c r="BM20" s="167">
        <v>76.613457387276597</v>
      </c>
      <c r="BN20" s="167">
        <v>70.586111498413999</v>
      </c>
      <c r="BO20" s="167">
        <v>63.282948781381592</v>
      </c>
      <c r="BP20" s="167">
        <v>55.678897531190138</v>
      </c>
      <c r="BQ20" s="167">
        <v>49.920893546837966</v>
      </c>
      <c r="BR20" s="167">
        <v>43.243894738257744</v>
      </c>
      <c r="BS20" s="167">
        <v>35.955025984085836</v>
      </c>
      <c r="BT20" s="167">
        <v>29.452021193657984</v>
      </c>
      <c r="BU20" s="167">
        <v>0</v>
      </c>
      <c r="BV20" s="167">
        <v>0</v>
      </c>
      <c r="BW20" s="167">
        <v>0</v>
      </c>
      <c r="BX20" s="167">
        <v>0</v>
      </c>
      <c r="BY20" s="167">
        <v>0</v>
      </c>
      <c r="BZ20" s="167">
        <v>83.305027669089441</v>
      </c>
      <c r="CA20" s="168">
        <f t="shared" si="3"/>
        <v>2070.1183428455633</v>
      </c>
      <c r="CB20" s="169"/>
    </row>
    <row r="21" spans="2:80" ht="12.5" x14ac:dyDescent="0.25">
      <c r="B21" s="166">
        <f t="shared" si="2"/>
        <v>2014</v>
      </c>
      <c r="C21" s="167">
        <v>7.2069789265084838E-7</v>
      </c>
      <c r="D21" s="167">
        <v>1.6354455746707408E-6</v>
      </c>
      <c r="E21" s="167">
        <v>3.5687307883315589E-6</v>
      </c>
      <c r="F21" s="167">
        <v>7.4867173597628622E-6</v>
      </c>
      <c r="G21" s="167">
        <v>1.4327492806984199E-5</v>
      </c>
      <c r="H21" s="167">
        <v>2.650373713582177E-5</v>
      </c>
      <c r="I21" s="167">
        <v>4.9005549966431305E-5</v>
      </c>
      <c r="J21" s="167">
        <v>8.5875946619337618E-5</v>
      </c>
      <c r="K21" s="167">
        <v>1.5667076228111781E-4</v>
      </c>
      <c r="L21" s="167">
        <v>2.7826762174354425E-4</v>
      </c>
      <c r="M21" s="167">
        <v>4.7512415059218494E-4</v>
      </c>
      <c r="N21" s="167">
        <v>7.5313099147815421E-4</v>
      </c>
      <c r="O21" s="167">
        <v>1.1316802115320518E-3</v>
      </c>
      <c r="P21" s="167">
        <v>1.7057410471445766E-3</v>
      </c>
      <c r="Q21" s="167">
        <v>2.5690230986076534E-3</v>
      </c>
      <c r="R21" s="167">
        <v>3.7896985908170144E-3</v>
      </c>
      <c r="S21" s="167">
        <v>5.5356016771691829E-3</v>
      </c>
      <c r="T21" s="167">
        <v>8.7508170937975749E-3</v>
      </c>
      <c r="U21" s="167">
        <v>1.4472086660053896E-2</v>
      </c>
      <c r="V21" s="167">
        <v>2.429769683191782E-2</v>
      </c>
      <c r="W21" s="167">
        <v>4.0954964492951634E-2</v>
      </c>
      <c r="X21" s="167">
        <v>7.1341110593697521E-2</v>
      </c>
      <c r="Y21" s="167">
        <v>0.11583203011840598</v>
      </c>
      <c r="Z21" s="167">
        <v>0.17946599848202593</v>
      </c>
      <c r="AA21" s="167">
        <v>0.26173525620052518</v>
      </c>
      <c r="AB21" s="167">
        <v>0.39919397038964083</v>
      </c>
      <c r="AC21" s="167">
        <v>0.5614288065346924</v>
      </c>
      <c r="AD21" s="167">
        <v>0.7775522498415337</v>
      </c>
      <c r="AE21" s="167">
        <v>1.0286156139727058</v>
      </c>
      <c r="AF21" s="167">
        <v>1.3631156399869271</v>
      </c>
      <c r="AG21" s="167">
        <v>1.759375698310119</v>
      </c>
      <c r="AH21" s="167">
        <v>2.2416284676632414</v>
      </c>
      <c r="AI21" s="167">
        <v>2.8569117762392775</v>
      </c>
      <c r="AJ21" s="167">
        <v>3.5806144973862715</v>
      </c>
      <c r="AK21" s="167">
        <v>4.4615112942117126</v>
      </c>
      <c r="AL21" s="167">
        <v>5.6612973925198062</v>
      </c>
      <c r="AM21" s="167">
        <v>7.1629230203388596</v>
      </c>
      <c r="AN21" s="167">
        <v>8.8869773083933232</v>
      </c>
      <c r="AO21" s="167">
        <v>10.960004651817101</v>
      </c>
      <c r="AP21" s="167">
        <v>13.35315106109088</v>
      </c>
      <c r="AQ21" s="167">
        <v>16.777354328311489</v>
      </c>
      <c r="AR21" s="167">
        <v>20.662039233194381</v>
      </c>
      <c r="AS21" s="167">
        <v>24.64745890063098</v>
      </c>
      <c r="AT21" s="167">
        <v>30.306782760153983</v>
      </c>
      <c r="AU21" s="167">
        <v>37.251968817435866</v>
      </c>
      <c r="AV21" s="167">
        <v>45.812506513161694</v>
      </c>
      <c r="AW21" s="167">
        <v>57.173887010396051</v>
      </c>
      <c r="AX21" s="167">
        <v>72.784847050903622</v>
      </c>
      <c r="AY21" s="167">
        <v>64.735677023757361</v>
      </c>
      <c r="AZ21" s="167">
        <v>71.573866931759483</v>
      </c>
      <c r="BA21" s="167">
        <v>80.995445172486271</v>
      </c>
      <c r="BB21" s="167">
        <v>83.768105992267166</v>
      </c>
      <c r="BC21" s="167">
        <v>82.09631101620289</v>
      </c>
      <c r="BD21" s="167">
        <v>79.801282563522093</v>
      </c>
      <c r="BE21" s="167">
        <v>88.424731828064694</v>
      </c>
      <c r="BF21" s="167">
        <v>92.271907782669473</v>
      </c>
      <c r="BG21" s="167">
        <v>94.002210495401386</v>
      </c>
      <c r="BH21" s="167">
        <v>92.212878477288271</v>
      </c>
      <c r="BI21" s="167">
        <v>90.571943299576617</v>
      </c>
      <c r="BJ21" s="167">
        <v>88.716323242021659</v>
      </c>
      <c r="BK21" s="167">
        <v>83.946077895007463</v>
      </c>
      <c r="BL21" s="167">
        <v>81.128792947947076</v>
      </c>
      <c r="BM21" s="167">
        <v>79.553552272627115</v>
      </c>
      <c r="BN21" s="167">
        <v>74.806283548144648</v>
      </c>
      <c r="BO21" s="167">
        <v>68.176857749463693</v>
      </c>
      <c r="BP21" s="167">
        <v>60.318490205319854</v>
      </c>
      <c r="BQ21" s="167">
        <v>52.485821254060227</v>
      </c>
      <c r="BR21" s="167">
        <v>46.324767875702229</v>
      </c>
      <c r="BS21" s="167">
        <v>39.422097117341501</v>
      </c>
      <c r="BT21" s="167">
        <v>32.251051014349315</v>
      </c>
      <c r="BU21" s="167">
        <v>0</v>
      </c>
      <c r="BV21" s="167">
        <v>0</v>
      </c>
      <c r="BW21" s="167">
        <v>0</v>
      </c>
      <c r="BX21" s="167">
        <v>0</v>
      </c>
      <c r="BY21" s="167">
        <v>0</v>
      </c>
      <c r="BZ21" s="167">
        <v>86.805341672183616</v>
      </c>
      <c r="CA21" s="168">
        <f t="shared" si="3"/>
        <v>2085.5943974629909</v>
      </c>
      <c r="CB21" s="169"/>
    </row>
    <row r="22" spans="2:80" ht="12.5" x14ac:dyDescent="0.25">
      <c r="B22" s="166">
        <f t="shared" si="2"/>
        <v>2015</v>
      </c>
      <c r="C22" s="167">
        <v>4.9337624803691416E-7</v>
      </c>
      <c r="D22" s="167">
        <v>1.1582545377600284E-6</v>
      </c>
      <c r="E22" s="167">
        <v>2.4686894349520982E-6</v>
      </c>
      <c r="F22" s="167">
        <v>5.124974298106183E-6</v>
      </c>
      <c r="G22" s="167">
        <v>1.0313349551219209E-5</v>
      </c>
      <c r="H22" s="167">
        <v>1.9129571872569806E-5</v>
      </c>
      <c r="I22" s="167">
        <v>3.4500023793314349E-5</v>
      </c>
      <c r="J22" s="167">
        <v>6.2723299358850848E-5</v>
      </c>
      <c r="K22" s="167">
        <v>1.0842816807450639E-4</v>
      </c>
      <c r="L22" s="167">
        <v>1.9598921549006387E-4</v>
      </c>
      <c r="M22" s="167">
        <v>3.4408646201339321E-4</v>
      </c>
      <c r="N22" s="167">
        <v>5.8453495082001761E-4</v>
      </c>
      <c r="O22" s="167">
        <v>9.248041094808146E-4</v>
      </c>
      <c r="P22" s="167">
        <v>1.3906662185452362E-3</v>
      </c>
      <c r="Q22" s="167">
        <v>2.1047220213238904E-3</v>
      </c>
      <c r="R22" s="167">
        <v>3.1795617337120607E-3</v>
      </c>
      <c r="S22" s="167">
        <v>4.6966995488036678E-3</v>
      </c>
      <c r="T22" s="167">
        <v>6.8540759826899167E-3</v>
      </c>
      <c r="U22" s="167">
        <v>1.0800951739297182E-2</v>
      </c>
      <c r="V22" s="167">
        <v>1.7732177376403702E-2</v>
      </c>
      <c r="W22" s="167">
        <v>2.9555720130969854E-2</v>
      </c>
      <c r="X22" s="167">
        <v>4.93633939330477E-2</v>
      </c>
      <c r="Y22" s="167">
        <v>8.5324074783309833E-2</v>
      </c>
      <c r="Z22" s="167">
        <v>0.1375632148458959</v>
      </c>
      <c r="AA22" s="167">
        <v>0.21190193843043559</v>
      </c>
      <c r="AB22" s="167">
        <v>0.30706638644037559</v>
      </c>
      <c r="AC22" s="167">
        <v>0.46531261750009351</v>
      </c>
      <c r="AD22" s="167">
        <v>0.65087302364474819</v>
      </c>
      <c r="AE22" s="167">
        <v>0.89619336535579142</v>
      </c>
      <c r="AF22" s="167">
        <v>1.1792670463382142</v>
      </c>
      <c r="AG22" s="167">
        <v>1.5538943408500168</v>
      </c>
      <c r="AH22" s="167">
        <v>1.9953912475885942</v>
      </c>
      <c r="AI22" s="167">
        <v>2.5292450049873452</v>
      </c>
      <c r="AJ22" s="167">
        <v>3.2077726730328688</v>
      </c>
      <c r="AK22" s="167">
        <v>4.0027743282626176</v>
      </c>
      <c r="AL22" s="167">
        <v>4.9634644580394047</v>
      </c>
      <c r="AM22" s="167">
        <v>6.2702846626365734</v>
      </c>
      <c r="AN22" s="167">
        <v>7.9079727838263425</v>
      </c>
      <c r="AO22" s="167">
        <v>9.7662496482251395</v>
      </c>
      <c r="AP22" s="167">
        <v>11.997128865486925</v>
      </c>
      <c r="AQ22" s="167">
        <v>14.570002322446385</v>
      </c>
      <c r="AR22" s="167">
        <v>18.244849361311768</v>
      </c>
      <c r="AS22" s="167">
        <v>22.398116018953754</v>
      </c>
      <c r="AT22" s="167">
        <v>26.636340681120046</v>
      </c>
      <c r="AU22" s="167">
        <v>32.636218334450732</v>
      </c>
      <c r="AV22" s="167">
        <v>39.966358304906109</v>
      </c>
      <c r="AW22" s="167">
        <v>49.017845311669419</v>
      </c>
      <c r="AX22" s="167">
        <v>60.995711400919845</v>
      </c>
      <c r="AY22" s="167">
        <v>77.456701571206168</v>
      </c>
      <c r="AZ22" s="167">
        <v>68.563863121180191</v>
      </c>
      <c r="BA22" s="167">
        <v>75.502580873613383</v>
      </c>
      <c r="BB22" s="167">
        <v>85.12907891928495</v>
      </c>
      <c r="BC22" s="167">
        <v>87.659667923302493</v>
      </c>
      <c r="BD22" s="167">
        <v>85.33237519997985</v>
      </c>
      <c r="BE22" s="167">
        <v>82.366839763433788</v>
      </c>
      <c r="BF22" s="167">
        <v>90.799696447823564</v>
      </c>
      <c r="BG22" s="167">
        <v>94.269831532288336</v>
      </c>
      <c r="BH22" s="167">
        <v>95.514378667876571</v>
      </c>
      <c r="BI22" s="167">
        <v>93.20787429171547</v>
      </c>
      <c r="BJ22" s="167">
        <v>90.998531829055594</v>
      </c>
      <c r="BK22" s="167">
        <v>88.514633759999853</v>
      </c>
      <c r="BL22" s="167">
        <v>83.166855708477755</v>
      </c>
      <c r="BM22" s="167">
        <v>79.685971324579938</v>
      </c>
      <c r="BN22" s="167">
        <v>77.090291571473415</v>
      </c>
      <c r="BO22" s="167">
        <v>71.669585188158109</v>
      </c>
      <c r="BP22" s="167">
        <v>64.381655494498858</v>
      </c>
      <c r="BQ22" s="167">
        <v>56.130609467367719</v>
      </c>
      <c r="BR22" s="167">
        <v>47.974143618498545</v>
      </c>
      <c r="BS22" s="167">
        <v>41.645000076462075</v>
      </c>
      <c r="BT22" s="167">
        <v>34.784048279283624</v>
      </c>
      <c r="BU22" s="167">
        <v>0</v>
      </c>
      <c r="BV22" s="167">
        <v>0</v>
      </c>
      <c r="BW22" s="167">
        <v>0</v>
      </c>
      <c r="BX22" s="167">
        <v>0</v>
      </c>
      <c r="BY22" s="167">
        <v>0</v>
      </c>
      <c r="BZ22" s="167">
        <v>89.613756625171035</v>
      </c>
      <c r="CA22" s="168">
        <f t="shared" si="3"/>
        <v>2084.1790643939139</v>
      </c>
      <c r="CB22" s="169"/>
    </row>
    <row r="23" spans="2:80" ht="12.5" x14ac:dyDescent="0.25">
      <c r="B23" s="166">
        <f t="shared" si="2"/>
        <v>2016</v>
      </c>
      <c r="C23" s="167">
        <v>3.5060928202552966E-7</v>
      </c>
      <c r="D23" s="167">
        <v>7.9382109389666833E-7</v>
      </c>
      <c r="E23" s="167">
        <v>1.7492680503515545E-6</v>
      </c>
      <c r="F23" s="167">
        <v>3.5517991553955797E-6</v>
      </c>
      <c r="G23" s="167">
        <v>7.075309254638007E-6</v>
      </c>
      <c r="H23" s="167">
        <v>1.3785804117219524E-5</v>
      </c>
      <c r="I23" s="167">
        <v>2.4934111353694388E-5</v>
      </c>
      <c r="J23" s="167">
        <v>4.4233535564347504E-5</v>
      </c>
      <c r="K23" s="167">
        <v>7.9336713132122094E-5</v>
      </c>
      <c r="L23" s="167">
        <v>1.3591965781926951E-4</v>
      </c>
      <c r="M23" s="167">
        <v>2.4288006869173373E-4</v>
      </c>
      <c r="N23" s="167">
        <v>4.2360177860906179E-4</v>
      </c>
      <c r="O23" s="167">
        <v>7.1488572839559228E-4</v>
      </c>
      <c r="P23" s="167">
        <v>1.1283769944277905E-3</v>
      </c>
      <c r="Q23" s="167">
        <v>1.7005332067030476E-3</v>
      </c>
      <c r="R23" s="167">
        <v>2.5785900117374916E-3</v>
      </c>
      <c r="S23" s="167">
        <v>3.9026339557355627E-3</v>
      </c>
      <c r="T23" s="167">
        <v>5.7665410145833762E-3</v>
      </c>
      <c r="U23" s="167">
        <v>8.403386250143835E-3</v>
      </c>
      <c r="V23" s="167">
        <v>1.3167254697171643E-2</v>
      </c>
      <c r="W23" s="167">
        <v>2.1478920508317845E-2</v>
      </c>
      <c r="X23" s="167">
        <v>3.5510304859980801E-2</v>
      </c>
      <c r="Y23" s="167">
        <v>5.8961180861379137E-2</v>
      </c>
      <c r="Z23" s="167">
        <v>0.101008481218333</v>
      </c>
      <c r="AA23" s="167">
        <v>0.16192159984996468</v>
      </c>
      <c r="AB23" s="167">
        <v>0.24775342337337586</v>
      </c>
      <c r="AC23" s="167">
        <v>0.35706802818965644</v>
      </c>
      <c r="AD23" s="167">
        <v>0.53803407662944158</v>
      </c>
      <c r="AE23" s="167">
        <v>0.74871740721204771</v>
      </c>
      <c r="AF23" s="167">
        <v>1.0260819634874414</v>
      </c>
      <c r="AG23" s="167">
        <v>1.3429696102467308</v>
      </c>
      <c r="AH23" s="167">
        <v>1.7602138707399608</v>
      </c>
      <c r="AI23" s="167">
        <v>2.250894071830051</v>
      </c>
      <c r="AJ23" s="167">
        <v>2.8390849322675153</v>
      </c>
      <c r="AK23" s="167">
        <v>3.5835756045208598</v>
      </c>
      <c r="AL23" s="167">
        <v>4.452637287047331</v>
      </c>
      <c r="AM23" s="167">
        <v>5.4945364530280347</v>
      </c>
      <c r="AN23" s="167">
        <v>6.9173212293549575</v>
      </c>
      <c r="AO23" s="167">
        <v>8.6870358150577189</v>
      </c>
      <c r="AP23" s="167">
        <v>10.694209257694048</v>
      </c>
      <c r="AQ23" s="167">
        <v>13.090754073573722</v>
      </c>
      <c r="AR23" s="167">
        <v>15.838764517469377</v>
      </c>
      <c r="AS23" s="167">
        <v>19.769473180395849</v>
      </c>
      <c r="AT23" s="167">
        <v>24.186239262642705</v>
      </c>
      <c r="AU23" s="167">
        <v>28.662809904549739</v>
      </c>
      <c r="AV23" s="167">
        <v>34.986596134602507</v>
      </c>
      <c r="AW23" s="167">
        <v>42.745837971484946</v>
      </c>
      <c r="AX23" s="167">
        <v>52.294081386481572</v>
      </c>
      <c r="AY23" s="167">
        <v>64.872270952614159</v>
      </c>
      <c r="AZ23" s="167">
        <v>82.001035718817832</v>
      </c>
      <c r="BA23" s="167">
        <v>72.226282470597042</v>
      </c>
      <c r="BB23" s="167">
        <v>79.249691910832581</v>
      </c>
      <c r="BC23" s="167">
        <v>89.067432093014958</v>
      </c>
      <c r="BD23" s="167">
        <v>90.892548873907401</v>
      </c>
      <c r="BE23" s="167">
        <v>87.937069208169305</v>
      </c>
      <c r="BF23" s="167">
        <v>84.355253747053297</v>
      </c>
      <c r="BG23" s="167">
        <v>92.56997557760765</v>
      </c>
      <c r="BH23" s="167">
        <v>95.56182783593998</v>
      </c>
      <c r="BI23" s="167">
        <v>96.258270358484538</v>
      </c>
      <c r="BJ23" s="167">
        <v>93.546623436706227</v>
      </c>
      <c r="BK23" s="167">
        <v>90.694355596756623</v>
      </c>
      <c r="BL23" s="167">
        <v>87.581232531544785</v>
      </c>
      <c r="BM23" s="167">
        <v>81.690888413371852</v>
      </c>
      <c r="BN23" s="167">
        <v>77.338165679156248</v>
      </c>
      <c r="BO23" s="167">
        <v>73.963704187598239</v>
      </c>
      <c r="BP23" s="167">
        <v>67.880246938926348</v>
      </c>
      <c r="BQ23" s="167">
        <v>60.117148558318668</v>
      </c>
      <c r="BR23" s="167">
        <v>51.672914643785354</v>
      </c>
      <c r="BS23" s="167">
        <v>43.388169995285793</v>
      </c>
      <c r="BT23" s="167">
        <v>37.005641849283712</v>
      </c>
      <c r="BU23" s="167">
        <v>0</v>
      </c>
      <c r="BV23" s="167">
        <v>0</v>
      </c>
      <c r="BW23" s="167">
        <v>0</v>
      </c>
      <c r="BX23" s="167">
        <v>0</v>
      </c>
      <c r="BY23" s="167">
        <v>0</v>
      </c>
      <c r="BZ23" s="167">
        <v>92.059477058808127</v>
      </c>
      <c r="CA23" s="168">
        <f t="shared" si="3"/>
        <v>2074.8621380000932</v>
      </c>
      <c r="CB23" s="169"/>
    </row>
    <row r="24" spans="2:80" ht="12.5" x14ac:dyDescent="0.25">
      <c r="B24" s="166">
        <f t="shared" si="2"/>
        <v>2017</v>
      </c>
      <c r="C24" s="167">
        <v>2.4496010847877003E-7</v>
      </c>
      <c r="D24" s="167">
        <v>5.6160703396090916E-7</v>
      </c>
      <c r="E24" s="167">
        <v>1.1932420728687221E-6</v>
      </c>
      <c r="F24" s="167">
        <v>2.5031852124088316E-6</v>
      </c>
      <c r="G24" s="167">
        <v>4.8799428775322951E-6</v>
      </c>
      <c r="H24" s="167">
        <v>9.4057133026292927E-6</v>
      </c>
      <c r="I24" s="167">
        <v>1.787834855195708E-5</v>
      </c>
      <c r="J24" s="167">
        <v>3.1782213687686633E-5</v>
      </c>
      <c r="K24" s="167">
        <v>5.5659139819891346E-5</v>
      </c>
      <c r="L24" s="167">
        <v>9.8813381860157756E-5</v>
      </c>
      <c r="M24" s="167">
        <v>1.6778035838423133E-4</v>
      </c>
      <c r="N24" s="167">
        <v>2.9762517522115284E-4</v>
      </c>
      <c r="O24" s="167">
        <v>5.1606054016870018E-4</v>
      </c>
      <c r="P24" s="167">
        <v>8.6527980383384329E-4</v>
      </c>
      <c r="Q24" s="167">
        <v>1.3642579056371285E-3</v>
      </c>
      <c r="R24" s="167">
        <v>2.0582230123969147E-3</v>
      </c>
      <c r="S24" s="167">
        <v>3.1248094396814918E-3</v>
      </c>
      <c r="T24" s="167">
        <v>4.7327251820977467E-3</v>
      </c>
      <c r="U24" s="167">
        <v>6.9889375758364347E-3</v>
      </c>
      <c r="V24" s="167">
        <v>1.0157287379484764E-2</v>
      </c>
      <c r="W24" s="167">
        <v>1.5838268934942473E-2</v>
      </c>
      <c r="X24" s="167">
        <v>2.567918683010606E-2</v>
      </c>
      <c r="Y24" s="167">
        <v>4.2180289223687051E-2</v>
      </c>
      <c r="Z24" s="167">
        <v>6.9550002323505666E-2</v>
      </c>
      <c r="AA24" s="167">
        <v>0.11828627017173116</v>
      </c>
      <c r="AB24" s="167">
        <v>0.18850950460421606</v>
      </c>
      <c r="AC24" s="167">
        <v>0.28684152698643967</v>
      </c>
      <c r="AD24" s="167">
        <v>0.41131659464385661</v>
      </c>
      <c r="AE24" s="167">
        <v>0.61666480509581012</v>
      </c>
      <c r="AF24" s="167">
        <v>0.85409632117794088</v>
      </c>
      <c r="AG24" s="167">
        <v>1.1652182342258768</v>
      </c>
      <c r="AH24" s="167">
        <v>1.5180581355884581</v>
      </c>
      <c r="AI24" s="167">
        <v>1.9806827464325938</v>
      </c>
      <c r="AJ24" s="167">
        <v>2.5221169808565489</v>
      </c>
      <c r="AK24" s="167">
        <v>3.1675661933541504</v>
      </c>
      <c r="AL24" s="167">
        <v>3.9807410575760076</v>
      </c>
      <c r="AM24" s="167">
        <v>4.9256682280176651</v>
      </c>
      <c r="AN24" s="167">
        <v>6.0551640339726145</v>
      </c>
      <c r="AO24" s="167">
        <v>7.5914969942392005</v>
      </c>
      <c r="AP24" s="167">
        <v>9.4950671922596133</v>
      </c>
      <c r="AQ24" s="167">
        <v>11.648116776230919</v>
      </c>
      <c r="AR24" s="167">
        <v>14.209710066014594</v>
      </c>
      <c r="AS24" s="167">
        <v>17.136645240353843</v>
      </c>
      <c r="AT24" s="167">
        <v>21.330834021064938</v>
      </c>
      <c r="AU24" s="167">
        <v>26.020092289540234</v>
      </c>
      <c r="AV24" s="167">
        <v>30.733358802190882</v>
      </c>
      <c r="AW24" s="167">
        <v>37.404611448561283</v>
      </c>
      <c r="AX24" s="167">
        <v>45.573612169873691</v>
      </c>
      <c r="AY24" s="167">
        <v>55.57306104778133</v>
      </c>
      <c r="AZ24" s="167">
        <v>68.569328509252202</v>
      </c>
      <c r="BA24" s="167">
        <v>86.27139269410543</v>
      </c>
      <c r="BB24" s="167">
        <v>75.684726531527303</v>
      </c>
      <c r="BC24" s="167">
        <v>82.727553920393163</v>
      </c>
      <c r="BD24" s="167">
        <v>92.192016372899971</v>
      </c>
      <c r="BE24" s="167">
        <v>93.444157390483454</v>
      </c>
      <c r="BF24" s="167">
        <v>89.873200068816885</v>
      </c>
      <c r="BG24" s="167">
        <v>85.736553844333059</v>
      </c>
      <c r="BH24" s="167">
        <v>93.559416462079128</v>
      </c>
      <c r="BI24" s="167">
        <v>96.050624702633229</v>
      </c>
      <c r="BJ24" s="167">
        <v>96.2172544194094</v>
      </c>
      <c r="BK24" s="167">
        <v>92.942720524757448</v>
      </c>
      <c r="BL24" s="167">
        <v>89.48767995943679</v>
      </c>
      <c r="BM24" s="167">
        <v>85.741241713951908</v>
      </c>
      <c r="BN24" s="167">
        <v>79.080053211578132</v>
      </c>
      <c r="BO24" s="167">
        <v>73.938140558718004</v>
      </c>
      <c r="BP24" s="167">
        <v>69.763979836014457</v>
      </c>
      <c r="BQ24" s="167">
        <v>63.106536095724913</v>
      </c>
      <c r="BR24" s="167">
        <v>55.01204144811296</v>
      </c>
      <c r="BS24" s="167">
        <v>46.473593316724774</v>
      </c>
      <c r="BT24" s="167">
        <v>38.301268943525827</v>
      </c>
      <c r="BU24" s="167">
        <v>0</v>
      </c>
      <c r="BV24" s="167">
        <v>0</v>
      </c>
      <c r="BW24" s="167">
        <v>0</v>
      </c>
      <c r="BX24" s="167">
        <v>0</v>
      </c>
      <c r="BY24" s="167">
        <v>0</v>
      </c>
      <c r="BZ24" s="167">
        <v>93.886362254415531</v>
      </c>
      <c r="CA24" s="168">
        <f t="shared" si="3"/>
        <v>2052.7511231151284</v>
      </c>
      <c r="CB24" s="169"/>
    </row>
    <row r="25" spans="2:80" ht="12.5" x14ac:dyDescent="0.25">
      <c r="B25" s="166">
        <f t="shared" si="2"/>
        <v>2018</v>
      </c>
      <c r="C25" s="167">
        <v>1.6661290498133641E-7</v>
      </c>
      <c r="D25" s="167">
        <v>3.9209270638954075E-7</v>
      </c>
      <c r="E25" s="167">
        <v>8.4337781066853856E-7</v>
      </c>
      <c r="F25" s="167">
        <v>1.7067243421771405E-6</v>
      </c>
      <c r="G25" s="167">
        <v>3.43640582367577E-6</v>
      </c>
      <c r="H25" s="167">
        <v>6.4836147751212714E-6</v>
      </c>
      <c r="I25" s="167">
        <v>1.2192493017273986E-5</v>
      </c>
      <c r="J25" s="167">
        <v>2.2771539592958412E-5</v>
      </c>
      <c r="K25" s="167">
        <v>3.9963947165294611E-5</v>
      </c>
      <c r="L25" s="167">
        <v>6.9287552498339955E-5</v>
      </c>
      <c r="M25" s="167">
        <v>1.21899758829494E-4</v>
      </c>
      <c r="N25" s="167">
        <v>2.0552935523711346E-4</v>
      </c>
      <c r="O25" s="167">
        <v>3.6246070557230392E-4</v>
      </c>
      <c r="P25" s="167">
        <v>6.2439673245905103E-4</v>
      </c>
      <c r="Q25" s="167">
        <v>1.0406147579693215E-3</v>
      </c>
      <c r="R25" s="167">
        <v>1.6384596718232447E-3</v>
      </c>
      <c r="S25" s="167">
        <v>2.472199957003901E-3</v>
      </c>
      <c r="T25" s="167">
        <v>3.7554276972624479E-3</v>
      </c>
      <c r="U25" s="167">
        <v>5.6878000311154364E-3</v>
      </c>
      <c r="V25" s="167">
        <v>8.386033917895247E-3</v>
      </c>
      <c r="W25" s="167">
        <v>1.2146018173514045E-2</v>
      </c>
      <c r="X25" s="167">
        <v>1.8850173894740696E-2</v>
      </c>
      <c r="Y25" s="167">
        <v>3.0400535895981073E-2</v>
      </c>
      <c r="Z25" s="167">
        <v>4.963494654327405E-2</v>
      </c>
      <c r="AA25" s="167">
        <v>8.1310399531065003E-2</v>
      </c>
      <c r="AB25" s="167">
        <v>0.13736231570227814</v>
      </c>
      <c r="AC25" s="167">
        <v>0.21766853744343684</v>
      </c>
      <c r="AD25" s="167">
        <v>0.32956527628491544</v>
      </c>
      <c r="AE25" s="167">
        <v>0.47038093642450457</v>
      </c>
      <c r="AF25" s="167">
        <v>0.70201948339238784</v>
      </c>
      <c r="AG25" s="167">
        <v>0.96820100599681935</v>
      </c>
      <c r="AH25" s="167">
        <v>1.3151237569273571</v>
      </c>
      <c r="AI25" s="167">
        <v>1.7060672795979588</v>
      </c>
      <c r="AJ25" s="167">
        <v>2.2170665681468522</v>
      </c>
      <c r="AK25" s="167">
        <v>2.8116737836632772</v>
      </c>
      <c r="AL25" s="167">
        <v>3.5165842880580174</v>
      </c>
      <c r="AM25" s="167">
        <v>4.4017086610222727</v>
      </c>
      <c r="AN25" s="167">
        <v>5.426311408437976</v>
      </c>
      <c r="AO25" s="167">
        <v>6.6432726840988465</v>
      </c>
      <c r="AP25" s="167">
        <v>8.2962738800143558</v>
      </c>
      <c r="AQ25" s="167">
        <v>10.341039683351639</v>
      </c>
      <c r="AR25" s="167">
        <v>12.642872487300345</v>
      </c>
      <c r="AS25" s="167">
        <v>15.373277817829759</v>
      </c>
      <c r="AT25" s="167">
        <v>18.489844014875111</v>
      </c>
      <c r="AU25" s="167">
        <v>22.947915910133297</v>
      </c>
      <c r="AV25" s="167">
        <v>27.899972328593545</v>
      </c>
      <c r="AW25" s="167">
        <v>32.860202159553758</v>
      </c>
      <c r="AX25" s="167">
        <v>39.884852309207865</v>
      </c>
      <c r="AY25" s="167">
        <v>48.442382717562808</v>
      </c>
      <c r="AZ25" s="167">
        <v>58.747894713137242</v>
      </c>
      <c r="BA25" s="167">
        <v>72.140502040125</v>
      </c>
      <c r="BB25" s="167">
        <v>90.378960851839778</v>
      </c>
      <c r="BC25" s="167">
        <v>78.989200111267536</v>
      </c>
      <c r="BD25" s="167">
        <v>85.594530483015177</v>
      </c>
      <c r="BE25" s="167">
        <v>94.701000842234265</v>
      </c>
      <c r="BF25" s="167">
        <v>95.388372488293754</v>
      </c>
      <c r="BG25" s="167">
        <v>91.217001286470463</v>
      </c>
      <c r="BH25" s="167">
        <v>86.538904728775577</v>
      </c>
      <c r="BI25" s="167">
        <v>93.911888265399412</v>
      </c>
      <c r="BJ25" s="167">
        <v>95.897242880947488</v>
      </c>
      <c r="BK25" s="167">
        <v>95.508734424851127</v>
      </c>
      <c r="BL25" s="167">
        <v>91.663577733223917</v>
      </c>
      <c r="BM25" s="167">
        <v>87.612582938994692</v>
      </c>
      <c r="BN25" s="167">
        <v>83.055615385098719</v>
      </c>
      <c r="BO25" s="167">
        <v>75.701986789557537</v>
      </c>
      <c r="BP25" s="167">
        <v>69.870901607103278</v>
      </c>
      <c r="BQ25" s="167">
        <v>65.016278149886602</v>
      </c>
      <c r="BR25" s="167">
        <v>57.918903158248526</v>
      </c>
      <c r="BS25" s="167">
        <v>49.659543539208123</v>
      </c>
      <c r="BT25" s="167">
        <v>41.1979098461942</v>
      </c>
      <c r="BU25" s="167">
        <v>28.655195760889747</v>
      </c>
      <c r="BV25" s="167">
        <v>23.510233619435272</v>
      </c>
      <c r="BW25" s="167">
        <v>18.564510799413409</v>
      </c>
      <c r="BX25" s="167">
        <v>14.140151875901337</v>
      </c>
      <c r="BY25" s="167">
        <v>10.476898530497806</v>
      </c>
      <c r="BZ25" s="167">
        <v>0</v>
      </c>
      <c r="CA25" s="168">
        <f t="shared" si="3"/>
        <v>2024.3169562846138</v>
      </c>
      <c r="CB25" s="169"/>
    </row>
    <row r="26" spans="2:80" ht="12.5" x14ac:dyDescent="0.25">
      <c r="B26" s="166">
        <f t="shared" si="2"/>
        <v>2019</v>
      </c>
      <c r="C26" s="167">
        <v>1.1554152280421337E-7</v>
      </c>
      <c r="D26" s="167">
        <v>2.6666558136309582E-7</v>
      </c>
      <c r="E26" s="167">
        <v>5.8852216945973201E-7</v>
      </c>
      <c r="F26" s="167">
        <v>1.2054666676114545E-6</v>
      </c>
      <c r="G26" s="167">
        <v>2.3423953861567703E-6</v>
      </c>
      <c r="H26" s="167">
        <v>4.5633391560218062E-6</v>
      </c>
      <c r="I26" s="167">
        <v>8.401779082435612E-6</v>
      </c>
      <c r="J26" s="167">
        <v>1.5525926535052414E-5</v>
      </c>
      <c r="K26" s="167">
        <v>2.8620870889284333E-5</v>
      </c>
      <c r="L26" s="167">
        <v>4.9728261132947482E-5</v>
      </c>
      <c r="M26" s="167">
        <v>8.5452467579086311E-5</v>
      </c>
      <c r="N26" s="167">
        <v>1.4927078004668692E-4</v>
      </c>
      <c r="O26" s="167">
        <v>2.5025780268318754E-4</v>
      </c>
      <c r="P26" s="167">
        <v>4.3847580697153887E-4</v>
      </c>
      <c r="Q26" s="167">
        <v>7.5078569458161826E-4</v>
      </c>
      <c r="R26" s="167">
        <v>1.2436314301653706E-3</v>
      </c>
      <c r="S26" s="167">
        <v>1.9540954387905207E-3</v>
      </c>
      <c r="T26" s="167">
        <v>2.9474954687185306E-3</v>
      </c>
      <c r="U26" s="167">
        <v>4.4774030990455127E-3</v>
      </c>
      <c r="V26" s="167">
        <v>6.7748341733360196E-3</v>
      </c>
      <c r="W26" s="167">
        <v>9.9651666090483093E-3</v>
      </c>
      <c r="X26" s="167">
        <v>1.4383236216970963E-2</v>
      </c>
      <c r="Y26" s="167">
        <v>2.222971240017213E-2</v>
      </c>
      <c r="Z26" s="167">
        <v>3.5670348683384367E-2</v>
      </c>
      <c r="AA26" s="167">
        <v>5.7906646617636337E-2</v>
      </c>
      <c r="AB26" s="167">
        <v>9.4287700485619186E-2</v>
      </c>
      <c r="AC26" s="167">
        <v>0.15825155155309872</v>
      </c>
      <c r="AD26" s="167">
        <v>0.249482122864357</v>
      </c>
      <c r="AE26" s="167">
        <v>0.37599396990557166</v>
      </c>
      <c r="AF26" s="167">
        <v>0.53438992063757174</v>
      </c>
      <c r="AG26" s="167">
        <v>0.7942778707991407</v>
      </c>
      <c r="AH26" s="167">
        <v>1.0909252743801674</v>
      </c>
      <c r="AI26" s="167">
        <v>1.4758126316324018</v>
      </c>
      <c r="AJ26" s="167">
        <v>1.9073110774293487</v>
      </c>
      <c r="AK26" s="167">
        <v>2.4690110487626176</v>
      </c>
      <c r="AL26" s="167">
        <v>3.1188340884454471</v>
      </c>
      <c r="AM26" s="167">
        <v>3.8859112365049246</v>
      </c>
      <c r="AN26" s="167">
        <v>4.8463941992614483</v>
      </c>
      <c r="AO26" s="167">
        <v>5.9503484828301829</v>
      </c>
      <c r="AP26" s="167">
        <v>7.2566273091424218</v>
      </c>
      <c r="AQ26" s="167">
        <v>9.0322908977577665</v>
      </c>
      <c r="AR26" s="167">
        <v>11.220851402300514</v>
      </c>
      <c r="AS26" s="167">
        <v>13.674252714412241</v>
      </c>
      <c r="AT26" s="167">
        <v>16.582264874194355</v>
      </c>
      <c r="AU26" s="167">
        <v>19.886391930889587</v>
      </c>
      <c r="AV26" s="167">
        <v>24.599120708828188</v>
      </c>
      <c r="AW26" s="167">
        <v>29.822230348417602</v>
      </c>
      <c r="AX26" s="167">
        <v>35.03099497150739</v>
      </c>
      <c r="AY26" s="167">
        <v>42.386765567276406</v>
      </c>
      <c r="AZ26" s="167">
        <v>51.192154804602879</v>
      </c>
      <c r="BA26" s="167">
        <v>61.781165335596562</v>
      </c>
      <c r="BB26" s="167">
        <v>75.533566952171768</v>
      </c>
      <c r="BC26" s="167">
        <v>94.2507366777714</v>
      </c>
      <c r="BD26" s="167">
        <v>81.638652910031709</v>
      </c>
      <c r="BE26" s="167">
        <v>87.81333729887028</v>
      </c>
      <c r="BF26" s="167">
        <v>96.508167361662572</v>
      </c>
      <c r="BG26" s="167">
        <v>96.619015758653404</v>
      </c>
      <c r="BH26" s="167">
        <v>91.865081213166775</v>
      </c>
      <c r="BI26" s="167">
        <v>86.669702838904399</v>
      </c>
      <c r="BJ26" s="167">
        <v>93.540086809466928</v>
      </c>
      <c r="BK26" s="167">
        <v>94.97089862502277</v>
      </c>
      <c r="BL26" s="167">
        <v>93.98832275713356</v>
      </c>
      <c r="BM26" s="167">
        <v>89.570864443071329</v>
      </c>
      <c r="BN26" s="167">
        <v>84.733079620256618</v>
      </c>
      <c r="BO26" s="167">
        <v>79.40683885228853</v>
      </c>
      <c r="BP26" s="167">
        <v>71.470920555086281</v>
      </c>
      <c r="BQ26" s="167">
        <v>65.070796907220711</v>
      </c>
      <c r="BR26" s="167">
        <v>59.643048731222599</v>
      </c>
      <c r="BS26" s="167">
        <v>52.264116171181392</v>
      </c>
      <c r="BT26" s="167">
        <v>44.014351233784595</v>
      </c>
      <c r="BU26" s="167">
        <v>29.274636662004525</v>
      </c>
      <c r="BV26" s="167">
        <v>23.235091268400875</v>
      </c>
      <c r="BW26" s="167">
        <v>18.639517696812099</v>
      </c>
      <c r="BX26" s="167">
        <v>14.379105960585251</v>
      </c>
      <c r="BY26" s="167">
        <v>10.68396502972433</v>
      </c>
      <c r="BZ26" s="167">
        <v>0</v>
      </c>
      <c r="CA26" s="168">
        <f t="shared" si="3"/>
        <v>1985.3595825463692</v>
      </c>
      <c r="CB26" s="169"/>
    </row>
    <row r="27" spans="2:80" ht="12.5" x14ac:dyDescent="0.25">
      <c r="B27" s="166">
        <f t="shared" si="2"/>
        <v>2020</v>
      </c>
      <c r="C27" s="167">
        <v>7.8751549469069371E-8</v>
      </c>
      <c r="D27" s="167">
        <v>1.848352200913006E-7</v>
      </c>
      <c r="E27" s="167">
        <v>4.0015935348289289E-7</v>
      </c>
      <c r="F27" s="167">
        <v>8.4066000333865576E-7</v>
      </c>
      <c r="G27" s="167">
        <v>1.6532556187109915E-6</v>
      </c>
      <c r="H27" s="167">
        <v>3.1093716292840412E-6</v>
      </c>
      <c r="I27" s="167">
        <v>5.9099663251641066E-6</v>
      </c>
      <c r="J27" s="167">
        <v>1.069469280256391E-5</v>
      </c>
      <c r="K27" s="167">
        <v>1.9508659686140462E-5</v>
      </c>
      <c r="L27" s="167">
        <v>3.5597002223566876E-5</v>
      </c>
      <c r="M27" s="167">
        <v>6.1303866093959103E-5</v>
      </c>
      <c r="N27" s="167">
        <v>1.0460889739792589E-4</v>
      </c>
      <c r="O27" s="167">
        <v>1.8168754881121851E-4</v>
      </c>
      <c r="P27" s="167">
        <v>3.0268259796939478E-4</v>
      </c>
      <c r="Q27" s="167">
        <v>5.2713508158280797E-4</v>
      </c>
      <c r="R27" s="167">
        <v>8.970976088577276E-4</v>
      </c>
      <c r="S27" s="167">
        <v>1.4763371375695056E-3</v>
      </c>
      <c r="T27" s="167">
        <v>2.3145349414676331E-3</v>
      </c>
      <c r="U27" s="167">
        <v>3.4887245497845776E-3</v>
      </c>
      <c r="V27" s="167">
        <v>5.2951079974370707E-3</v>
      </c>
      <c r="W27" s="167">
        <v>7.998545250979594E-3</v>
      </c>
      <c r="X27" s="167">
        <v>1.1735869602852556E-2</v>
      </c>
      <c r="Y27" s="167">
        <v>1.6886893402536629E-2</v>
      </c>
      <c r="Z27" s="167">
        <v>2.5994629241870015E-2</v>
      </c>
      <c r="AA27" s="167">
        <v>4.1509680026946771E-2</v>
      </c>
      <c r="AB27" s="167">
        <v>6.7024804585334219E-2</v>
      </c>
      <c r="AC27" s="167">
        <v>0.10848795276678935</v>
      </c>
      <c r="AD27" s="167">
        <v>0.18101126940975482</v>
      </c>
      <c r="AE27" s="167">
        <v>0.28400247239311854</v>
      </c>
      <c r="AF27" s="167">
        <v>0.4262342395877422</v>
      </c>
      <c r="AG27" s="167">
        <v>0.60348662739709358</v>
      </c>
      <c r="AH27" s="167">
        <v>0.89337540811193106</v>
      </c>
      <c r="AI27" s="167">
        <v>1.2223125948095479</v>
      </c>
      <c r="AJ27" s="167">
        <v>1.647608123064352</v>
      </c>
      <c r="AK27" s="167">
        <v>2.1215786500000124</v>
      </c>
      <c r="AL27" s="167">
        <v>2.7360365480949507</v>
      </c>
      <c r="AM27" s="167">
        <v>3.4436114211234634</v>
      </c>
      <c r="AN27" s="167">
        <v>4.275784307777676</v>
      </c>
      <c r="AO27" s="167">
        <v>5.3114090070284083</v>
      </c>
      <c r="AP27" s="167">
        <v>6.4964855768292455</v>
      </c>
      <c r="AQ27" s="167">
        <v>7.8967220995360003</v>
      </c>
      <c r="AR27" s="167">
        <v>9.7973026811112103</v>
      </c>
      <c r="AS27" s="167">
        <v>12.132598046044931</v>
      </c>
      <c r="AT27" s="167">
        <v>14.74524017729845</v>
      </c>
      <c r="AU27" s="167">
        <v>17.829448352335518</v>
      </c>
      <c r="AV27" s="167">
        <v>21.311944879018924</v>
      </c>
      <c r="AW27" s="167">
        <v>26.287114007146371</v>
      </c>
      <c r="AX27" s="167">
        <v>31.783715846392731</v>
      </c>
      <c r="AY27" s="167">
        <v>37.220578818280082</v>
      </c>
      <c r="AZ27" s="167">
        <v>44.776482390913237</v>
      </c>
      <c r="BA27" s="167">
        <v>53.81167047858041</v>
      </c>
      <c r="BB27" s="167">
        <v>64.65580550620065</v>
      </c>
      <c r="BC27" s="167">
        <v>78.724770875922417</v>
      </c>
      <c r="BD27" s="167">
        <v>97.310997528831891</v>
      </c>
      <c r="BE27" s="167">
        <v>83.653710133007834</v>
      </c>
      <c r="BF27" s="167">
        <v>89.372007474825722</v>
      </c>
      <c r="BG27" s="167">
        <v>97.591443591607543</v>
      </c>
      <c r="BH27" s="167">
        <v>97.120849366868825</v>
      </c>
      <c r="BI27" s="167">
        <v>91.813493466973767</v>
      </c>
      <c r="BJ27" s="167">
        <v>86.148584501315469</v>
      </c>
      <c r="BK27" s="167">
        <v>92.437943726827797</v>
      </c>
      <c r="BL27" s="167">
        <v>93.266911913729345</v>
      </c>
      <c r="BM27" s="167">
        <v>91.664423208897233</v>
      </c>
      <c r="BN27" s="167">
        <v>86.490358143495286</v>
      </c>
      <c r="BO27" s="167">
        <v>80.909935811501441</v>
      </c>
      <c r="BP27" s="167">
        <v>74.900311241138141</v>
      </c>
      <c r="BQ27" s="167">
        <v>66.521526379287579</v>
      </c>
      <c r="BR27" s="167">
        <v>59.674779723156398</v>
      </c>
      <c r="BS27" s="167">
        <v>53.816008634251645</v>
      </c>
      <c r="BT27" s="167">
        <v>46.326544080398833</v>
      </c>
      <c r="BU27" s="167">
        <v>29.501084248063204</v>
      </c>
      <c r="BV27" s="167">
        <v>23.564176313798228</v>
      </c>
      <c r="BW27" s="167">
        <v>18.288723054988957</v>
      </c>
      <c r="BX27" s="167">
        <v>14.331765368631086</v>
      </c>
      <c r="BY27" s="167">
        <v>10.779905695783091</v>
      </c>
      <c r="BZ27" s="167">
        <v>0</v>
      </c>
      <c r="CA27" s="168">
        <f t="shared" si="3"/>
        <v>1936.3961795842463</v>
      </c>
      <c r="CB27" s="169"/>
    </row>
    <row r="28" spans="2:80" ht="12.5" x14ac:dyDescent="0.25">
      <c r="B28" s="166">
        <f t="shared" si="2"/>
        <v>2021</v>
      </c>
      <c r="C28" s="167">
        <v>5.3762529645187684E-8</v>
      </c>
      <c r="D28" s="167">
        <v>1.2589588928302309E-7</v>
      </c>
      <c r="E28" s="167">
        <v>2.7709488632787771E-7</v>
      </c>
      <c r="F28" s="167">
        <v>5.7116896140518847E-7</v>
      </c>
      <c r="G28" s="167">
        <v>1.1518628067336278E-6</v>
      </c>
      <c r="H28" s="167">
        <v>2.1925111811788023E-6</v>
      </c>
      <c r="I28" s="167">
        <v>4.0241305186150544E-6</v>
      </c>
      <c r="J28" s="167">
        <v>7.5163523995530612E-6</v>
      </c>
      <c r="K28" s="167">
        <v>1.3428352994046544E-5</v>
      </c>
      <c r="L28" s="167">
        <v>2.4248978958890666E-5</v>
      </c>
      <c r="M28" s="167">
        <v>4.3851735084865506E-5</v>
      </c>
      <c r="N28" s="167">
        <v>7.499871296368088E-5</v>
      </c>
      <c r="O28" s="167">
        <v>1.2725860735028627E-4</v>
      </c>
      <c r="P28" s="167">
        <v>2.1962505341005523E-4</v>
      </c>
      <c r="Q28" s="167">
        <v>3.6370789694270544E-4</v>
      </c>
      <c r="R28" s="167">
        <v>6.2957024953275154E-4</v>
      </c>
      <c r="S28" s="167">
        <v>1.0644878164945693E-3</v>
      </c>
      <c r="T28" s="167">
        <v>1.7406105508355196E-3</v>
      </c>
      <c r="U28" s="167">
        <v>2.7223902460694061E-3</v>
      </c>
      <c r="V28" s="167">
        <v>4.0979371077570492E-3</v>
      </c>
      <c r="W28" s="167">
        <v>6.210511801569979E-3</v>
      </c>
      <c r="X28" s="167">
        <v>9.3644230238106863E-3</v>
      </c>
      <c r="Y28" s="167">
        <v>1.3709916547361589E-2</v>
      </c>
      <c r="Z28" s="167">
        <v>1.9668003729003014E-2</v>
      </c>
      <c r="AA28" s="167">
        <v>3.0156474731452665E-2</v>
      </c>
      <c r="AB28" s="167">
        <v>4.7933591767909345E-2</v>
      </c>
      <c r="AC28" s="167">
        <v>7.6986296006867905E-2</v>
      </c>
      <c r="AD28" s="167">
        <v>0.12394122994679291</v>
      </c>
      <c r="AE28" s="167">
        <v>0.20566643547962332</v>
      </c>
      <c r="AF28" s="167">
        <v>0.32128996854789355</v>
      </c>
      <c r="AG28" s="167">
        <v>0.48036945430708944</v>
      </c>
      <c r="AH28" s="167">
        <v>0.67758660003793991</v>
      </c>
      <c r="AI28" s="167">
        <v>0.99930392704096482</v>
      </c>
      <c r="AJ28" s="167">
        <v>1.3625721540861875</v>
      </c>
      <c r="AK28" s="167">
        <v>1.8302624650743096</v>
      </c>
      <c r="AL28" s="167">
        <v>2.348410294957656</v>
      </c>
      <c r="AM28" s="167">
        <v>3.018100363283446</v>
      </c>
      <c r="AN28" s="167">
        <v>3.7861559430760487</v>
      </c>
      <c r="AO28" s="167">
        <v>4.6830405664331449</v>
      </c>
      <c r="AP28" s="167">
        <v>5.7956830584217478</v>
      </c>
      <c r="AQ28" s="167">
        <v>7.0658605047355145</v>
      </c>
      <c r="AR28" s="167">
        <v>8.5615433974981272</v>
      </c>
      <c r="AS28" s="167">
        <v>10.58974025543529</v>
      </c>
      <c r="AT28" s="167">
        <v>13.078916150567888</v>
      </c>
      <c r="AU28" s="167">
        <v>15.849833149679869</v>
      </c>
      <c r="AV28" s="167">
        <v>19.102697154744288</v>
      </c>
      <c r="AW28" s="167">
        <v>22.769434647309598</v>
      </c>
      <c r="AX28" s="167">
        <v>28.009830937915979</v>
      </c>
      <c r="AY28" s="167">
        <v>33.762616017979099</v>
      </c>
      <c r="AZ28" s="167">
        <v>39.305057566437682</v>
      </c>
      <c r="BA28" s="167">
        <v>47.04589440996984</v>
      </c>
      <c r="BB28" s="167">
        <v>56.287674319413952</v>
      </c>
      <c r="BC28" s="167">
        <v>67.354101489347954</v>
      </c>
      <c r="BD28" s="167">
        <v>81.217009067756919</v>
      </c>
      <c r="BE28" s="167">
        <v>99.589389436098685</v>
      </c>
      <c r="BF28" s="167">
        <v>85.030017398293481</v>
      </c>
      <c r="BG28" s="167">
        <v>90.2573358869342</v>
      </c>
      <c r="BH28" s="167">
        <v>97.942666786469402</v>
      </c>
      <c r="BI28" s="167">
        <v>96.894711662561207</v>
      </c>
      <c r="BJ28" s="167">
        <v>91.086453639776778</v>
      </c>
      <c r="BK28" s="167">
        <v>84.972854330095799</v>
      </c>
      <c r="BL28" s="167">
        <v>90.604914295979285</v>
      </c>
      <c r="BM28" s="167">
        <v>90.796901976152611</v>
      </c>
      <c r="BN28" s="167">
        <v>88.370196317262227</v>
      </c>
      <c r="BO28" s="167">
        <v>82.485074344713411</v>
      </c>
      <c r="BP28" s="167">
        <v>76.24980161310171</v>
      </c>
      <c r="BQ28" s="167">
        <v>69.674051598122759</v>
      </c>
      <c r="BR28" s="167">
        <v>60.992650384809409</v>
      </c>
      <c r="BS28" s="167">
        <v>53.847787912303481</v>
      </c>
      <c r="BT28" s="167">
        <v>47.718207770435015</v>
      </c>
      <c r="BU28" s="167">
        <v>29.205388098770058</v>
      </c>
      <c r="BV28" s="167">
        <v>23.681481051190531</v>
      </c>
      <c r="BW28" s="167">
        <v>18.496387103731248</v>
      </c>
      <c r="BX28" s="167">
        <v>14.024083839394077</v>
      </c>
      <c r="BY28" s="167">
        <v>10.713533251237427</v>
      </c>
      <c r="BZ28" s="167">
        <v>0</v>
      </c>
      <c r="CA28" s="168">
        <f t="shared" si="3"/>
        <v>1878.4816474726131</v>
      </c>
      <c r="CB28" s="169"/>
    </row>
    <row r="29" spans="2:80" ht="12.5" x14ac:dyDescent="0.25">
      <c r="B29" s="166">
        <f t="shared" si="2"/>
        <v>2022</v>
      </c>
      <c r="C29" s="167">
        <v>3.6808239858854286E-8</v>
      </c>
      <c r="D29" s="167">
        <v>8.5913004828352957E-8</v>
      </c>
      <c r="E29" s="167">
        <v>1.8865713819274377E-7</v>
      </c>
      <c r="F29" s="167">
        <v>3.9525855461894355E-7</v>
      </c>
      <c r="G29" s="167">
        <v>7.8225722677932596E-7</v>
      </c>
      <c r="H29" s="167">
        <v>1.5266537837649308E-6</v>
      </c>
      <c r="I29" s="167">
        <v>2.8357189448199871E-6</v>
      </c>
      <c r="J29" s="167">
        <v>5.1158080562191399E-6</v>
      </c>
      <c r="K29" s="167">
        <v>9.4330079242477272E-6</v>
      </c>
      <c r="L29" s="167">
        <v>1.6685131873334091E-5</v>
      </c>
      <c r="M29" s="167">
        <v>2.9863604624771889E-5</v>
      </c>
      <c r="N29" s="167">
        <v>5.3628263619445726E-5</v>
      </c>
      <c r="O29" s="167">
        <v>9.1206474549826444E-5</v>
      </c>
      <c r="P29" s="167">
        <v>1.5379146917318676E-4</v>
      </c>
      <c r="Q29" s="167">
        <v>2.6384040105914552E-4</v>
      </c>
      <c r="R29" s="167">
        <v>4.3430528606885899E-4</v>
      </c>
      <c r="S29" s="167">
        <v>7.469139794065438E-4</v>
      </c>
      <c r="T29" s="167">
        <v>1.2548406742169949E-3</v>
      </c>
      <c r="U29" s="167">
        <v>2.039168445163636E-3</v>
      </c>
      <c r="V29" s="167">
        <v>3.1802448201757316E-3</v>
      </c>
      <c r="W29" s="167">
        <v>4.7779916466964556E-3</v>
      </c>
      <c r="X29" s="167">
        <v>7.2297807909265099E-3</v>
      </c>
      <c r="Y29" s="167">
        <v>1.0884018278022767E-2</v>
      </c>
      <c r="Z29" s="167">
        <v>1.5898760258836908E-2</v>
      </c>
      <c r="AA29" s="167">
        <v>2.2738606815380868E-2</v>
      </c>
      <c r="AB29" s="167">
        <v>3.4731915499291111E-2</v>
      </c>
      <c r="AC29" s="167">
        <v>5.4949440097176283E-2</v>
      </c>
      <c r="AD29" s="167">
        <v>8.7825867065945973E-2</v>
      </c>
      <c r="AE29" s="167">
        <v>0.14068151702668075</v>
      </c>
      <c r="AF29" s="167">
        <v>0.23228078841786803</v>
      </c>
      <c r="AG29" s="167">
        <v>0.36143788518051578</v>
      </c>
      <c r="AH29" s="167">
        <v>0.53838967576776542</v>
      </c>
      <c r="AI29" s="167">
        <v>0.7567501735831722</v>
      </c>
      <c r="AJ29" s="167">
        <v>1.1123093429507884</v>
      </c>
      <c r="AK29" s="167">
        <v>1.5116054623019579</v>
      </c>
      <c r="AL29" s="167">
        <v>2.0235249355212086</v>
      </c>
      <c r="AM29" s="167">
        <v>2.5879019300156814</v>
      </c>
      <c r="AN29" s="167">
        <v>3.3154544636307821</v>
      </c>
      <c r="AO29" s="167">
        <v>4.1437467641729873</v>
      </c>
      <c r="AP29" s="167">
        <v>5.1070013178268168</v>
      </c>
      <c r="AQ29" s="167">
        <v>6.3003888381791988</v>
      </c>
      <c r="AR29" s="167">
        <v>7.6572018907020407</v>
      </c>
      <c r="AS29" s="167">
        <v>9.2501096583485811</v>
      </c>
      <c r="AT29" s="167">
        <v>11.412042036018901</v>
      </c>
      <c r="AU29" s="167">
        <v>14.054961877115174</v>
      </c>
      <c r="AV29" s="167">
        <v>16.978194035074782</v>
      </c>
      <c r="AW29" s="167">
        <v>20.40489700265487</v>
      </c>
      <c r="AX29" s="167">
        <v>24.257312836431534</v>
      </c>
      <c r="AY29" s="167">
        <v>29.748493973596986</v>
      </c>
      <c r="AZ29" s="167">
        <v>35.639830970147813</v>
      </c>
      <c r="BA29" s="167">
        <v>41.278873200989885</v>
      </c>
      <c r="BB29" s="167">
        <v>49.186604874774581</v>
      </c>
      <c r="BC29" s="167">
        <v>58.608248406366677</v>
      </c>
      <c r="BD29" s="167">
        <v>69.435221873669491</v>
      </c>
      <c r="BE29" s="167">
        <v>83.042934373001884</v>
      </c>
      <c r="BF29" s="167">
        <v>101.0928546954526</v>
      </c>
      <c r="BG29" s="167">
        <v>85.763550718314519</v>
      </c>
      <c r="BH29" s="167">
        <v>90.46804646105079</v>
      </c>
      <c r="BI29" s="167">
        <v>97.571584234245464</v>
      </c>
      <c r="BJ29" s="167">
        <v>95.971564512690549</v>
      </c>
      <c r="BK29" s="167">
        <v>89.690276511550351</v>
      </c>
      <c r="BL29" s="167">
        <v>83.149432736309237</v>
      </c>
      <c r="BM29" s="167">
        <v>88.059994891508268</v>
      </c>
      <c r="BN29" s="167">
        <v>87.404844600251693</v>
      </c>
      <c r="BO29" s="167">
        <v>84.173080036838769</v>
      </c>
      <c r="BP29" s="167">
        <v>77.667356638763962</v>
      </c>
      <c r="BQ29" s="167">
        <v>70.890780885177264</v>
      </c>
      <c r="BR29" s="167">
        <v>63.870472535380543</v>
      </c>
      <c r="BS29" s="167">
        <v>55.046932918871434</v>
      </c>
      <c r="BT29" s="167">
        <v>47.76824060593863</v>
      </c>
      <c r="BU29" s="167">
        <v>28.354767044227525</v>
      </c>
      <c r="BV29" s="167">
        <v>23.501575764032204</v>
      </c>
      <c r="BW29" s="167">
        <v>18.636697178555504</v>
      </c>
      <c r="BX29" s="167">
        <v>14.218496667530193</v>
      </c>
      <c r="BY29" s="167">
        <v>10.511143944263306</v>
      </c>
      <c r="BZ29" s="167">
        <v>0</v>
      </c>
      <c r="CA29" s="168">
        <f t="shared" si="3"/>
        <v>1813.1454149535064</v>
      </c>
      <c r="CB29" s="169"/>
    </row>
    <row r="30" spans="2:80" ht="12.5" x14ac:dyDescent="0.25">
      <c r="B30" s="166">
        <f t="shared" si="2"/>
        <v>2023</v>
      </c>
      <c r="C30" s="167">
        <v>2.6230288328529805E-8</v>
      </c>
      <c r="D30" s="167">
        <v>5.8794277463941613E-8</v>
      </c>
      <c r="E30" s="167">
        <v>1.2868495132684066E-7</v>
      </c>
      <c r="F30" s="167">
        <v>2.6898459196469937E-7</v>
      </c>
      <c r="G30" s="167">
        <v>5.4101138716178276E-7</v>
      </c>
      <c r="H30" s="167">
        <v>1.0363282419434405E-6</v>
      </c>
      <c r="I30" s="167">
        <v>1.973444473321595E-6</v>
      </c>
      <c r="J30" s="167">
        <v>3.6030202773401632E-6</v>
      </c>
      <c r="K30" s="167">
        <v>6.4179970654804075E-6</v>
      </c>
      <c r="L30" s="167">
        <v>1.1715833818912169E-5</v>
      </c>
      <c r="M30" s="167">
        <v>2.0542027691680675E-5</v>
      </c>
      <c r="N30" s="167">
        <v>3.651225282474968E-5</v>
      </c>
      <c r="O30" s="167">
        <v>6.5197230192354239E-5</v>
      </c>
      <c r="P30" s="167">
        <v>1.1019593312179554E-4</v>
      </c>
      <c r="Q30" s="167">
        <v>1.8471511422765707E-4</v>
      </c>
      <c r="R30" s="167">
        <v>3.1499091583289673E-4</v>
      </c>
      <c r="S30" s="167">
        <v>5.1516933466175252E-4</v>
      </c>
      <c r="T30" s="167">
        <v>8.8033911187418434E-4</v>
      </c>
      <c r="U30" s="167">
        <v>1.4698582094683776E-3</v>
      </c>
      <c r="V30" s="167">
        <v>2.3734194755185012E-3</v>
      </c>
      <c r="W30" s="167">
        <v>3.6895850695047028E-3</v>
      </c>
      <c r="X30" s="167">
        <v>5.5326362064985202E-3</v>
      </c>
      <c r="Y30" s="167">
        <v>8.3603237939552377E-3</v>
      </c>
      <c r="Z30" s="167">
        <v>1.2564606374662834E-2</v>
      </c>
      <c r="AA30" s="167">
        <v>1.8310058001054952E-2</v>
      </c>
      <c r="AB30" s="167">
        <v>2.610873331684721E-2</v>
      </c>
      <c r="AC30" s="167">
        <v>3.9723322551847406E-2</v>
      </c>
      <c r="AD30" s="167">
        <v>6.2577371956984762E-2</v>
      </c>
      <c r="AE30" s="167">
        <v>9.9560597483284718E-2</v>
      </c>
      <c r="AF30" s="167">
        <v>0.15874367404398609</v>
      </c>
      <c r="AG30" s="167">
        <v>0.2609138348089991</v>
      </c>
      <c r="AH30" s="167">
        <v>0.40442226667165171</v>
      </c>
      <c r="AI30" s="167">
        <v>0.60031295876638557</v>
      </c>
      <c r="AJ30" s="167">
        <v>0.84113321738962843</v>
      </c>
      <c r="AK30" s="167">
        <v>1.232271584246879</v>
      </c>
      <c r="AL30" s="167">
        <v>1.6691460003584291</v>
      </c>
      <c r="AM30" s="167">
        <v>2.2274019741761437</v>
      </c>
      <c r="AN30" s="167">
        <v>2.8401693892814137</v>
      </c>
      <c r="AO30" s="167">
        <v>3.6255514010621797</v>
      </c>
      <c r="AP30" s="167">
        <v>4.5157167891815231</v>
      </c>
      <c r="AQ30" s="167">
        <v>5.5485439189831425</v>
      </c>
      <c r="AR30" s="167">
        <v>6.8242559721904863</v>
      </c>
      <c r="AS30" s="167">
        <v>8.2694145748960111</v>
      </c>
      <c r="AT30" s="167">
        <v>9.964271495398453</v>
      </c>
      <c r="AU30" s="167">
        <v>12.260002147376015</v>
      </c>
      <c r="AV30" s="167">
        <v>15.05200665880281</v>
      </c>
      <c r="AW30" s="167">
        <v>18.131836032664932</v>
      </c>
      <c r="AX30" s="167">
        <v>21.733914223250135</v>
      </c>
      <c r="AY30" s="167">
        <v>25.759194381695746</v>
      </c>
      <c r="AZ30" s="167">
        <v>31.392010949845922</v>
      </c>
      <c r="BA30" s="167">
        <v>37.412305349146649</v>
      </c>
      <c r="BB30" s="167">
        <v>43.136081433779566</v>
      </c>
      <c r="BC30" s="167">
        <v>51.189215737340426</v>
      </c>
      <c r="BD30" s="167">
        <v>60.376538508093397</v>
      </c>
      <c r="BE30" s="167">
        <v>70.936164800422546</v>
      </c>
      <c r="BF30" s="167">
        <v>84.216470107997438</v>
      </c>
      <c r="BG30" s="167">
        <v>101.82960215444109</v>
      </c>
      <c r="BH30" s="167">
        <v>85.858853971027358</v>
      </c>
      <c r="BI30" s="167">
        <v>90.01897979314208</v>
      </c>
      <c r="BJ30" s="167">
        <v>96.51180162180016</v>
      </c>
      <c r="BK30" s="167">
        <v>94.362613024087594</v>
      </c>
      <c r="BL30" s="167">
        <v>87.632651995106002</v>
      </c>
      <c r="BM30" s="167">
        <v>80.696711157106066</v>
      </c>
      <c r="BN30" s="167">
        <v>84.657422292722387</v>
      </c>
      <c r="BO30" s="167">
        <v>83.161669614491203</v>
      </c>
      <c r="BP30" s="167">
        <v>79.18509308305056</v>
      </c>
      <c r="BQ30" s="167">
        <v>72.17247000760257</v>
      </c>
      <c r="BR30" s="167">
        <v>64.97285160248903</v>
      </c>
      <c r="BS30" s="167">
        <v>57.653339445941178</v>
      </c>
      <c r="BT30" s="167">
        <v>48.860142035922983</v>
      </c>
      <c r="BU30" s="167">
        <v>26.969155970212835</v>
      </c>
      <c r="BV30" s="167">
        <v>23.014493565711927</v>
      </c>
      <c r="BW30" s="167">
        <v>18.657589800475332</v>
      </c>
      <c r="BX30" s="167">
        <v>14.452893917955917</v>
      </c>
      <c r="BY30" s="167">
        <v>10.749545816837855</v>
      </c>
      <c r="BZ30" s="167">
        <v>0</v>
      </c>
      <c r="CA30" s="168">
        <f t="shared" si="3"/>
        <v>1742.2783141966845</v>
      </c>
      <c r="CB30" s="169"/>
    </row>
    <row r="31" spans="2:80" ht="12.5" x14ac:dyDescent="0.25">
      <c r="B31" s="166">
        <f t="shared" si="2"/>
        <v>2024</v>
      </c>
      <c r="C31" s="167">
        <v>1.8908247027132896E-8</v>
      </c>
      <c r="D31" s="167">
        <v>4.1888536878725846E-8</v>
      </c>
      <c r="E31" s="167">
        <v>8.80882127553273E-8</v>
      </c>
      <c r="F31" s="167">
        <v>1.8352580590311196E-7</v>
      </c>
      <c r="G31" s="167">
        <v>3.6825360637954274E-7</v>
      </c>
      <c r="H31" s="167">
        <v>7.1678038358891083E-7</v>
      </c>
      <c r="I31" s="167">
        <v>1.3398274185255632E-6</v>
      </c>
      <c r="J31" s="167">
        <v>2.5075053742967812E-6</v>
      </c>
      <c r="K31" s="167">
        <v>4.5201110706605263E-6</v>
      </c>
      <c r="L31" s="167">
        <v>7.9719550616919044E-6</v>
      </c>
      <c r="M31" s="167">
        <v>1.4424023957279597E-5</v>
      </c>
      <c r="N31" s="167">
        <v>2.5116596265237212E-5</v>
      </c>
      <c r="O31" s="167">
        <v>4.4391534110718722E-5</v>
      </c>
      <c r="P31" s="167">
        <v>7.8771056150908625E-5</v>
      </c>
      <c r="Q31" s="167">
        <v>1.3235505634115463E-4</v>
      </c>
      <c r="R31" s="167">
        <v>2.2052964697019672E-4</v>
      </c>
      <c r="S31" s="167">
        <v>3.7364479357079872E-4</v>
      </c>
      <c r="T31" s="167">
        <v>6.0720398095276407E-4</v>
      </c>
      <c r="U31" s="167">
        <v>1.0312023529814029E-3</v>
      </c>
      <c r="V31" s="167">
        <v>1.7108163148458477E-3</v>
      </c>
      <c r="W31" s="167">
        <v>2.7447623632013696E-3</v>
      </c>
      <c r="X31" s="167">
        <v>4.2536449907846219E-3</v>
      </c>
      <c r="Y31" s="167">
        <v>6.367965598257308E-3</v>
      </c>
      <c r="Z31" s="167">
        <v>9.6084447672659112E-3</v>
      </c>
      <c r="AA31" s="167">
        <v>1.4413399361236312E-2</v>
      </c>
      <c r="AB31" s="167">
        <v>2.0954119422920914E-2</v>
      </c>
      <c r="AC31" s="167">
        <v>2.9783769805097504E-2</v>
      </c>
      <c r="AD31" s="167">
        <v>4.5149661336610192E-2</v>
      </c>
      <c r="AE31" s="167">
        <v>7.0836525336201328E-2</v>
      </c>
      <c r="AF31" s="167">
        <v>0.11222734799784012</v>
      </c>
      <c r="AG31" s="167">
        <v>0.1781888736480095</v>
      </c>
      <c r="AH31" s="167">
        <v>0.29157036296754879</v>
      </c>
      <c r="AI31" s="167">
        <v>0.45029173516454868</v>
      </c>
      <c r="AJ31" s="167">
        <v>0.66630244476617595</v>
      </c>
      <c r="AK31" s="167">
        <v>0.9307019556614412</v>
      </c>
      <c r="AL31" s="167">
        <v>1.3590590679123138</v>
      </c>
      <c r="AM31" s="167">
        <v>1.8353212801147456</v>
      </c>
      <c r="AN31" s="167">
        <v>2.4421461086916172</v>
      </c>
      <c r="AO31" s="167">
        <v>3.1031578669206494</v>
      </c>
      <c r="AP31" s="167">
        <v>3.9480693698219524</v>
      </c>
      <c r="AQ31" s="167">
        <v>4.9030905160557001</v>
      </c>
      <c r="AR31" s="167">
        <v>6.0068984489434554</v>
      </c>
      <c r="AS31" s="167">
        <v>7.3667338093956474</v>
      </c>
      <c r="AT31" s="167">
        <v>8.9045622371411479</v>
      </c>
      <c r="AU31" s="167">
        <v>10.701191296116663</v>
      </c>
      <c r="AV31" s="167">
        <v>13.127029125074312</v>
      </c>
      <c r="AW31" s="167">
        <v>16.072533639346293</v>
      </c>
      <c r="AX31" s="167">
        <v>19.310556303560514</v>
      </c>
      <c r="AY31" s="167">
        <v>23.0772809967422</v>
      </c>
      <c r="AZ31" s="167">
        <v>27.175306788155346</v>
      </c>
      <c r="BA31" s="167">
        <v>32.94073332696405</v>
      </c>
      <c r="BB31" s="167">
        <v>39.077787740484574</v>
      </c>
      <c r="BC31" s="167">
        <v>44.871378288839729</v>
      </c>
      <c r="BD31" s="167">
        <v>52.698746032637985</v>
      </c>
      <c r="BE31" s="167">
        <v>61.634225085938489</v>
      </c>
      <c r="BF31" s="167">
        <v>71.877840019416013</v>
      </c>
      <c r="BG31" s="167">
        <v>84.753477332719584</v>
      </c>
      <c r="BH31" s="167">
        <v>101.8199737253553</v>
      </c>
      <c r="BI31" s="167">
        <v>85.339242574553296</v>
      </c>
      <c r="BJ31" s="167">
        <v>88.947780980299456</v>
      </c>
      <c r="BK31" s="167">
        <v>94.783004364584372</v>
      </c>
      <c r="BL31" s="167">
        <v>92.083520282650909</v>
      </c>
      <c r="BM31" s="167">
        <v>84.940026790853537</v>
      </c>
      <c r="BN31" s="167">
        <v>77.494044216205481</v>
      </c>
      <c r="BO31" s="167">
        <v>80.469915930545199</v>
      </c>
      <c r="BP31" s="167">
        <v>78.17743531864177</v>
      </c>
      <c r="BQ31" s="167">
        <v>73.544947799212679</v>
      </c>
      <c r="BR31" s="167">
        <v>66.139899022608276</v>
      </c>
      <c r="BS31" s="167">
        <v>58.664145355364049</v>
      </c>
      <c r="BT31" s="167">
        <v>51.205568147803355</v>
      </c>
      <c r="BU31" s="167">
        <v>26.227588930308773</v>
      </c>
      <c r="BV31" s="167">
        <v>21.939589949640528</v>
      </c>
      <c r="BW31" s="167">
        <v>18.316194777943025</v>
      </c>
      <c r="BX31" s="167">
        <v>14.507124136666436</v>
      </c>
      <c r="BY31" s="167">
        <v>10.955325857373433</v>
      </c>
      <c r="BZ31" s="167">
        <v>0</v>
      </c>
      <c r="CA31" s="168">
        <f t="shared" si="3"/>
        <v>1665.5801040669901</v>
      </c>
      <c r="CB31" s="169"/>
    </row>
    <row r="32" spans="2:80" ht="12.5" x14ac:dyDescent="0.25">
      <c r="B32" s="166">
        <f t="shared" si="2"/>
        <v>2025</v>
      </c>
      <c r="C32" s="167">
        <v>1.3498635124606362E-8</v>
      </c>
      <c r="D32" s="167">
        <v>3.0184864850679727E-8</v>
      </c>
      <c r="E32" s="167">
        <v>6.2747290127673772E-8</v>
      </c>
      <c r="F32" s="167">
        <v>1.2565822956472905E-7</v>
      </c>
      <c r="G32" s="167">
        <v>2.5130525507788271E-7</v>
      </c>
      <c r="H32" s="167">
        <v>4.8797224364710567E-7</v>
      </c>
      <c r="I32" s="167">
        <v>9.267579451008312E-7</v>
      </c>
      <c r="J32" s="167">
        <v>1.702641720550957E-6</v>
      </c>
      <c r="K32" s="167">
        <v>3.1458413663892904E-6</v>
      </c>
      <c r="L32" s="167">
        <v>5.6144984522943364E-6</v>
      </c>
      <c r="M32" s="167">
        <v>9.8156050650638482E-6</v>
      </c>
      <c r="N32" s="167">
        <v>1.7636210375732153E-5</v>
      </c>
      <c r="O32" s="167">
        <v>3.0537796188292998E-5</v>
      </c>
      <c r="P32" s="167">
        <v>5.3635461216242075E-5</v>
      </c>
      <c r="Q32" s="167">
        <v>9.4611900217700384E-5</v>
      </c>
      <c r="R32" s="167">
        <v>1.580184451892841E-4</v>
      </c>
      <c r="S32" s="167">
        <v>2.6159879826051502E-4</v>
      </c>
      <c r="T32" s="167">
        <v>4.4040393499636399E-4</v>
      </c>
      <c r="U32" s="167">
        <v>7.1126843613392166E-4</v>
      </c>
      <c r="V32" s="167">
        <v>1.2002701356544077E-3</v>
      </c>
      <c r="W32" s="167">
        <v>1.9785379560982863E-3</v>
      </c>
      <c r="X32" s="167">
        <v>3.1552035663623412E-3</v>
      </c>
      <c r="Y32" s="167">
        <v>4.8765137439443773E-3</v>
      </c>
      <c r="Z32" s="167">
        <v>7.2880005041636164E-3</v>
      </c>
      <c r="AA32" s="167">
        <v>1.0978540104123025E-2</v>
      </c>
      <c r="AB32" s="167">
        <v>1.6436750975047321E-2</v>
      </c>
      <c r="AC32" s="167">
        <v>2.3832907980632922E-2</v>
      </c>
      <c r="AD32" s="167">
        <v>3.3774481630322706E-2</v>
      </c>
      <c r="AE32" s="167">
        <v>5.1020316852953218E-2</v>
      </c>
      <c r="AF32" s="167">
        <v>7.9746937854279387E-2</v>
      </c>
      <c r="AG32" s="167">
        <v>0.12585842006693126</v>
      </c>
      <c r="AH32" s="167">
        <v>0.19900329063874589</v>
      </c>
      <c r="AI32" s="167">
        <v>0.32426169298436225</v>
      </c>
      <c r="AJ32" s="167">
        <v>0.49914045429500198</v>
      </c>
      <c r="AK32" s="167">
        <v>0.73629329776532093</v>
      </c>
      <c r="AL32" s="167">
        <v>1.0252991109566987</v>
      </c>
      <c r="AM32" s="167">
        <v>1.4927032380406235</v>
      </c>
      <c r="AN32" s="167">
        <v>2.010242238574671</v>
      </c>
      <c r="AO32" s="167">
        <v>2.6657686226865343</v>
      </c>
      <c r="AP32" s="167">
        <v>3.376453578640823</v>
      </c>
      <c r="AQ32" s="167">
        <v>4.283710392269918</v>
      </c>
      <c r="AR32" s="167">
        <v>5.3049906211323741</v>
      </c>
      <c r="AS32" s="167">
        <v>6.4813942574309751</v>
      </c>
      <c r="AT32" s="167">
        <v>7.9293332173478399</v>
      </c>
      <c r="AU32" s="167">
        <v>9.5597840986434104</v>
      </c>
      <c r="AV32" s="167">
        <v>11.454711736986745</v>
      </c>
      <c r="AW32" s="167">
        <v>14.014397320184715</v>
      </c>
      <c r="AX32" s="167">
        <v>17.115204542862973</v>
      </c>
      <c r="AY32" s="167">
        <v>20.502308866391161</v>
      </c>
      <c r="AZ32" s="167">
        <v>24.339919283709271</v>
      </c>
      <c r="BA32" s="167">
        <v>28.506065027514389</v>
      </c>
      <c r="BB32" s="167">
        <v>34.392747162211101</v>
      </c>
      <c r="BC32" s="167">
        <v>40.631493482048469</v>
      </c>
      <c r="BD32" s="167">
        <v>46.165551993447529</v>
      </c>
      <c r="BE32" s="167">
        <v>53.75712451662671</v>
      </c>
      <c r="BF32" s="167">
        <v>62.403687434301823</v>
      </c>
      <c r="BG32" s="167">
        <v>72.27689228078593</v>
      </c>
      <c r="BH32" s="167">
        <v>84.672790586109457</v>
      </c>
      <c r="BI32" s="167">
        <v>101.09479115344386</v>
      </c>
      <c r="BJ32" s="167">
        <v>84.242204592910809</v>
      </c>
      <c r="BK32" s="167">
        <v>87.275238296855107</v>
      </c>
      <c r="BL32" s="167">
        <v>92.401663451903687</v>
      </c>
      <c r="BM32" s="167">
        <v>89.161664231181959</v>
      </c>
      <c r="BN32" s="167">
        <v>81.491107856058619</v>
      </c>
      <c r="BO32" s="167">
        <v>73.603496524996331</v>
      </c>
      <c r="BP32" s="167">
        <v>75.601455013616246</v>
      </c>
      <c r="BQ32" s="167">
        <v>72.582737467611949</v>
      </c>
      <c r="BR32" s="167">
        <v>67.390995082323641</v>
      </c>
      <c r="BS32" s="167">
        <v>59.735545433107681</v>
      </c>
      <c r="BT32" s="167">
        <v>52.136460619698312</v>
      </c>
      <c r="BU32" s="167">
        <v>25.898337602298017</v>
      </c>
      <c r="BV32" s="167">
        <v>21.179010708365958</v>
      </c>
      <c r="BW32" s="167">
        <v>17.340365952487343</v>
      </c>
      <c r="BX32" s="167">
        <v>14.145344070085581</v>
      </c>
      <c r="BY32" s="167">
        <v>10.922907583906701</v>
      </c>
      <c r="BZ32" s="167">
        <v>0</v>
      </c>
      <c r="CA32" s="168">
        <f t="shared" si="3"/>
        <v>1582.6865347545033</v>
      </c>
      <c r="CB32" s="169"/>
    </row>
    <row r="33" spans="2:80" ht="12.5" x14ac:dyDescent="0.25">
      <c r="B33" s="166">
        <f t="shared" si="2"/>
        <v>2026</v>
      </c>
      <c r="C33" s="167">
        <v>9.8394176851340776E-9</v>
      </c>
      <c r="D33" s="167">
        <v>2.1543973417748052E-8</v>
      </c>
      <c r="E33" s="167">
        <v>4.5201333634392604E-8</v>
      </c>
      <c r="F33" s="167">
        <v>8.9493931286488415E-8</v>
      </c>
      <c r="G33" s="167">
        <v>1.7209617941826849E-7</v>
      </c>
      <c r="H33" s="167">
        <v>3.3305294527136153E-7</v>
      </c>
      <c r="I33" s="167">
        <v>6.3100968975687843E-7</v>
      </c>
      <c r="J33" s="167">
        <v>1.177782534077243E-6</v>
      </c>
      <c r="K33" s="167">
        <v>2.1363066812357667E-6</v>
      </c>
      <c r="L33" s="167">
        <v>3.9076152155148591E-6</v>
      </c>
      <c r="M33" s="167">
        <v>6.9128843717958244E-6</v>
      </c>
      <c r="N33" s="167">
        <v>1.2002319997692079E-5</v>
      </c>
      <c r="O33" s="167">
        <v>2.1443060331569064E-5</v>
      </c>
      <c r="P33" s="167">
        <v>3.6897784147837953E-5</v>
      </c>
      <c r="Q33" s="167">
        <v>6.4422810957642795E-5</v>
      </c>
      <c r="R33" s="167">
        <v>1.1295869024996463E-4</v>
      </c>
      <c r="S33" s="167">
        <v>1.8744957000380036E-4</v>
      </c>
      <c r="T33" s="167">
        <v>3.0834288780934305E-4</v>
      </c>
      <c r="U33" s="167">
        <v>5.1588965708992962E-4</v>
      </c>
      <c r="V33" s="167">
        <v>8.2789066397703781E-4</v>
      </c>
      <c r="W33" s="167">
        <v>1.3881120065882269E-3</v>
      </c>
      <c r="X33" s="167">
        <v>2.2744552019963171E-3</v>
      </c>
      <c r="Y33" s="167">
        <v>3.6077205637310983E-3</v>
      </c>
      <c r="Z33" s="167">
        <v>5.561049283252073E-3</v>
      </c>
      <c r="AA33" s="167">
        <v>8.2958282062762234E-3</v>
      </c>
      <c r="AB33" s="167">
        <v>1.2475106361196808E-2</v>
      </c>
      <c r="AC33" s="167">
        <v>1.8635911272694872E-2</v>
      </c>
      <c r="AD33" s="167">
        <v>2.6954631306543353E-2</v>
      </c>
      <c r="AE33" s="167">
        <v>3.8087697777838603E-2</v>
      </c>
      <c r="AF33" s="167">
        <v>5.7349525134797075E-2</v>
      </c>
      <c r="AG33" s="167">
        <v>8.9331576394908185E-2</v>
      </c>
      <c r="AH33" s="167">
        <v>0.14044455327983463</v>
      </c>
      <c r="AI33" s="167">
        <v>0.22119408391867823</v>
      </c>
      <c r="AJ33" s="167">
        <v>0.35905764353769565</v>
      </c>
      <c r="AK33" s="167">
        <v>0.55091275199109924</v>
      </c>
      <c r="AL33" s="167">
        <v>0.81016555472063345</v>
      </c>
      <c r="AM33" s="167">
        <v>1.1249492760383271</v>
      </c>
      <c r="AN33" s="167">
        <v>1.6332884409921611</v>
      </c>
      <c r="AO33" s="167">
        <v>2.1921900989846463</v>
      </c>
      <c r="AP33" s="167">
        <v>2.8979606822560378</v>
      </c>
      <c r="AQ33" s="167">
        <v>3.6606905608794609</v>
      </c>
      <c r="AR33" s="167">
        <v>4.6317553219980354</v>
      </c>
      <c r="AS33" s="167">
        <v>5.7208791214217776</v>
      </c>
      <c r="AT33" s="167">
        <v>6.9733029235727706</v>
      </c>
      <c r="AU33" s="167">
        <v>8.5095366971664568</v>
      </c>
      <c r="AV33" s="167">
        <v>10.229759578222371</v>
      </c>
      <c r="AW33" s="167">
        <v>12.225831499984981</v>
      </c>
      <c r="AX33" s="167">
        <v>14.921205808431697</v>
      </c>
      <c r="AY33" s="167">
        <v>18.168704900882791</v>
      </c>
      <c r="AZ33" s="167">
        <v>21.61688976631314</v>
      </c>
      <c r="BA33" s="167">
        <v>25.520798491294741</v>
      </c>
      <c r="BB33" s="167">
        <v>29.749632839881219</v>
      </c>
      <c r="BC33" s="167">
        <v>35.745152141295968</v>
      </c>
      <c r="BD33" s="167">
        <v>41.779136865114296</v>
      </c>
      <c r="BE33" s="167">
        <v>47.061189859444781</v>
      </c>
      <c r="BF33" s="167">
        <v>54.389331689699432</v>
      </c>
      <c r="BG33" s="167">
        <v>62.704381923897024</v>
      </c>
      <c r="BH33" s="167">
        <v>72.154797787422666</v>
      </c>
      <c r="BI33" s="167">
        <v>84.005726719296931</v>
      </c>
      <c r="BJ33" s="167">
        <v>99.700454655311617</v>
      </c>
      <c r="BK33" s="167">
        <v>82.590176120054622</v>
      </c>
      <c r="BL33" s="167">
        <v>85.0204565351886</v>
      </c>
      <c r="BM33" s="167">
        <v>89.397584991020125</v>
      </c>
      <c r="BN33" s="167">
        <v>85.477864672198905</v>
      </c>
      <c r="BO33" s="167">
        <v>77.351990538497461</v>
      </c>
      <c r="BP33" s="167">
        <v>69.119489336306131</v>
      </c>
      <c r="BQ33" s="167">
        <v>70.174314338848674</v>
      </c>
      <c r="BR33" s="167">
        <v>66.510092017032704</v>
      </c>
      <c r="BS33" s="167">
        <v>60.882118299231095</v>
      </c>
      <c r="BT33" s="167">
        <v>53.126503764935521</v>
      </c>
      <c r="BU33" s="167">
        <v>24.827961281951449</v>
      </c>
      <c r="BV33" s="167">
        <v>20.920168684921006</v>
      </c>
      <c r="BW33" s="167">
        <v>16.751838634452952</v>
      </c>
      <c r="BX33" s="167">
        <v>13.40783002367311</v>
      </c>
      <c r="BY33" s="167">
        <v>10.665024429138612</v>
      </c>
      <c r="BZ33" s="167">
        <v>0</v>
      </c>
      <c r="CA33" s="168">
        <f t="shared" si="3"/>
        <v>1495.8888002524827</v>
      </c>
      <c r="CB33" s="169"/>
    </row>
    <row r="34" spans="2:80" ht="12.5" x14ac:dyDescent="0.25">
      <c r="B34" s="166">
        <f t="shared" si="2"/>
        <v>2027</v>
      </c>
      <c r="C34" s="167">
        <v>7.0560708526068439E-9</v>
      </c>
      <c r="D34" s="167">
        <v>1.5696321926245149E-8</v>
      </c>
      <c r="E34" s="167">
        <v>3.2255398466768392E-8</v>
      </c>
      <c r="F34" s="167">
        <v>6.4450845518176925E-8</v>
      </c>
      <c r="G34" s="167">
        <v>1.2255219419832208E-7</v>
      </c>
      <c r="H34" s="167">
        <v>2.2810723129124133E-7</v>
      </c>
      <c r="I34" s="167">
        <v>4.3073871568155564E-7</v>
      </c>
      <c r="J34" s="167">
        <v>8.0202035421250706E-7</v>
      </c>
      <c r="K34" s="167">
        <v>1.4778451476876731E-6</v>
      </c>
      <c r="L34" s="167">
        <v>2.6538893430072541E-6</v>
      </c>
      <c r="M34" s="167">
        <v>4.8114139179628035E-6</v>
      </c>
      <c r="N34" s="167">
        <v>8.4529087633899991E-6</v>
      </c>
      <c r="O34" s="167">
        <v>1.4593887817090923E-5</v>
      </c>
      <c r="P34" s="167">
        <v>2.5909219458275512E-5</v>
      </c>
      <c r="Q34" s="167">
        <v>4.4319570344897308E-5</v>
      </c>
      <c r="R34" s="167">
        <v>7.691625857417228E-5</v>
      </c>
      <c r="S34" s="167">
        <v>1.3399916735801209E-4</v>
      </c>
      <c r="T34" s="167">
        <v>2.2094831175326068E-4</v>
      </c>
      <c r="U34" s="167">
        <v>3.6119651770330496E-4</v>
      </c>
      <c r="V34" s="167">
        <v>6.0048303686857651E-4</v>
      </c>
      <c r="W34" s="167">
        <v>9.5746240197805421E-4</v>
      </c>
      <c r="X34" s="167">
        <v>1.5957437708130073E-3</v>
      </c>
      <c r="Y34" s="167">
        <v>2.6006841472530073E-3</v>
      </c>
      <c r="Z34" s="167">
        <v>4.104316250015172E-3</v>
      </c>
      <c r="AA34" s="167">
        <v>6.3094967216974496E-3</v>
      </c>
      <c r="AB34" s="167">
        <v>9.3945755819835886E-3</v>
      </c>
      <c r="AC34" s="167">
        <v>1.4098828167671384E-2</v>
      </c>
      <c r="AD34" s="167">
        <v>2.1016980869680402E-2</v>
      </c>
      <c r="AE34" s="167">
        <v>3.0324285959592356E-2</v>
      </c>
      <c r="AF34" s="167">
        <v>4.2733445268865355E-2</v>
      </c>
      <c r="AG34" s="167">
        <v>6.415367961595142E-2</v>
      </c>
      <c r="AH34" s="167">
        <v>9.9583155387324429E-2</v>
      </c>
      <c r="AI34" s="167">
        <v>0.15599111473577043</v>
      </c>
      <c r="AJ34" s="167">
        <v>0.24481286457148177</v>
      </c>
      <c r="AK34" s="167">
        <v>0.39591706532858384</v>
      </c>
      <c r="AL34" s="167">
        <v>0.60551522638393751</v>
      </c>
      <c r="AM34" s="167">
        <v>0.88793314745766294</v>
      </c>
      <c r="AN34" s="167">
        <v>1.229727273614635</v>
      </c>
      <c r="AO34" s="167">
        <v>1.7793408720528503</v>
      </c>
      <c r="AP34" s="167">
        <v>2.3809131044078526</v>
      </c>
      <c r="AQ34" s="167">
        <v>3.1392799348771434</v>
      </c>
      <c r="AR34" s="167">
        <v>3.9552943255546142</v>
      </c>
      <c r="AS34" s="167">
        <v>4.9917516988667767</v>
      </c>
      <c r="AT34" s="167">
        <v>6.1518791598253273</v>
      </c>
      <c r="AU34" s="167">
        <v>7.4804970034082228</v>
      </c>
      <c r="AV34" s="167">
        <v>9.1027564897340856</v>
      </c>
      <c r="AW34" s="167">
        <v>10.915362498316064</v>
      </c>
      <c r="AX34" s="167">
        <v>13.013751313459039</v>
      </c>
      <c r="AY34" s="167">
        <v>15.836760061481446</v>
      </c>
      <c r="AZ34" s="167">
        <v>19.150422376409878</v>
      </c>
      <c r="BA34" s="167">
        <v>22.656922003608528</v>
      </c>
      <c r="BB34" s="167">
        <v>26.623568613306428</v>
      </c>
      <c r="BC34" s="167">
        <v>30.908101547607323</v>
      </c>
      <c r="BD34" s="167">
        <v>36.736235292373628</v>
      </c>
      <c r="BE34" s="167">
        <v>42.564133109438586</v>
      </c>
      <c r="BF34" s="167">
        <v>47.58497424427415</v>
      </c>
      <c r="BG34" s="167">
        <v>54.616096742678458</v>
      </c>
      <c r="BH34" s="167">
        <v>62.558562683973285</v>
      </c>
      <c r="BI34" s="167">
        <v>71.540762816815388</v>
      </c>
      <c r="BJ34" s="167">
        <v>82.795876341698559</v>
      </c>
      <c r="BK34" s="167">
        <v>97.66840929106236</v>
      </c>
      <c r="BL34" s="167">
        <v>80.403304249131509</v>
      </c>
      <c r="BM34" s="167">
        <v>82.210916063556439</v>
      </c>
      <c r="BN34" s="167">
        <v>85.659371244730949</v>
      </c>
      <c r="BO34" s="167">
        <v>81.103274818575898</v>
      </c>
      <c r="BP34" s="167">
        <v>72.619097097724293</v>
      </c>
      <c r="BQ34" s="167">
        <v>64.152214859615825</v>
      </c>
      <c r="BR34" s="167">
        <v>64.312008733064872</v>
      </c>
      <c r="BS34" s="167">
        <v>60.110325319467016</v>
      </c>
      <c r="BT34" s="167">
        <v>54.183414923900649</v>
      </c>
      <c r="BU34" s="167">
        <v>23.717832677323095</v>
      </c>
      <c r="BV34" s="167">
        <v>19.997069562698496</v>
      </c>
      <c r="BW34" s="167">
        <v>16.505225646684281</v>
      </c>
      <c r="BX34" s="167">
        <v>12.925159620282425</v>
      </c>
      <c r="BY34" s="167">
        <v>10.092356222453652</v>
      </c>
      <c r="BZ34" s="167">
        <v>0</v>
      </c>
      <c r="CA34" s="168">
        <f t="shared" si="3"/>
        <v>1405.9614893755781</v>
      </c>
      <c r="CB34" s="169"/>
    </row>
    <row r="35" spans="2:80" ht="12.5" x14ac:dyDescent="0.25">
      <c r="B35" s="166">
        <f t="shared" si="2"/>
        <v>2028</v>
      </c>
      <c r="C35" s="167">
        <v>5.1040205568952945E-9</v>
      </c>
      <c r="D35" s="167">
        <v>1.1253273930755814E-8</v>
      </c>
      <c r="E35" s="167">
        <v>2.3490463411240947E-8</v>
      </c>
      <c r="F35" s="167">
        <v>4.59833995637704E-8</v>
      </c>
      <c r="G35" s="167">
        <v>8.8240429463315451E-8</v>
      </c>
      <c r="H35" s="167">
        <v>1.6242449533965253E-7</v>
      </c>
      <c r="I35" s="167">
        <v>2.9504584243833509E-7</v>
      </c>
      <c r="J35" s="167">
        <v>5.4753565402465565E-7</v>
      </c>
      <c r="K35" s="167">
        <v>1.0064432700296333E-6</v>
      </c>
      <c r="L35" s="167">
        <v>1.8359786420896196E-6</v>
      </c>
      <c r="M35" s="167">
        <v>3.2679771626437093E-6</v>
      </c>
      <c r="N35" s="167">
        <v>5.8834302551075135E-6</v>
      </c>
      <c r="O35" s="167">
        <v>1.0278089400059254E-5</v>
      </c>
      <c r="P35" s="167">
        <v>1.763390373216156E-5</v>
      </c>
      <c r="Q35" s="167">
        <v>3.1121043785442559E-5</v>
      </c>
      <c r="R35" s="167">
        <v>5.2915298732553184E-5</v>
      </c>
      <c r="S35" s="167">
        <v>9.1244175230570379E-5</v>
      </c>
      <c r="T35" s="167">
        <v>1.5794937106397566E-4</v>
      </c>
      <c r="U35" s="167">
        <v>2.5882555617529057E-4</v>
      </c>
      <c r="V35" s="167">
        <v>4.2042880264081539E-4</v>
      </c>
      <c r="W35" s="167">
        <v>6.9448041966208018E-4</v>
      </c>
      <c r="X35" s="167">
        <v>1.1006869890888837E-3</v>
      </c>
      <c r="Y35" s="167">
        <v>1.8246424201226463E-3</v>
      </c>
      <c r="Z35" s="167">
        <v>2.9586767896644939E-3</v>
      </c>
      <c r="AA35" s="167">
        <v>4.6465781971496423E-3</v>
      </c>
      <c r="AB35" s="167">
        <v>7.1240670904579306E-3</v>
      </c>
      <c r="AC35" s="167">
        <v>1.058463506937557E-2</v>
      </c>
      <c r="AD35" s="167">
        <v>1.5854071170405937E-2</v>
      </c>
      <c r="AE35" s="167">
        <v>2.358378076596096E-2</v>
      </c>
      <c r="AF35" s="167">
        <v>3.3949724875776743E-2</v>
      </c>
      <c r="AG35" s="167">
        <v>4.7723812554220868E-2</v>
      </c>
      <c r="AH35" s="167">
        <v>7.1426604966718932E-2</v>
      </c>
      <c r="AI35" s="167">
        <v>0.1105052783130871</v>
      </c>
      <c r="AJ35" s="167">
        <v>0.17253384336500888</v>
      </c>
      <c r="AK35" s="167">
        <v>0.26982770074569207</v>
      </c>
      <c r="AL35" s="167">
        <v>0.4347719153221955</v>
      </c>
      <c r="AM35" s="167">
        <v>0.66296416925551427</v>
      </c>
      <c r="AN35" s="167">
        <v>0.96964657557480927</v>
      </c>
      <c r="AO35" s="167">
        <v>1.3384127819293661</v>
      </c>
      <c r="AP35" s="167">
        <v>1.9306824200783343</v>
      </c>
      <c r="AQ35" s="167">
        <v>2.5769331144523524</v>
      </c>
      <c r="AR35" s="167">
        <v>3.3892406464001379</v>
      </c>
      <c r="AS35" s="167">
        <v>4.2598675335158065</v>
      </c>
      <c r="AT35" s="167">
        <v>5.3647172914601331</v>
      </c>
      <c r="AU35" s="167">
        <v>6.5961499741479672</v>
      </c>
      <c r="AV35" s="167">
        <v>7.998995386210229</v>
      </c>
      <c r="AW35" s="167">
        <v>9.709766104229054</v>
      </c>
      <c r="AX35" s="167">
        <v>11.615771374951608</v>
      </c>
      <c r="AY35" s="167">
        <v>13.809440129629607</v>
      </c>
      <c r="AZ35" s="167">
        <v>16.68926902041574</v>
      </c>
      <c r="BA35" s="167">
        <v>20.067295726369473</v>
      </c>
      <c r="BB35" s="167">
        <v>23.629616732905756</v>
      </c>
      <c r="BC35" s="167">
        <v>27.651945204786056</v>
      </c>
      <c r="BD35" s="167">
        <v>31.752404770874701</v>
      </c>
      <c r="BE35" s="167">
        <v>37.408472931232339</v>
      </c>
      <c r="BF35" s="167">
        <v>43.014052523839119</v>
      </c>
      <c r="BG35" s="167">
        <v>47.758090102359176</v>
      </c>
      <c r="BH35" s="167">
        <v>54.460404929406813</v>
      </c>
      <c r="BI35" s="167">
        <v>61.995526388551397</v>
      </c>
      <c r="BJ35" s="167">
        <v>70.475981368009712</v>
      </c>
      <c r="BK35" s="167">
        <v>81.070479079460839</v>
      </c>
      <c r="BL35" s="167">
        <v>95.025142661590067</v>
      </c>
      <c r="BM35" s="167">
        <v>77.709952920686376</v>
      </c>
      <c r="BN35" s="167">
        <v>78.751861014600379</v>
      </c>
      <c r="BO35" s="167">
        <v>81.258706928494931</v>
      </c>
      <c r="BP35" s="167">
        <v>76.134944578239867</v>
      </c>
      <c r="BQ35" s="167">
        <v>67.403878725365473</v>
      </c>
      <c r="BR35" s="167">
        <v>58.809240363250687</v>
      </c>
      <c r="BS35" s="167">
        <v>58.15431401637273</v>
      </c>
      <c r="BT35" s="167">
        <v>53.538305508869804</v>
      </c>
      <c r="BU35" s="167">
        <v>22.50228195900694</v>
      </c>
      <c r="BV35" s="167">
        <v>18.985208318792811</v>
      </c>
      <c r="BW35" s="167">
        <v>15.685258506093698</v>
      </c>
      <c r="BX35" s="167">
        <v>12.664827573076845</v>
      </c>
      <c r="BY35" s="167">
        <v>9.6801789254627604</v>
      </c>
      <c r="BZ35" s="167">
        <v>0</v>
      </c>
      <c r="CA35" s="168">
        <f t="shared" si="3"/>
        <v>1313.7103923481518</v>
      </c>
      <c r="CB35" s="169"/>
    </row>
    <row r="36" spans="2:80" ht="12.5" x14ac:dyDescent="0.25">
      <c r="B36" s="166">
        <f t="shared" si="2"/>
        <v>2029</v>
      </c>
      <c r="C36" s="167">
        <v>3.5569715315514339E-9</v>
      </c>
      <c r="D36" s="167">
        <v>8.137260573692906E-9</v>
      </c>
      <c r="E36" s="167">
        <v>1.6837298881522411E-8</v>
      </c>
      <c r="F36" s="167">
        <v>3.3475450498393622E-8</v>
      </c>
      <c r="G36" s="167">
        <v>6.2948333080792285E-8</v>
      </c>
      <c r="H36" s="167">
        <v>1.1693254210742854E-7</v>
      </c>
      <c r="I36" s="167">
        <v>2.10071008727164E-7</v>
      </c>
      <c r="J36" s="167">
        <v>3.7508573834388326E-7</v>
      </c>
      <c r="K36" s="167">
        <v>6.8716152526460128E-7</v>
      </c>
      <c r="L36" s="167">
        <v>1.2504613171732126E-6</v>
      </c>
      <c r="M36" s="167">
        <v>2.2608990429690001E-6</v>
      </c>
      <c r="N36" s="167">
        <v>3.9963609760745866E-6</v>
      </c>
      <c r="O36" s="167">
        <v>7.1539220888733324E-6</v>
      </c>
      <c r="P36" s="167">
        <v>1.2419266648855398E-5</v>
      </c>
      <c r="Q36" s="167">
        <v>2.1181513639306759E-5</v>
      </c>
      <c r="R36" s="167">
        <v>3.7157428637690781E-5</v>
      </c>
      <c r="S36" s="167">
        <v>6.2772885847328652E-5</v>
      </c>
      <c r="T36" s="167">
        <v>1.0755272959672713E-4</v>
      </c>
      <c r="U36" s="167">
        <v>1.8502912136736382E-4</v>
      </c>
      <c r="V36" s="167">
        <v>3.01276327308031E-4</v>
      </c>
      <c r="W36" s="167">
        <v>4.8624788726303603E-4</v>
      </c>
      <c r="X36" s="167">
        <v>7.983835906042458E-4</v>
      </c>
      <c r="Y36" s="167">
        <v>1.2585971377219174E-3</v>
      </c>
      <c r="Z36" s="167">
        <v>2.0758443994416953E-3</v>
      </c>
      <c r="AA36" s="167">
        <v>3.3495642158715144E-3</v>
      </c>
      <c r="AB36" s="167">
        <v>5.2360780943380147E-3</v>
      </c>
      <c r="AC36" s="167">
        <v>8.0049232858010466E-3</v>
      </c>
      <c r="AD36" s="167">
        <v>1.1869185443171615E-2</v>
      </c>
      <c r="AE36" s="167">
        <v>1.7743596112746618E-2</v>
      </c>
      <c r="AF36" s="167">
        <v>2.6341920859449364E-2</v>
      </c>
      <c r="AG36" s="167">
        <v>3.7839519902576169E-2</v>
      </c>
      <c r="AH36" s="167">
        <v>5.3054299838930508E-2</v>
      </c>
      <c r="AI36" s="167">
        <v>7.9171392310269928E-2</v>
      </c>
      <c r="AJ36" s="167">
        <v>0.12212255911917969</v>
      </c>
      <c r="AK36" s="167">
        <v>0.19005157502851466</v>
      </c>
      <c r="AL36" s="167">
        <v>0.29619282915553646</v>
      </c>
      <c r="AM36" s="167">
        <v>0.47563196327797297</v>
      </c>
      <c r="AN36" s="167">
        <v>0.72329968153888291</v>
      </c>
      <c r="AO36" s="167">
        <v>1.0542838845011273</v>
      </c>
      <c r="AP36" s="167">
        <v>1.4508980539437433</v>
      </c>
      <c r="AQ36" s="167">
        <v>2.0877434225844951</v>
      </c>
      <c r="AR36" s="167">
        <v>2.7798565192396083</v>
      </c>
      <c r="AS36" s="167">
        <v>3.6475534124120852</v>
      </c>
      <c r="AT36" s="167">
        <v>4.5753081573297809</v>
      </c>
      <c r="AU36" s="167">
        <v>5.7490295332610568</v>
      </c>
      <c r="AV36" s="167">
        <v>7.0502435314590244</v>
      </c>
      <c r="AW36" s="167">
        <v>8.5294803605966276</v>
      </c>
      <c r="AX36" s="167">
        <v>10.329879153226013</v>
      </c>
      <c r="AY36" s="167">
        <v>12.323192685606955</v>
      </c>
      <c r="AZ36" s="167">
        <v>14.549773560436069</v>
      </c>
      <c r="BA36" s="167">
        <v>17.484864308623255</v>
      </c>
      <c r="BB36" s="167">
        <v>20.924444996523281</v>
      </c>
      <c r="BC36" s="167">
        <v>24.536330159945628</v>
      </c>
      <c r="BD36" s="167">
        <v>28.399277550325245</v>
      </c>
      <c r="BE36" s="167">
        <v>32.322942174811345</v>
      </c>
      <c r="BF36" s="167">
        <v>37.790088560144987</v>
      </c>
      <c r="BG36" s="167">
        <v>43.152726377926697</v>
      </c>
      <c r="BH36" s="167">
        <v>47.603604178094493</v>
      </c>
      <c r="BI36" s="167">
        <v>53.950338645743557</v>
      </c>
      <c r="BJ36" s="167">
        <v>61.051869930019734</v>
      </c>
      <c r="BK36" s="167">
        <v>68.984814816079108</v>
      </c>
      <c r="BL36" s="167">
        <v>78.853786082172391</v>
      </c>
      <c r="BM36" s="167">
        <v>91.803572817070574</v>
      </c>
      <c r="BN36" s="167">
        <v>74.426000319784791</v>
      </c>
      <c r="BO36" s="167">
        <v>74.707324024244755</v>
      </c>
      <c r="BP36" s="167">
        <v>76.288774698720999</v>
      </c>
      <c r="BQ36" s="167">
        <v>70.684412591681024</v>
      </c>
      <c r="BR36" s="167">
        <v>61.814373080953182</v>
      </c>
      <c r="BS36" s="167">
        <v>53.212026018586549</v>
      </c>
      <c r="BT36" s="167">
        <v>51.843218044673186</v>
      </c>
      <c r="BU36" s="167">
        <v>20.784711748501209</v>
      </c>
      <c r="BV36" s="167">
        <v>18.117641552109344</v>
      </c>
      <c r="BW36" s="167">
        <v>14.985868368368598</v>
      </c>
      <c r="BX36" s="167">
        <v>12.116478960788076</v>
      </c>
      <c r="BY36" s="167">
        <v>9.551035043504978</v>
      </c>
      <c r="BZ36" s="167">
        <v>0</v>
      </c>
      <c r="CA36" s="168">
        <f t="shared" si="3"/>
        <v>1221.5730390503145</v>
      </c>
      <c r="CB36" s="169"/>
    </row>
    <row r="37" spans="2:80" ht="12.5" x14ac:dyDescent="0.25">
      <c r="B37" s="166">
        <f t="shared" si="2"/>
        <v>2030</v>
      </c>
      <c r="C37" s="167">
        <v>2.5252024828809061E-9</v>
      </c>
      <c r="D37" s="167">
        <v>5.6711848238355511E-9</v>
      </c>
      <c r="E37" s="167">
        <v>1.2171287262774388E-8</v>
      </c>
      <c r="F37" s="167">
        <v>2.3989246280414767E-8</v>
      </c>
      <c r="G37" s="167">
        <v>4.581362117450638E-8</v>
      </c>
      <c r="H37" s="167">
        <v>8.3408686034347479E-8</v>
      </c>
      <c r="I37" s="167">
        <v>1.5121551628222152E-7</v>
      </c>
      <c r="J37" s="167">
        <v>2.670436754018124E-7</v>
      </c>
      <c r="K37" s="167">
        <v>4.7077327380851131E-7</v>
      </c>
      <c r="L37" s="167">
        <v>8.5384341254324259E-7</v>
      </c>
      <c r="M37" s="167">
        <v>1.5399923758985246E-6</v>
      </c>
      <c r="N37" s="167">
        <v>2.7649089440334729E-6</v>
      </c>
      <c r="O37" s="167">
        <v>4.859635913914695E-6</v>
      </c>
      <c r="P37" s="167">
        <v>8.6443555827042662E-6</v>
      </c>
      <c r="Q37" s="167">
        <v>1.4917901503763709E-5</v>
      </c>
      <c r="R37" s="167">
        <v>2.5290476618033964E-5</v>
      </c>
      <c r="S37" s="167">
        <v>4.4080116944150705E-5</v>
      </c>
      <c r="T37" s="167">
        <v>7.3993796237264986E-5</v>
      </c>
      <c r="U37" s="167">
        <v>1.2599327279200212E-4</v>
      </c>
      <c r="V37" s="167">
        <v>2.1537871142321419E-4</v>
      </c>
      <c r="W37" s="167">
        <v>3.4844851423582179E-4</v>
      </c>
      <c r="X37" s="167">
        <v>5.5900709106515567E-4</v>
      </c>
      <c r="Y37" s="167">
        <v>9.129284106583202E-4</v>
      </c>
      <c r="Z37" s="167">
        <v>1.4319043311711854E-3</v>
      </c>
      <c r="AA37" s="167">
        <v>2.3501225108467083E-3</v>
      </c>
      <c r="AB37" s="167">
        <v>3.7744838491457489E-3</v>
      </c>
      <c r="AC37" s="167">
        <v>5.8729175753640117E-3</v>
      </c>
      <c r="AD37" s="167">
        <v>8.9543994493184176E-3</v>
      </c>
      <c r="AE37" s="167">
        <v>1.3250024695391271E-2</v>
      </c>
      <c r="AF37" s="167">
        <v>1.9771423293954982E-2</v>
      </c>
      <c r="AG37" s="167">
        <v>2.9297988828707155E-2</v>
      </c>
      <c r="AH37" s="167">
        <v>4.1990650902424376E-2</v>
      </c>
      <c r="AI37" s="167">
        <v>5.8726870028619205E-2</v>
      </c>
      <c r="AJ37" s="167">
        <v>8.7406074663713529E-2</v>
      </c>
      <c r="AK37" s="167">
        <v>0.13442071871044892</v>
      </c>
      <c r="AL37" s="167">
        <v>0.2085081762543588</v>
      </c>
      <c r="AM37" s="167">
        <v>0.32391520105372473</v>
      </c>
      <c r="AN37" s="167">
        <v>0.5185328898583077</v>
      </c>
      <c r="AO37" s="167">
        <v>0.78569131595831743</v>
      </c>
      <c r="AP37" s="167">
        <v>1.1417752074815628</v>
      </c>
      <c r="AQ37" s="167">
        <v>1.5675294341641577</v>
      </c>
      <c r="AR37" s="167">
        <v>2.2502361224950507</v>
      </c>
      <c r="AS37" s="167">
        <v>2.9894572885039459</v>
      </c>
      <c r="AT37" s="167">
        <v>3.9149667963673878</v>
      </c>
      <c r="AU37" s="167">
        <v>4.9002523047054947</v>
      </c>
      <c r="AV37" s="167">
        <v>6.1417650753186148</v>
      </c>
      <c r="AW37" s="167">
        <v>7.5147983649691019</v>
      </c>
      <c r="AX37" s="167">
        <v>9.0713687395987215</v>
      </c>
      <c r="AY37" s="167">
        <v>10.956300923861729</v>
      </c>
      <c r="AZ37" s="167">
        <v>12.981669700329757</v>
      </c>
      <c r="BA37" s="167">
        <v>15.240558165339953</v>
      </c>
      <c r="BB37" s="167">
        <v>18.228877984120007</v>
      </c>
      <c r="BC37" s="167">
        <v>21.723885341406881</v>
      </c>
      <c r="BD37" s="167">
        <v>25.195823050264384</v>
      </c>
      <c r="BE37" s="167">
        <v>28.904441721307887</v>
      </c>
      <c r="BF37" s="167">
        <v>32.646498084779701</v>
      </c>
      <c r="BG37" s="167">
        <v>37.903435185390634</v>
      </c>
      <c r="BH37" s="167">
        <v>43.002322033455492</v>
      </c>
      <c r="BI37" s="167">
        <v>47.14705155798584</v>
      </c>
      <c r="BJ37" s="167">
        <v>53.118673495895216</v>
      </c>
      <c r="BK37" s="167">
        <v>59.750870918422166</v>
      </c>
      <c r="BL37" s="167">
        <v>67.088369909476455</v>
      </c>
      <c r="BM37" s="167">
        <v>76.172620255085306</v>
      </c>
      <c r="BN37" s="167">
        <v>87.91406438025929</v>
      </c>
      <c r="BO37" s="167">
        <v>70.610650013568517</v>
      </c>
      <c r="BP37" s="167">
        <v>70.160713939069083</v>
      </c>
      <c r="BQ37" s="167">
        <v>70.855592578776097</v>
      </c>
      <c r="BR37" s="167">
        <v>64.859535591820602</v>
      </c>
      <c r="BS37" s="167">
        <v>55.972221191272787</v>
      </c>
      <c r="BT37" s="167">
        <v>47.484728190319508</v>
      </c>
      <c r="BU37" s="167">
        <v>19.027296426227391</v>
      </c>
      <c r="BV37" s="167">
        <v>16.946468494719035</v>
      </c>
      <c r="BW37" s="167">
        <v>14.485458976074447</v>
      </c>
      <c r="BX37" s="167">
        <v>11.729745483754217</v>
      </c>
      <c r="BY37" s="167">
        <v>9.2626257505238332</v>
      </c>
      <c r="BZ37" s="167">
        <v>0</v>
      </c>
      <c r="CA37" s="168">
        <f t="shared" si="3"/>
        <v>1131.1088836027131</v>
      </c>
      <c r="CB37" s="169"/>
    </row>
    <row r="38" spans="2:80" ht="12.5" x14ac:dyDescent="0.25">
      <c r="B38" s="166">
        <f t="shared" si="2"/>
        <v>2031</v>
      </c>
      <c r="C38" s="167">
        <v>1.8083954490127896E-9</v>
      </c>
      <c r="D38" s="167">
        <v>4.0255153828383516E-9</v>
      </c>
      <c r="E38" s="167">
        <v>8.4831588455236417E-9</v>
      </c>
      <c r="F38" s="167">
        <v>1.7336432952402836E-8</v>
      </c>
      <c r="G38" s="167">
        <v>3.2826038408317881E-8</v>
      </c>
      <c r="H38" s="167">
        <v>6.0692778316995266E-8</v>
      </c>
      <c r="I38" s="167">
        <v>1.0785410714531096E-7</v>
      </c>
      <c r="J38" s="167">
        <v>1.9220511214557146E-7</v>
      </c>
      <c r="K38" s="167">
        <v>3.3515251339488739E-7</v>
      </c>
      <c r="L38" s="167">
        <v>5.8501439212377271E-7</v>
      </c>
      <c r="M38" s="167">
        <v>1.0516179496655731E-6</v>
      </c>
      <c r="N38" s="167">
        <v>1.8834059413858073E-6</v>
      </c>
      <c r="O38" s="167">
        <v>3.3622932345822587E-6</v>
      </c>
      <c r="P38" s="167">
        <v>5.8722423041390748E-6</v>
      </c>
      <c r="Q38" s="167">
        <v>1.0383653769763246E-5</v>
      </c>
      <c r="R38" s="167">
        <v>1.7811950766638551E-5</v>
      </c>
      <c r="S38" s="167">
        <v>3.0002373707233021E-5</v>
      </c>
      <c r="T38" s="167">
        <v>5.1960267254846926E-5</v>
      </c>
      <c r="U38" s="167">
        <v>8.6681832617840904E-5</v>
      </c>
      <c r="V38" s="167">
        <v>1.4666123361764538E-4</v>
      </c>
      <c r="W38" s="167">
        <v>2.4910595693700133E-4</v>
      </c>
      <c r="X38" s="167">
        <v>4.005962167159538E-4</v>
      </c>
      <c r="Y38" s="167">
        <v>6.3922154632473083E-4</v>
      </c>
      <c r="Z38" s="167">
        <v>1.0386388504796118E-3</v>
      </c>
      <c r="AA38" s="167">
        <v>1.6211502191540994E-3</v>
      </c>
      <c r="AB38" s="167">
        <v>2.6482961704463182E-3</v>
      </c>
      <c r="AC38" s="167">
        <v>4.2335172192116688E-3</v>
      </c>
      <c r="AD38" s="167">
        <v>6.5587016140399856E-3</v>
      </c>
      <c r="AE38" s="167">
        <v>9.9737902201728623E-3</v>
      </c>
      <c r="AF38" s="167">
        <v>1.473002233492815E-2</v>
      </c>
      <c r="AG38" s="167">
        <v>2.1942395169268436E-2</v>
      </c>
      <c r="AH38" s="167">
        <v>3.2449664553241941E-2</v>
      </c>
      <c r="AI38" s="167">
        <v>4.6404342171177726E-2</v>
      </c>
      <c r="AJ38" s="167">
        <v>6.4754490256747732E-2</v>
      </c>
      <c r="AK38" s="167">
        <v>9.6119806675450392E-2</v>
      </c>
      <c r="AL38" s="167">
        <v>0.14737497032585567</v>
      </c>
      <c r="AM38" s="167">
        <v>0.22791116958606816</v>
      </c>
      <c r="AN38" s="167">
        <v>0.35302016270283754</v>
      </c>
      <c r="AO38" s="167">
        <v>0.56281610309324492</v>
      </c>
      <c r="AP38" s="167">
        <v>0.85009927042126521</v>
      </c>
      <c r="AQ38" s="167">
        <v>1.2324067572223036</v>
      </c>
      <c r="AR38" s="167">
        <v>1.688104709013857</v>
      </c>
      <c r="AS38" s="167">
        <v>2.4179782087153252</v>
      </c>
      <c r="AT38" s="167">
        <v>3.2063808069219433</v>
      </c>
      <c r="AU38" s="167">
        <v>4.1903706599539712</v>
      </c>
      <c r="AV38" s="167">
        <v>5.232237401671747</v>
      </c>
      <c r="AW38" s="167">
        <v>6.5434835276994061</v>
      </c>
      <c r="AX38" s="167">
        <v>7.9892864604948972</v>
      </c>
      <c r="AY38" s="167">
        <v>9.6187571478702747</v>
      </c>
      <c r="AZ38" s="167">
        <v>11.5403255526469</v>
      </c>
      <c r="BA38" s="167">
        <v>13.596978488640584</v>
      </c>
      <c r="BB38" s="167">
        <v>15.88721363113039</v>
      </c>
      <c r="BC38" s="167">
        <v>18.923634009419739</v>
      </c>
      <c r="BD38" s="167">
        <v>22.308080236469547</v>
      </c>
      <c r="BE38" s="167">
        <v>25.644561771930622</v>
      </c>
      <c r="BF38" s="167">
        <v>29.193626987640528</v>
      </c>
      <c r="BG38" s="167">
        <v>32.744316333102809</v>
      </c>
      <c r="BH38" s="167">
        <v>37.769805750081581</v>
      </c>
      <c r="BI38" s="167">
        <v>42.587453365926393</v>
      </c>
      <c r="BJ38" s="167">
        <v>46.41857517364226</v>
      </c>
      <c r="BK38" s="167">
        <v>51.986392679024256</v>
      </c>
      <c r="BL38" s="167">
        <v>58.110195659836613</v>
      </c>
      <c r="BM38" s="167">
        <v>64.810001298524156</v>
      </c>
      <c r="BN38" s="167">
        <v>72.959211393278508</v>
      </c>
      <c r="BO38" s="167">
        <v>83.423721973368359</v>
      </c>
      <c r="BP38" s="167">
        <v>66.339599242834254</v>
      </c>
      <c r="BQ38" s="167">
        <v>65.204392921168733</v>
      </c>
      <c r="BR38" s="167">
        <v>65.064358262586907</v>
      </c>
      <c r="BS38" s="167">
        <v>58.782344118489284</v>
      </c>
      <c r="BT38" s="167">
        <v>50.00288910128355</v>
      </c>
      <c r="BU38" s="167">
        <v>16.859474947421248</v>
      </c>
      <c r="BV38" s="167">
        <v>15.877129829453546</v>
      </c>
      <c r="BW38" s="167">
        <v>13.870666026256417</v>
      </c>
      <c r="BX38" s="167">
        <v>11.610075844610684</v>
      </c>
      <c r="BY38" s="167">
        <v>9.1856715658647072</v>
      </c>
      <c r="BZ38" s="167">
        <v>0</v>
      </c>
      <c r="CA38" s="168">
        <f t="shared" si="3"/>
        <v>1045.2650442757695</v>
      </c>
      <c r="CB38" s="169"/>
    </row>
    <row r="39" spans="2:80" ht="12.5" x14ac:dyDescent="0.25">
      <c r="B39" s="166">
        <f t="shared" si="2"/>
        <v>2032</v>
      </c>
      <c r="C39" s="167">
        <v>1.2882960497007101E-9</v>
      </c>
      <c r="D39" s="167">
        <v>2.882102820289667E-9</v>
      </c>
      <c r="E39" s="167">
        <v>6.020693534003474E-9</v>
      </c>
      <c r="F39" s="167">
        <v>1.2083735598938938E-8</v>
      </c>
      <c r="G39" s="167">
        <v>2.3717755044672106E-8</v>
      </c>
      <c r="H39" s="167">
        <v>4.3482586364884668E-8</v>
      </c>
      <c r="I39" s="167">
        <v>7.8466642447483359E-8</v>
      </c>
      <c r="J39" s="167">
        <v>1.3708078089313958E-7</v>
      </c>
      <c r="K39" s="167">
        <v>2.412061535228549E-7</v>
      </c>
      <c r="L39" s="167">
        <v>4.164629137937137E-7</v>
      </c>
      <c r="M39" s="167">
        <v>7.2056698850742062E-7</v>
      </c>
      <c r="N39" s="167">
        <v>1.286203008446507E-6</v>
      </c>
      <c r="O39" s="167">
        <v>2.290458125636663E-6</v>
      </c>
      <c r="P39" s="167">
        <v>4.0629742586728579E-6</v>
      </c>
      <c r="Q39" s="167">
        <v>7.0539244785006172E-6</v>
      </c>
      <c r="R39" s="167">
        <v>1.2398190906620643E-5</v>
      </c>
      <c r="S39" s="167">
        <v>2.1130837582233886E-5</v>
      </c>
      <c r="T39" s="167">
        <v>3.5366045435858418E-5</v>
      </c>
      <c r="U39" s="167">
        <v>6.0870722151828982E-5</v>
      </c>
      <c r="V39" s="167">
        <v>1.0090231964510199E-4</v>
      </c>
      <c r="W39" s="167">
        <v>1.6962900091455069E-4</v>
      </c>
      <c r="X39" s="167">
        <v>2.8639158503190876E-4</v>
      </c>
      <c r="Y39" s="167">
        <v>4.5808480513392924E-4</v>
      </c>
      <c r="Z39" s="167">
        <v>7.2725091536024467E-4</v>
      </c>
      <c r="AA39" s="167">
        <v>1.1758998134026588E-3</v>
      </c>
      <c r="AB39" s="167">
        <v>1.8268962110380982E-3</v>
      </c>
      <c r="AC39" s="167">
        <v>2.9704294891860217E-3</v>
      </c>
      <c r="AD39" s="167">
        <v>4.7278536660771975E-3</v>
      </c>
      <c r="AE39" s="167">
        <v>7.2943622027537569E-3</v>
      </c>
      <c r="AF39" s="167">
        <v>1.1065158236647721E-2</v>
      </c>
      <c r="AG39" s="167">
        <v>1.6312743953101227E-2</v>
      </c>
      <c r="AH39" s="167">
        <v>2.4254478267325963E-2</v>
      </c>
      <c r="AI39" s="167">
        <v>3.5797463799806639E-2</v>
      </c>
      <c r="AJ39" s="167">
        <v>5.1090417974918201E-2</v>
      </c>
      <c r="AK39" s="167">
        <v>7.1128942770965597E-2</v>
      </c>
      <c r="AL39" s="167">
        <v>0.10529376369961896</v>
      </c>
      <c r="AM39" s="167">
        <v>0.16098909525907368</v>
      </c>
      <c r="AN39" s="167">
        <v>0.24828103363074217</v>
      </c>
      <c r="AO39" s="167">
        <v>0.38299977279578556</v>
      </c>
      <c r="AP39" s="167">
        <v>0.60846891447601015</v>
      </c>
      <c r="AQ39" s="167">
        <v>0.91675978610604847</v>
      </c>
      <c r="AR39" s="167">
        <v>1.3260280435337988</v>
      </c>
      <c r="AS39" s="167">
        <v>1.8125017906454555</v>
      </c>
      <c r="AT39" s="167">
        <v>2.5915349779172114</v>
      </c>
      <c r="AU39" s="167">
        <v>3.4297197225953791</v>
      </c>
      <c r="AV39" s="167">
        <v>4.4716604860421354</v>
      </c>
      <c r="AW39" s="167">
        <v>5.5717495818242702</v>
      </c>
      <c r="AX39" s="167">
        <v>6.9537128350514932</v>
      </c>
      <c r="AY39" s="167">
        <v>8.4686119533557047</v>
      </c>
      <c r="AZ39" s="167">
        <v>10.130463598924893</v>
      </c>
      <c r="BA39" s="167">
        <v>12.08741942042349</v>
      </c>
      <c r="BB39" s="167">
        <v>14.174160288155544</v>
      </c>
      <c r="BC39" s="167">
        <v>16.492012017930335</v>
      </c>
      <c r="BD39" s="167">
        <v>19.435808609931772</v>
      </c>
      <c r="BE39" s="167">
        <v>22.710637068719556</v>
      </c>
      <c r="BF39" s="167">
        <v>25.907022746525136</v>
      </c>
      <c r="BG39" s="167">
        <v>29.287002293841372</v>
      </c>
      <c r="BH39" s="167">
        <v>32.63570856796953</v>
      </c>
      <c r="BI39" s="167">
        <v>37.411555370155881</v>
      </c>
      <c r="BJ39" s="167">
        <v>41.935596903221096</v>
      </c>
      <c r="BK39" s="167">
        <v>45.436263049342784</v>
      </c>
      <c r="BL39" s="167">
        <v>50.5686528763041</v>
      </c>
      <c r="BM39" s="167">
        <v>56.149938529488495</v>
      </c>
      <c r="BN39" s="167">
        <v>62.096485003926247</v>
      </c>
      <c r="BO39" s="167">
        <v>69.26432766074177</v>
      </c>
      <c r="BP39" s="167">
        <v>78.416433304041306</v>
      </c>
      <c r="BQ39" s="167">
        <v>61.696116637390823</v>
      </c>
      <c r="BR39" s="167">
        <v>59.929612283663488</v>
      </c>
      <c r="BS39" s="167">
        <v>59.028503516913688</v>
      </c>
      <c r="BT39" s="167">
        <v>52.576388306309703</v>
      </c>
      <c r="BU39" s="167">
        <v>16.750792950059797</v>
      </c>
      <c r="BV39" s="167">
        <v>13.762151079527712</v>
      </c>
      <c r="BW39" s="167">
        <v>12.715405674623049</v>
      </c>
      <c r="BX39" s="167">
        <v>10.880814737604373</v>
      </c>
      <c r="BY39" s="167">
        <v>8.8999656898637358</v>
      </c>
      <c r="BZ39" s="167">
        <v>0</v>
      </c>
      <c r="CA39" s="168">
        <f t="shared" si="3"/>
        <v>957.6570829901583</v>
      </c>
      <c r="CB39" s="169"/>
    </row>
    <row r="40" spans="2:80" ht="12.5" x14ac:dyDescent="0.25">
      <c r="B40" s="166">
        <f t="shared" si="2"/>
        <v>2033</v>
      </c>
      <c r="C40" s="167">
        <v>8.8076395135527896E-10</v>
      </c>
      <c r="D40" s="167">
        <v>2.0528385623330703E-9</v>
      </c>
      <c r="E40" s="167">
        <v>4.3096315370527716E-9</v>
      </c>
      <c r="F40" s="167">
        <v>8.5750930974015649E-9</v>
      </c>
      <c r="G40" s="167">
        <v>1.6532278421244051E-8</v>
      </c>
      <c r="H40" s="167">
        <v>3.1412911646877539E-8</v>
      </c>
      <c r="I40" s="167">
        <v>5.6211212906553953E-8</v>
      </c>
      <c r="J40" s="167">
        <v>9.9715195413241364E-8</v>
      </c>
      <c r="K40" s="167">
        <v>1.7201825343315935E-7</v>
      </c>
      <c r="L40" s="167">
        <v>2.9969835800558453E-7</v>
      </c>
      <c r="M40" s="167">
        <v>5.1294050704142613E-7</v>
      </c>
      <c r="N40" s="167">
        <v>8.8135020638591133E-7</v>
      </c>
      <c r="O40" s="167">
        <v>1.5642604109938896E-6</v>
      </c>
      <c r="P40" s="167">
        <v>2.7678508165152049E-6</v>
      </c>
      <c r="Q40" s="167">
        <v>4.8806187977201709E-6</v>
      </c>
      <c r="R40" s="167">
        <v>8.4225535842974431E-6</v>
      </c>
      <c r="S40" s="167">
        <v>1.4708490163772847E-5</v>
      </c>
      <c r="T40" s="167">
        <v>2.4908840389969988E-5</v>
      </c>
      <c r="U40" s="167">
        <v>4.1431460051477575E-5</v>
      </c>
      <c r="V40" s="167">
        <v>7.0857843322280623E-5</v>
      </c>
      <c r="W40" s="167">
        <v>1.1670582587419709E-4</v>
      </c>
      <c r="X40" s="167">
        <v>1.9502087773437538E-4</v>
      </c>
      <c r="Y40" s="167">
        <v>3.274951224810918E-4</v>
      </c>
      <c r="Z40" s="167">
        <v>5.2117513159699591E-4</v>
      </c>
      <c r="AA40" s="167">
        <v>8.2337188427050734E-4</v>
      </c>
      <c r="AB40" s="167">
        <v>1.3251195096992685E-3</v>
      </c>
      <c r="AC40" s="167">
        <v>2.0491860658934935E-3</v>
      </c>
      <c r="AD40" s="167">
        <v>3.3173320055096545E-3</v>
      </c>
      <c r="AE40" s="167">
        <v>5.2581437634153794E-3</v>
      </c>
      <c r="AF40" s="167">
        <v>8.081354804424179E-3</v>
      </c>
      <c r="AG40" s="167">
        <v>1.2231047440138032E-2</v>
      </c>
      <c r="AH40" s="167">
        <v>1.7996545172787037E-2</v>
      </c>
      <c r="AI40" s="167">
        <v>2.6708117561335953E-2</v>
      </c>
      <c r="AJ40" s="167">
        <v>3.934869327523205E-2</v>
      </c>
      <c r="AK40" s="167">
        <v>5.6042745593337218E-2</v>
      </c>
      <c r="AL40" s="167">
        <v>7.7837007258069524E-2</v>
      </c>
      <c r="AM40" s="167">
        <v>0.11493239406177957</v>
      </c>
      <c r="AN40" s="167">
        <v>0.17527925291194268</v>
      </c>
      <c r="AO40" s="167">
        <v>0.26921173340718174</v>
      </c>
      <c r="AP40" s="167">
        <v>0.41385382826094796</v>
      </c>
      <c r="AQ40" s="167">
        <v>0.65566849162548435</v>
      </c>
      <c r="AR40" s="167">
        <v>0.98556279147079462</v>
      </c>
      <c r="AS40" s="167">
        <v>1.4225554231106514</v>
      </c>
      <c r="AT40" s="167">
        <v>1.941160861559569</v>
      </c>
      <c r="AU40" s="167">
        <v>2.7701463417542116</v>
      </c>
      <c r="AV40" s="167">
        <v>3.657712738424626</v>
      </c>
      <c r="AW40" s="167">
        <v>4.7592650507985521</v>
      </c>
      <c r="AX40" s="167">
        <v>5.9184425635406175</v>
      </c>
      <c r="AY40" s="167">
        <v>7.368146945026262</v>
      </c>
      <c r="AZ40" s="167">
        <v>8.9173647081151888</v>
      </c>
      <c r="BA40" s="167">
        <v>10.610634815889156</v>
      </c>
      <c r="BB40" s="167">
        <v>12.601398262961066</v>
      </c>
      <c r="BC40" s="167">
        <v>14.714809177908021</v>
      </c>
      <c r="BD40" s="167">
        <v>16.940022805129775</v>
      </c>
      <c r="BE40" s="167">
        <v>19.791906297019942</v>
      </c>
      <c r="BF40" s="167">
        <v>22.950805374430523</v>
      </c>
      <c r="BG40" s="167">
        <v>25.998765249695335</v>
      </c>
      <c r="BH40" s="167">
        <v>29.199366125828458</v>
      </c>
      <c r="BI40" s="167">
        <v>32.336921213159627</v>
      </c>
      <c r="BJ40" s="167">
        <v>36.849585339156441</v>
      </c>
      <c r="BK40" s="167">
        <v>41.059920099803655</v>
      </c>
      <c r="BL40" s="167">
        <v>44.210871833799594</v>
      </c>
      <c r="BM40" s="167">
        <v>48.879530727673171</v>
      </c>
      <c r="BN40" s="167">
        <v>53.82282883198765</v>
      </c>
      <c r="BO40" s="167">
        <v>58.984150197275014</v>
      </c>
      <c r="BP40" s="167">
        <v>65.151379041309426</v>
      </c>
      <c r="BQ40" s="167">
        <v>72.97938430951902</v>
      </c>
      <c r="BR40" s="167">
        <v>56.757359844450811</v>
      </c>
      <c r="BS40" s="167">
        <v>54.434268106142994</v>
      </c>
      <c r="BT40" s="167">
        <v>52.867039563393085</v>
      </c>
      <c r="BU40" s="167">
        <v>16.235330918570007</v>
      </c>
      <c r="BV40" s="167">
        <v>13.371807211478213</v>
      </c>
      <c r="BW40" s="167">
        <v>10.784276147905766</v>
      </c>
      <c r="BX40" s="167">
        <v>9.7609709185086917</v>
      </c>
      <c r="BY40" s="167">
        <v>8.1649302563536015</v>
      </c>
      <c r="BZ40" s="167">
        <v>0</v>
      </c>
      <c r="CA40" s="168">
        <f t="shared" si="3"/>
        <v>869.07991648232337</v>
      </c>
      <c r="CB40" s="169"/>
    </row>
    <row r="41" spans="2:80" ht="12.5" x14ac:dyDescent="0.25">
      <c r="B41" s="166">
        <f t="shared" si="2"/>
        <v>2034</v>
      </c>
      <c r="C41" s="167">
        <v>6.0597632814407554E-10</v>
      </c>
      <c r="D41" s="167">
        <v>1.4038089718448887E-9</v>
      </c>
      <c r="E41" s="167">
        <v>3.0691338845367788E-9</v>
      </c>
      <c r="F41" s="167">
        <v>6.1368774437187135E-9</v>
      </c>
      <c r="G41" s="167">
        <v>1.1730938512255484E-8</v>
      </c>
      <c r="H41" s="167">
        <v>2.1896752293304456E-8</v>
      </c>
      <c r="I41" s="167">
        <v>4.0603045980969199E-8</v>
      </c>
      <c r="J41" s="167">
        <v>7.1427708053795058E-8</v>
      </c>
      <c r="K41" s="167">
        <v>1.2511594642272694E-7</v>
      </c>
      <c r="L41" s="167">
        <v>2.1372270891939493E-7</v>
      </c>
      <c r="M41" s="167">
        <v>3.6910262597722454E-7</v>
      </c>
      <c r="N41" s="167">
        <v>6.2737935212220375E-7</v>
      </c>
      <c r="O41" s="167">
        <v>1.0719395966696244E-6</v>
      </c>
      <c r="P41" s="167">
        <v>1.8903433732786468E-6</v>
      </c>
      <c r="Q41" s="167">
        <v>3.3249112066091602E-6</v>
      </c>
      <c r="R41" s="167">
        <v>5.82764333695307E-6</v>
      </c>
      <c r="S41" s="167">
        <v>9.9920833758204708E-6</v>
      </c>
      <c r="T41" s="167">
        <v>1.7338407211020535E-5</v>
      </c>
      <c r="U41" s="167">
        <v>2.9181046039356007E-5</v>
      </c>
      <c r="V41" s="167">
        <v>4.8229758477597029E-5</v>
      </c>
      <c r="W41" s="167">
        <v>8.1956655384518573E-5</v>
      </c>
      <c r="X41" s="167">
        <v>1.3417737309728839E-4</v>
      </c>
      <c r="Y41" s="167">
        <v>2.2301431882937317E-4</v>
      </c>
      <c r="Z41" s="167">
        <v>3.7260233127456299E-4</v>
      </c>
      <c r="AA41" s="167">
        <v>5.9006040950565497E-4</v>
      </c>
      <c r="AB41" s="167">
        <v>9.2787757527823533E-4</v>
      </c>
      <c r="AC41" s="167">
        <v>1.4863344816027357E-3</v>
      </c>
      <c r="AD41" s="167">
        <v>2.2885879464439873E-3</v>
      </c>
      <c r="AE41" s="167">
        <v>3.6894913270319463E-3</v>
      </c>
      <c r="AF41" s="167">
        <v>5.8254563789807978E-3</v>
      </c>
      <c r="AG41" s="167">
        <v>8.9215871750182307E-3</v>
      </c>
      <c r="AH41" s="167">
        <v>1.3470191744929694E-2</v>
      </c>
      <c r="AI41" s="167">
        <v>1.9781766916363019E-2</v>
      </c>
      <c r="AJ41" s="167">
        <v>2.9308635647179226E-2</v>
      </c>
      <c r="AK41" s="167">
        <v>4.3098946113240277E-2</v>
      </c>
      <c r="AL41" s="167">
        <v>6.1251496296883423E-2</v>
      </c>
      <c r="AM41" s="167">
        <v>8.4881581677719753E-2</v>
      </c>
      <c r="AN41" s="167">
        <v>0.12504570432560369</v>
      </c>
      <c r="AO41" s="167">
        <v>0.18991500408790063</v>
      </c>
      <c r="AP41" s="167">
        <v>0.29070253748845598</v>
      </c>
      <c r="AQ41" s="167">
        <v>0.4457079571413235</v>
      </c>
      <c r="AR41" s="167">
        <v>0.70433743259554105</v>
      </c>
      <c r="AS41" s="167">
        <v>1.0564412933232825</v>
      </c>
      <c r="AT41" s="167">
        <v>1.5223253385156981</v>
      </c>
      <c r="AU41" s="167">
        <v>2.0735324471885921</v>
      </c>
      <c r="AV41" s="167">
        <v>2.9524144341605512</v>
      </c>
      <c r="AW41" s="167">
        <v>3.8907676176838883</v>
      </c>
      <c r="AX41" s="167">
        <v>5.0528862568313979</v>
      </c>
      <c r="AY41" s="167">
        <v>6.2686061714282557</v>
      </c>
      <c r="AZ41" s="167">
        <v>7.7562016667760947</v>
      </c>
      <c r="BA41" s="167">
        <v>9.3387147949809695</v>
      </c>
      <c r="BB41" s="167">
        <v>11.062090974986772</v>
      </c>
      <c r="BC41" s="167">
        <v>13.083262336004543</v>
      </c>
      <c r="BD41" s="167">
        <v>15.116165182954166</v>
      </c>
      <c r="BE41" s="167">
        <v>17.25211376466881</v>
      </c>
      <c r="BF41" s="167">
        <v>20.006591014614692</v>
      </c>
      <c r="BG41" s="167">
        <v>23.040307072405852</v>
      </c>
      <c r="BH41" s="167">
        <v>25.930987222266996</v>
      </c>
      <c r="BI41" s="167">
        <v>28.943106979065337</v>
      </c>
      <c r="BJ41" s="167">
        <v>31.864190677876653</v>
      </c>
      <c r="BK41" s="167">
        <v>36.094075419532267</v>
      </c>
      <c r="BL41" s="167">
        <v>39.967731215284374</v>
      </c>
      <c r="BM41" s="167">
        <v>42.751604051883298</v>
      </c>
      <c r="BN41" s="167">
        <v>46.877155542444065</v>
      </c>
      <c r="BO41" s="167">
        <v>51.156336240793209</v>
      </c>
      <c r="BP41" s="167">
        <v>55.521437131860445</v>
      </c>
      <c r="BQ41" s="167">
        <v>60.686819659395823</v>
      </c>
      <c r="BR41" s="167">
        <v>67.198588342787517</v>
      </c>
      <c r="BS41" s="167">
        <v>51.611338718764983</v>
      </c>
      <c r="BT41" s="167">
        <v>48.819426729203968</v>
      </c>
      <c r="BU41" s="167">
        <v>14.881018908508203</v>
      </c>
      <c r="BV41" s="167">
        <v>12.822881329306979</v>
      </c>
      <c r="BW41" s="167">
        <v>10.368880045328197</v>
      </c>
      <c r="BX41" s="167">
        <v>8.1978249921201432</v>
      </c>
      <c r="BY41" s="167">
        <v>7.2537783576433181</v>
      </c>
      <c r="BZ41" s="167">
        <v>0</v>
      </c>
      <c r="CA41" s="168">
        <f t="shared" si="3"/>
        <v>782.45176267892441</v>
      </c>
      <c r="CB41" s="169"/>
    </row>
    <row r="42" spans="2:80" ht="12.5" x14ac:dyDescent="0.25">
      <c r="B42" s="166">
        <f t="shared" si="2"/>
        <v>2035</v>
      </c>
      <c r="C42" s="167">
        <v>4.2279775513964779E-10</v>
      </c>
      <c r="D42" s="167">
        <v>9.6602524590760908E-10</v>
      </c>
      <c r="E42" s="167">
        <v>2.0992736472769113E-9</v>
      </c>
      <c r="F42" s="167">
        <v>4.3698064021435723E-9</v>
      </c>
      <c r="G42" s="167">
        <v>8.3942264389458288E-9</v>
      </c>
      <c r="H42" s="167">
        <v>1.5536445227559703E-8</v>
      </c>
      <c r="I42" s="167">
        <v>2.8303518924410742E-8</v>
      </c>
      <c r="J42" s="167">
        <v>5.1588606712893448E-8</v>
      </c>
      <c r="K42" s="167">
        <v>8.9616284948412783E-8</v>
      </c>
      <c r="L42" s="167">
        <v>1.5543212074364821E-7</v>
      </c>
      <c r="M42" s="167">
        <v>2.6320711624117088E-7</v>
      </c>
      <c r="N42" s="167">
        <v>4.5142915293394648E-7</v>
      </c>
      <c r="O42" s="167">
        <v>7.6303064687477384E-7</v>
      </c>
      <c r="P42" s="167">
        <v>1.295429265385506E-6</v>
      </c>
      <c r="Q42" s="167">
        <v>2.2708292481687931E-6</v>
      </c>
      <c r="R42" s="167">
        <v>3.9701385372570286E-6</v>
      </c>
      <c r="S42" s="167">
        <v>6.9136859399687722E-6</v>
      </c>
      <c r="T42" s="167">
        <v>1.1778725051175831E-5</v>
      </c>
      <c r="U42" s="167">
        <v>2.031248928135998E-5</v>
      </c>
      <c r="V42" s="167">
        <v>3.396976891734127E-5</v>
      </c>
      <c r="W42" s="167">
        <v>5.5784412843207232E-5</v>
      </c>
      <c r="X42" s="167">
        <v>9.4227576046435058E-5</v>
      </c>
      <c r="Y42" s="167">
        <v>1.5344038049036612E-4</v>
      </c>
      <c r="Z42" s="167">
        <v>2.5373598328820579E-4</v>
      </c>
      <c r="AA42" s="167">
        <v>4.2185241049530475E-4</v>
      </c>
      <c r="AB42" s="167">
        <v>6.6494943212963564E-4</v>
      </c>
      <c r="AC42" s="167">
        <v>1.0407853055028338E-3</v>
      </c>
      <c r="AD42" s="167">
        <v>1.6599635241503763E-3</v>
      </c>
      <c r="AE42" s="167">
        <v>2.5454237258192847E-3</v>
      </c>
      <c r="AF42" s="167">
        <v>4.0876546320253171E-3</v>
      </c>
      <c r="AG42" s="167">
        <v>6.4310971210284062E-3</v>
      </c>
      <c r="AH42" s="167">
        <v>9.8140509147554011E-3</v>
      </c>
      <c r="AI42" s="167">
        <v>1.4782764196544229E-2</v>
      </c>
      <c r="AJ42" s="167">
        <v>2.1672236715235771E-2</v>
      </c>
      <c r="AK42" s="167">
        <v>3.2052676488436016E-2</v>
      </c>
      <c r="AL42" s="167">
        <v>4.7040630458471289E-2</v>
      </c>
      <c r="AM42" s="167">
        <v>6.6718477900619133E-2</v>
      </c>
      <c r="AN42" s="167">
        <v>9.2270441880661913E-2</v>
      </c>
      <c r="AO42" s="167">
        <v>0.13536150057066509</v>
      </c>
      <c r="AP42" s="167">
        <v>0.20489723693414874</v>
      </c>
      <c r="AQ42" s="167">
        <v>0.31284877774494513</v>
      </c>
      <c r="AR42" s="167">
        <v>0.47851682889238445</v>
      </c>
      <c r="AS42" s="167">
        <v>0.75443403811203491</v>
      </c>
      <c r="AT42" s="167">
        <v>1.1296633794366666</v>
      </c>
      <c r="AU42" s="167">
        <v>1.6248979201647102</v>
      </c>
      <c r="AV42" s="167">
        <v>2.2085346390477421</v>
      </c>
      <c r="AW42" s="167">
        <v>3.1386487376595671</v>
      </c>
      <c r="AX42" s="167">
        <v>4.1286580657954177</v>
      </c>
      <c r="AY42" s="167">
        <v>5.3493860566162912</v>
      </c>
      <c r="AZ42" s="167">
        <v>6.5960884331092489</v>
      </c>
      <c r="BA42" s="167">
        <v>8.1202590068463092</v>
      </c>
      <c r="BB42" s="167">
        <v>9.7347931896556599</v>
      </c>
      <c r="BC42" s="167">
        <v>11.485397628236171</v>
      </c>
      <c r="BD42" s="167">
        <v>13.440531202679047</v>
      </c>
      <c r="BE42" s="167">
        <v>15.395182624535911</v>
      </c>
      <c r="BF42" s="167">
        <v>17.43956429138121</v>
      </c>
      <c r="BG42" s="167">
        <v>20.088872924508564</v>
      </c>
      <c r="BH42" s="167">
        <v>22.987801255515134</v>
      </c>
      <c r="BI42" s="167">
        <v>25.713178566369958</v>
      </c>
      <c r="BJ42" s="167">
        <v>28.53137301701604</v>
      </c>
      <c r="BK42" s="167">
        <v>31.224451229275754</v>
      </c>
      <c r="BL42" s="167">
        <v>35.14937117835651</v>
      </c>
      <c r="BM42" s="167">
        <v>38.666207131219679</v>
      </c>
      <c r="BN42" s="167">
        <v>41.021265329063716</v>
      </c>
      <c r="BO42" s="167">
        <v>44.581895112344867</v>
      </c>
      <c r="BP42" s="167">
        <v>48.188273135724955</v>
      </c>
      <c r="BQ42" s="167">
        <v>51.76139809817181</v>
      </c>
      <c r="BR42" s="167">
        <v>55.93762728087993</v>
      </c>
      <c r="BS42" s="167">
        <v>61.171782471185885</v>
      </c>
      <c r="BT42" s="167">
        <v>46.349186213897454</v>
      </c>
      <c r="BU42" s="167">
        <v>12.720569289404555</v>
      </c>
      <c r="BV42" s="167">
        <v>11.935976191336042</v>
      </c>
      <c r="BW42" s="167">
        <v>10.098761072752648</v>
      </c>
      <c r="BX42" s="167">
        <v>8.006349640402691</v>
      </c>
      <c r="BY42" s="167">
        <v>6.1933476754552874</v>
      </c>
      <c r="BZ42" s="167">
        <v>0</v>
      </c>
      <c r="CA42" s="168">
        <f t="shared" si="3"/>
        <v>702.30719290882053</v>
      </c>
      <c r="CB42" s="169"/>
    </row>
    <row r="43" spans="2:80" ht="12.5" x14ac:dyDescent="0.25">
      <c r="B43" s="166">
        <f t="shared" si="2"/>
        <v>2036</v>
      </c>
      <c r="C43" s="167">
        <v>2.9640705861977423E-10</v>
      </c>
      <c r="D43" s="167">
        <v>6.7403624001705076E-10</v>
      </c>
      <c r="E43" s="167">
        <v>1.4448427836100119E-9</v>
      </c>
      <c r="F43" s="167">
        <v>2.9895435467441889E-9</v>
      </c>
      <c r="G43" s="167">
        <v>5.97657111994776E-9</v>
      </c>
      <c r="H43" s="167">
        <v>1.1116178914860608E-8</v>
      </c>
      <c r="I43" s="167">
        <v>2.0081155231721493E-8</v>
      </c>
      <c r="J43" s="167">
        <v>3.5961895607228289E-8</v>
      </c>
      <c r="K43" s="167">
        <v>6.4719967357573793E-8</v>
      </c>
      <c r="L43" s="167">
        <v>1.1132394157897796E-7</v>
      </c>
      <c r="M43" s="167">
        <v>1.9140352361390889E-7</v>
      </c>
      <c r="N43" s="167">
        <v>3.2190567020307093E-7</v>
      </c>
      <c r="O43" s="167">
        <v>5.4901450645405969E-7</v>
      </c>
      <c r="P43" s="167">
        <v>9.2210723900976177E-7</v>
      </c>
      <c r="Q43" s="167">
        <v>1.556202143621066E-6</v>
      </c>
      <c r="R43" s="167">
        <v>2.7115374144348614E-6</v>
      </c>
      <c r="S43" s="167">
        <v>4.7100299270519397E-6</v>
      </c>
      <c r="T43" s="167">
        <v>8.1500044955551409E-6</v>
      </c>
      <c r="U43" s="167">
        <v>1.3799333045322326E-5</v>
      </c>
      <c r="V43" s="167">
        <v>2.3646140064448318E-5</v>
      </c>
      <c r="W43" s="167">
        <v>3.9291548210029781E-5</v>
      </c>
      <c r="X43" s="167">
        <v>6.4136866009367743E-5</v>
      </c>
      <c r="Y43" s="167">
        <v>1.0775738412110991E-4</v>
      </c>
      <c r="Z43" s="167">
        <v>1.745833601946023E-4</v>
      </c>
      <c r="AA43" s="167">
        <v>2.8728419989870746E-4</v>
      </c>
      <c r="AB43" s="167">
        <v>4.7539272816182754E-4</v>
      </c>
      <c r="AC43" s="167">
        <v>7.4586420049921331E-4</v>
      </c>
      <c r="AD43" s="167">
        <v>1.1623880868938397E-3</v>
      </c>
      <c r="AE43" s="167">
        <v>1.8462447844565522E-3</v>
      </c>
      <c r="AF43" s="167">
        <v>2.8202231554559365E-3</v>
      </c>
      <c r="AG43" s="167">
        <v>4.5127315964527126E-3</v>
      </c>
      <c r="AH43" s="167">
        <v>7.0743881955909194E-3</v>
      </c>
      <c r="AI43" s="167">
        <v>1.0758826885955974E-2</v>
      </c>
      <c r="AJ43" s="167">
        <v>1.6171677185894184E-2</v>
      </c>
      <c r="AK43" s="167">
        <v>2.366526877827102E-2</v>
      </c>
      <c r="AL43" s="167">
        <v>3.493455821569047E-2</v>
      </c>
      <c r="AM43" s="167">
        <v>5.117516367352537E-2</v>
      </c>
      <c r="AN43" s="167">
        <v>7.244946501951155E-2</v>
      </c>
      <c r="AO43" s="167">
        <v>9.9767726565592407E-2</v>
      </c>
      <c r="AP43" s="167">
        <v>0.1458817128611809</v>
      </c>
      <c r="AQ43" s="167">
        <v>0.22029848704839328</v>
      </c>
      <c r="AR43" s="167">
        <v>0.33561726474616738</v>
      </c>
      <c r="AS43" s="167">
        <v>0.51225046853348266</v>
      </c>
      <c r="AT43" s="167">
        <v>0.80615564254018135</v>
      </c>
      <c r="AU43" s="167">
        <v>1.2049031359420037</v>
      </c>
      <c r="AV43" s="167">
        <v>1.7294672422536785</v>
      </c>
      <c r="AW43" s="167">
        <v>2.3464407547670563</v>
      </c>
      <c r="AX43" s="167">
        <v>3.3287042789469212</v>
      </c>
      <c r="AY43" s="167">
        <v>4.3688315961782482</v>
      </c>
      <c r="AZ43" s="167">
        <v>5.6257345622658521</v>
      </c>
      <c r="BA43" s="167">
        <v>6.9026466396187605</v>
      </c>
      <c r="BB43" s="167">
        <v>8.4619835857064878</v>
      </c>
      <c r="BC43" s="167">
        <v>10.10576833048607</v>
      </c>
      <c r="BD43" s="167">
        <v>11.797618075587817</v>
      </c>
      <c r="BE43" s="167">
        <v>13.687059591963198</v>
      </c>
      <c r="BF43" s="167">
        <v>15.560848167255818</v>
      </c>
      <c r="BG43" s="167">
        <v>17.50941967491443</v>
      </c>
      <c r="BH43" s="167">
        <v>20.045271810049272</v>
      </c>
      <c r="BI43" s="167">
        <v>22.80081563104379</v>
      </c>
      <c r="BJ43" s="167">
        <v>25.35618102104301</v>
      </c>
      <c r="BK43" s="167">
        <v>27.969406045072596</v>
      </c>
      <c r="BL43" s="167">
        <v>30.420810422073984</v>
      </c>
      <c r="BM43" s="167">
        <v>34.02057264532047</v>
      </c>
      <c r="BN43" s="167">
        <v>37.120125824502942</v>
      </c>
      <c r="BO43" s="167">
        <v>39.036009721749551</v>
      </c>
      <c r="BP43" s="167">
        <v>42.024671987708722</v>
      </c>
      <c r="BQ43" s="167">
        <v>44.963443352786527</v>
      </c>
      <c r="BR43" s="167">
        <v>47.757178751941808</v>
      </c>
      <c r="BS43" s="167">
        <v>50.979652695694604</v>
      </c>
      <c r="BT43" s="167">
        <v>55.00373137613407</v>
      </c>
      <c r="BU43" s="167">
        <v>11.137250688615827</v>
      </c>
      <c r="BV43" s="167">
        <v>10.181511992687096</v>
      </c>
      <c r="BW43" s="167">
        <v>9.3803174732884358</v>
      </c>
      <c r="BX43" s="167">
        <v>7.7817676993988183</v>
      </c>
      <c r="BY43" s="167">
        <v>6.0371744377173666</v>
      </c>
      <c r="BZ43" s="167">
        <v>0</v>
      </c>
      <c r="CA43" s="168">
        <f t="shared" si="3"/>
        <v>626.99381257313757</v>
      </c>
      <c r="CB43" s="169"/>
    </row>
    <row r="44" spans="2:80" ht="12.5" x14ac:dyDescent="0.25">
      <c r="B44" s="166">
        <f t="shared" si="2"/>
        <v>2037</v>
      </c>
      <c r="C44" s="167">
        <v>2.0184086346741736E-10</v>
      </c>
      <c r="D44" s="167">
        <v>4.7253696094928799E-10</v>
      </c>
      <c r="E44" s="167">
        <v>1.0081633791680922E-9</v>
      </c>
      <c r="F44" s="167">
        <v>2.0578874819487947E-9</v>
      </c>
      <c r="G44" s="167">
        <v>4.089380944982679E-9</v>
      </c>
      <c r="H44" s="167">
        <v>7.91396836952174E-9</v>
      </c>
      <c r="I44" s="167">
        <v>1.4366629413897769E-8</v>
      </c>
      <c r="J44" s="167">
        <v>2.5513648957420365E-8</v>
      </c>
      <c r="K44" s="167">
        <v>4.5116222147090213E-8</v>
      </c>
      <c r="L44" s="167">
        <v>8.0390251344653052E-8</v>
      </c>
      <c r="M44" s="167">
        <v>1.3708066792794682E-7</v>
      </c>
      <c r="N44" s="167">
        <v>2.3407388304030885E-7</v>
      </c>
      <c r="O44" s="167">
        <v>3.9148351831108652E-7</v>
      </c>
      <c r="P44" s="167">
        <v>6.6347156890689263E-7</v>
      </c>
      <c r="Q44" s="167">
        <v>1.1077337803699905E-6</v>
      </c>
      <c r="R44" s="167">
        <v>1.8582395334698631E-6</v>
      </c>
      <c r="S44" s="167">
        <v>3.216891131502253E-6</v>
      </c>
      <c r="T44" s="167">
        <v>5.5523150302161373E-6</v>
      </c>
      <c r="U44" s="167">
        <v>9.5482161132642851E-6</v>
      </c>
      <c r="V44" s="167">
        <v>1.6064260611015069E-5</v>
      </c>
      <c r="W44" s="167">
        <v>2.7350886641352989E-5</v>
      </c>
      <c r="X44" s="167">
        <v>4.5175515341833172E-5</v>
      </c>
      <c r="Y44" s="167">
        <v>7.3347317675498402E-5</v>
      </c>
      <c r="Z44" s="167">
        <v>1.2260707342826027E-4</v>
      </c>
      <c r="AA44" s="167">
        <v>1.9767415708094038E-4</v>
      </c>
      <c r="AB44" s="167">
        <v>3.2375925399041883E-4</v>
      </c>
      <c r="AC44" s="167">
        <v>5.3323999477317141E-4</v>
      </c>
      <c r="AD44" s="167">
        <v>8.3301326915802276E-4</v>
      </c>
      <c r="AE44" s="167">
        <v>1.2928582406153133E-3</v>
      </c>
      <c r="AF44" s="167">
        <v>2.0455431115909972E-3</v>
      </c>
      <c r="AG44" s="167">
        <v>3.113627998845403E-3</v>
      </c>
      <c r="AH44" s="167">
        <v>4.9642743036828474E-3</v>
      </c>
      <c r="AI44" s="167">
        <v>7.7554725868981267E-3</v>
      </c>
      <c r="AJ44" s="167">
        <v>1.1758018043733331E-2</v>
      </c>
      <c r="AK44" s="167">
        <v>1.7634879039344908E-2</v>
      </c>
      <c r="AL44" s="167">
        <v>2.5756872572587186E-2</v>
      </c>
      <c r="AM44" s="167">
        <v>3.7955241324509226E-2</v>
      </c>
      <c r="AN44" s="167">
        <v>5.5506381879348865E-2</v>
      </c>
      <c r="AO44" s="167">
        <v>7.8225916835022891E-2</v>
      </c>
      <c r="AP44" s="167">
        <v>0.10737613864005491</v>
      </c>
      <c r="AQ44" s="167">
        <v>0.15665972521699112</v>
      </c>
      <c r="AR44" s="167">
        <v>0.23609506736246122</v>
      </c>
      <c r="AS44" s="167">
        <v>0.35899240376996633</v>
      </c>
      <c r="AT44" s="167">
        <v>0.54705450579595927</v>
      </c>
      <c r="AU44" s="167">
        <v>0.85926862244184066</v>
      </c>
      <c r="AV44" s="167">
        <v>1.2815495682514766</v>
      </c>
      <c r="AW44" s="167">
        <v>1.8362282145524205</v>
      </c>
      <c r="AX44" s="167">
        <v>2.4871454278545149</v>
      </c>
      <c r="AY44" s="167">
        <v>3.5205449381801661</v>
      </c>
      <c r="AZ44" s="167">
        <v>4.591292500671365</v>
      </c>
      <c r="BA44" s="167">
        <v>5.8833138913530441</v>
      </c>
      <c r="BB44" s="167">
        <v>7.1894692093296779</v>
      </c>
      <c r="BC44" s="167">
        <v>8.7813879191791901</v>
      </c>
      <c r="BD44" s="167">
        <v>10.376246234268955</v>
      </c>
      <c r="BE44" s="167">
        <v>12.009741290486712</v>
      </c>
      <c r="BF44" s="167">
        <v>13.829983345530117</v>
      </c>
      <c r="BG44" s="167">
        <v>15.618711487156743</v>
      </c>
      <c r="BH44" s="167">
        <v>17.466724554447492</v>
      </c>
      <c r="BI44" s="167">
        <v>19.881950845800283</v>
      </c>
      <c r="BJ44" s="167">
        <v>22.48819738936081</v>
      </c>
      <c r="BK44" s="167">
        <v>24.863831993045441</v>
      </c>
      <c r="BL44" s="167">
        <v>27.259503721277973</v>
      </c>
      <c r="BM44" s="167">
        <v>29.456989200238418</v>
      </c>
      <c r="BN44" s="167">
        <v>32.675748193292314</v>
      </c>
      <c r="BO44" s="167">
        <v>35.342354634066005</v>
      </c>
      <c r="BP44" s="167">
        <v>36.821087816087477</v>
      </c>
      <c r="BQ44" s="167">
        <v>39.242569209967179</v>
      </c>
      <c r="BR44" s="167">
        <v>41.524495802013391</v>
      </c>
      <c r="BS44" s="167">
        <v>43.571627641659944</v>
      </c>
      <c r="BT44" s="167">
        <v>45.897086650384907</v>
      </c>
      <c r="BU44" s="167">
        <v>11.36384692736306</v>
      </c>
      <c r="BV44" s="167">
        <v>8.3446289859938201</v>
      </c>
      <c r="BW44" s="167">
        <v>7.49284232007642</v>
      </c>
      <c r="BX44" s="167">
        <v>6.7681486291750499</v>
      </c>
      <c r="BY44" s="167">
        <v>5.4946523618562066</v>
      </c>
      <c r="BZ44" s="167">
        <v>0</v>
      </c>
      <c r="CA44" s="168">
        <f t="shared" si="3"/>
        <v>545.87555157444854</v>
      </c>
      <c r="CB44" s="169"/>
    </row>
    <row r="45" spans="2:80" ht="12.5" x14ac:dyDescent="0.25">
      <c r="B45" s="166">
        <f t="shared" si="2"/>
        <v>2038</v>
      </c>
      <c r="C45" s="167">
        <v>1.4312520960069186E-10</v>
      </c>
      <c r="D45" s="167">
        <v>3.218749190792014E-10</v>
      </c>
      <c r="E45" s="167">
        <v>7.0677318511624954E-10</v>
      </c>
      <c r="F45" s="167">
        <v>1.4359687917908648E-9</v>
      </c>
      <c r="G45" s="167">
        <v>2.8152869271935721E-9</v>
      </c>
      <c r="H45" s="167">
        <v>5.4156112580527882E-9</v>
      </c>
      <c r="I45" s="167">
        <v>1.0227397491402446E-8</v>
      </c>
      <c r="J45" s="167">
        <v>1.825190473758731E-8</v>
      </c>
      <c r="K45" s="167">
        <v>3.2007197905969953E-8</v>
      </c>
      <c r="L45" s="167">
        <v>5.6041027207687222E-8</v>
      </c>
      <c r="M45" s="167">
        <v>9.8983400004248878E-8</v>
      </c>
      <c r="N45" s="167">
        <v>1.6763513070727765E-7</v>
      </c>
      <c r="O45" s="167">
        <v>2.8465122450804792E-7</v>
      </c>
      <c r="P45" s="167">
        <v>4.7309598047440282E-7</v>
      </c>
      <c r="Q45" s="167">
        <v>7.970333246454242E-7</v>
      </c>
      <c r="R45" s="167">
        <v>1.322739004105955E-6</v>
      </c>
      <c r="S45" s="167">
        <v>2.2045801142955845E-6</v>
      </c>
      <c r="T45" s="167">
        <v>3.7921758414827256E-6</v>
      </c>
      <c r="U45" s="167">
        <v>6.5049732170530117E-6</v>
      </c>
      <c r="V45" s="167">
        <v>1.1115498518982081E-5</v>
      </c>
      <c r="W45" s="167">
        <v>1.8581307852150175E-5</v>
      </c>
      <c r="X45" s="167">
        <v>3.144710878261181E-5</v>
      </c>
      <c r="Y45" s="167">
        <v>5.1663755534225864E-5</v>
      </c>
      <c r="Z45" s="167">
        <v>8.3457971718547963E-5</v>
      </c>
      <c r="AA45" s="167">
        <v>1.3882497180667253E-4</v>
      </c>
      <c r="AB45" s="167">
        <v>2.2277987733282378E-4</v>
      </c>
      <c r="AC45" s="167">
        <v>3.6317034280825E-4</v>
      </c>
      <c r="AD45" s="167">
        <v>5.9554597207495119E-4</v>
      </c>
      <c r="AE45" s="167">
        <v>9.2651579968716646E-4</v>
      </c>
      <c r="AF45" s="167">
        <v>1.4324624825806653E-3</v>
      </c>
      <c r="AG45" s="167">
        <v>2.2583194383706262E-3</v>
      </c>
      <c r="AH45" s="167">
        <v>3.4253332226463762E-3</v>
      </c>
      <c r="AI45" s="167">
        <v>5.4423550712928703E-3</v>
      </c>
      <c r="AJ45" s="167">
        <v>8.475795503280259E-3</v>
      </c>
      <c r="AK45" s="167">
        <v>1.2810199566523517E-2</v>
      </c>
      <c r="AL45" s="167">
        <v>1.9169311982749848E-2</v>
      </c>
      <c r="AM45" s="167">
        <v>2.7947728994933474E-2</v>
      </c>
      <c r="AN45" s="167">
        <v>4.1117949429328116E-2</v>
      </c>
      <c r="AO45" s="167">
        <v>5.9834327458301861E-2</v>
      </c>
      <c r="AP45" s="167">
        <v>8.4051225982776701E-2</v>
      </c>
      <c r="AQ45" s="167">
        <v>0.1151354799655061</v>
      </c>
      <c r="AR45" s="167">
        <v>0.16768054966261836</v>
      </c>
      <c r="AS45" s="167">
        <v>0.25227946352469799</v>
      </c>
      <c r="AT45" s="167">
        <v>0.38307941543264046</v>
      </c>
      <c r="AU45" s="167">
        <v>0.5827675697931558</v>
      </c>
      <c r="AV45" s="167">
        <v>0.91332752857174726</v>
      </c>
      <c r="AW45" s="167">
        <v>1.3597690139836442</v>
      </c>
      <c r="AX45" s="167">
        <v>1.9451089316901764</v>
      </c>
      <c r="AY45" s="167">
        <v>2.6291167871316441</v>
      </c>
      <c r="AZ45" s="167">
        <v>3.6962809387624977</v>
      </c>
      <c r="BA45" s="167">
        <v>4.797059521150298</v>
      </c>
      <c r="BB45" s="167">
        <v>6.1230430823508391</v>
      </c>
      <c r="BC45" s="167">
        <v>7.4564872734482366</v>
      </c>
      <c r="BD45" s="167">
        <v>9.0095791146985071</v>
      </c>
      <c r="BE45" s="167">
        <v>10.555170214017036</v>
      </c>
      <c r="BF45" s="167">
        <v>12.127491604231782</v>
      </c>
      <c r="BG45" s="167">
        <v>13.873644898375488</v>
      </c>
      <c r="BH45" s="167">
        <v>15.572885960120459</v>
      </c>
      <c r="BI45" s="167">
        <v>17.316490440816391</v>
      </c>
      <c r="BJ45" s="167">
        <v>19.606014225309149</v>
      </c>
      <c r="BK45" s="167">
        <v>22.052825858361143</v>
      </c>
      <c r="BL45" s="167">
        <v>24.237720374331008</v>
      </c>
      <c r="BM45" s="167">
        <v>26.40433911453453</v>
      </c>
      <c r="BN45" s="167">
        <v>28.30355941271354</v>
      </c>
      <c r="BO45" s="167">
        <v>31.125050762674608</v>
      </c>
      <c r="BP45" s="167">
        <v>33.355393289126852</v>
      </c>
      <c r="BQ45" s="167">
        <v>34.407211325113579</v>
      </c>
      <c r="BR45" s="167">
        <v>36.271986812242261</v>
      </c>
      <c r="BS45" s="167">
        <v>37.923793727026919</v>
      </c>
      <c r="BT45" s="167">
        <v>39.273835131625368</v>
      </c>
      <c r="BU45" s="167">
        <v>8.7023226898002548</v>
      </c>
      <c r="BV45" s="167">
        <v>9.0484852688265569</v>
      </c>
      <c r="BW45" s="167">
        <v>6.5303679619281825</v>
      </c>
      <c r="BX45" s="167">
        <v>5.7514384638823444</v>
      </c>
      <c r="BY45" s="167">
        <v>5.0834518190086104</v>
      </c>
      <c r="BZ45" s="167">
        <v>0</v>
      </c>
      <c r="CA45" s="168">
        <f t="shared" si="3"/>
        <v>477.22261790920447</v>
      </c>
      <c r="CB45" s="169"/>
    </row>
    <row r="46" spans="2:80" ht="12.5" x14ac:dyDescent="0.25">
      <c r="B46" s="166">
        <f t="shared" si="2"/>
        <v>2039</v>
      </c>
      <c r="C46" s="167">
        <v>1.0015988385903007E-10</v>
      </c>
      <c r="D46" s="167">
        <v>2.2820680414814554E-10</v>
      </c>
      <c r="E46" s="167">
        <v>4.8155822038320473E-10</v>
      </c>
      <c r="F46" s="167">
        <v>1.0066776509609632E-9</v>
      </c>
      <c r="G46" s="167">
        <v>1.964525306319409E-9</v>
      </c>
      <c r="H46" s="167">
        <v>3.7286129600522244E-9</v>
      </c>
      <c r="I46" s="167">
        <v>6.9993791665390326E-9</v>
      </c>
      <c r="J46" s="167">
        <v>1.2992548738266496E-8</v>
      </c>
      <c r="K46" s="167">
        <v>2.2895885340434852E-8</v>
      </c>
      <c r="L46" s="167">
        <v>3.9756465522455819E-8</v>
      </c>
      <c r="M46" s="167">
        <v>6.9003684974311419E-8</v>
      </c>
      <c r="N46" s="167">
        <v>1.2104001154145116E-7</v>
      </c>
      <c r="O46" s="167">
        <v>2.0385125967803397E-7</v>
      </c>
      <c r="P46" s="167">
        <v>3.4398666440282888E-7</v>
      </c>
      <c r="Q46" s="167">
        <v>5.6833491435259731E-7</v>
      </c>
      <c r="R46" s="167">
        <v>9.5174097589079132E-7</v>
      </c>
      <c r="S46" s="167">
        <v>1.5693010473882829E-6</v>
      </c>
      <c r="T46" s="167">
        <v>2.5988521980824242E-6</v>
      </c>
      <c r="U46" s="167">
        <v>4.4428760488102181E-6</v>
      </c>
      <c r="V46" s="167">
        <v>7.5728262468599539E-6</v>
      </c>
      <c r="W46" s="167">
        <v>1.2857307706282128E-5</v>
      </c>
      <c r="X46" s="167">
        <v>2.1364291653225287E-5</v>
      </c>
      <c r="Y46" s="167">
        <v>3.5964301456414827E-5</v>
      </c>
      <c r="Z46" s="167">
        <v>5.8786296539325988E-5</v>
      </c>
      <c r="AA46" s="167">
        <v>9.4501036158933793E-5</v>
      </c>
      <c r="AB46" s="167">
        <v>1.564600153382556E-4</v>
      </c>
      <c r="AC46" s="167">
        <v>2.4990952813208622E-4</v>
      </c>
      <c r="AD46" s="167">
        <v>4.0562100479568652E-4</v>
      </c>
      <c r="AE46" s="167">
        <v>6.6239564166981069E-4</v>
      </c>
      <c r="AF46" s="167">
        <v>1.026563412808601E-3</v>
      </c>
      <c r="AG46" s="167">
        <v>1.5815102790347479E-3</v>
      </c>
      <c r="AH46" s="167">
        <v>2.4843674393287829E-3</v>
      </c>
      <c r="AI46" s="167">
        <v>3.7553664525630248E-3</v>
      </c>
      <c r="AJ46" s="167">
        <v>5.9479997276158381E-3</v>
      </c>
      <c r="AK46" s="167">
        <v>9.2343114430605278E-3</v>
      </c>
      <c r="AL46" s="167">
        <v>1.3913021441049889E-2</v>
      </c>
      <c r="AM46" s="167">
        <v>2.0775714135208179E-2</v>
      </c>
      <c r="AN46" s="167">
        <v>3.024003837368805E-2</v>
      </c>
      <c r="AO46" s="167">
        <v>4.424261143941044E-2</v>
      </c>
      <c r="AP46" s="167">
        <v>6.4162342290103203E-2</v>
      </c>
      <c r="AQ46" s="167">
        <v>8.9954991602046452E-2</v>
      </c>
      <c r="AR46" s="167">
        <v>0.12303594671078522</v>
      </c>
      <c r="AS46" s="167">
        <v>0.17893855491684063</v>
      </c>
      <c r="AT46" s="167">
        <v>0.26892579231645786</v>
      </c>
      <c r="AU46" s="167">
        <v>0.40776548487566877</v>
      </c>
      <c r="AV46" s="167">
        <v>0.61908212243349381</v>
      </c>
      <c r="AW46" s="167">
        <v>0.96846399768348201</v>
      </c>
      <c r="AX46" s="167">
        <v>1.4395134172218707</v>
      </c>
      <c r="AY46" s="167">
        <v>2.0549343153914283</v>
      </c>
      <c r="AZ46" s="167">
        <v>2.7565840768203649</v>
      </c>
      <c r="BA46" s="167">
        <v>3.8567402006475513</v>
      </c>
      <c r="BB46" s="167">
        <v>4.9868803473378165</v>
      </c>
      <c r="BC46" s="167">
        <v>6.344809457992425</v>
      </c>
      <c r="BD46" s="167">
        <v>7.6412607540570461</v>
      </c>
      <c r="BE46" s="167">
        <v>9.153884958606584</v>
      </c>
      <c r="BF46" s="167">
        <v>10.646953608092616</v>
      </c>
      <c r="BG46" s="167">
        <v>12.154253543860296</v>
      </c>
      <c r="BH46" s="167">
        <v>13.821437651970578</v>
      </c>
      <c r="BI46" s="167">
        <v>15.427513348799064</v>
      </c>
      <c r="BJ46" s="167">
        <v>17.064645709422926</v>
      </c>
      <c r="BK46" s="167">
        <v>19.220062461133452</v>
      </c>
      <c r="BL46" s="167">
        <v>21.496059672069563</v>
      </c>
      <c r="BM46" s="167">
        <v>23.480213846156861</v>
      </c>
      <c r="BN46" s="167">
        <v>25.375716588756024</v>
      </c>
      <c r="BO46" s="167">
        <v>26.969388154967234</v>
      </c>
      <c r="BP46" s="167">
        <v>29.387511160645271</v>
      </c>
      <c r="BQ46" s="167">
        <v>31.186304980024275</v>
      </c>
      <c r="BR46" s="167">
        <v>31.825478168241489</v>
      </c>
      <c r="BS46" s="167">
        <v>33.156625165574468</v>
      </c>
      <c r="BT46" s="167">
        <v>34.220492647474096</v>
      </c>
      <c r="BU46" s="167">
        <v>7.0799871519274511</v>
      </c>
      <c r="BV46" s="167">
        <v>7.184208177285873</v>
      </c>
      <c r="BW46" s="167">
        <v>7.3371445978024896</v>
      </c>
      <c r="BX46" s="167">
        <v>5.197946947986142</v>
      </c>
      <c r="BY46" s="167">
        <v>4.4815802526014181</v>
      </c>
      <c r="BZ46" s="167">
        <v>0</v>
      </c>
      <c r="CA46" s="168">
        <f t="shared" si="3"/>
        <v>417.80337849122986</v>
      </c>
      <c r="CB46" s="169"/>
    </row>
    <row r="47" spans="2:80" ht="12.5" x14ac:dyDescent="0.25">
      <c r="B47" s="166">
        <f t="shared" si="2"/>
        <v>2040</v>
      </c>
      <c r="C47" s="167">
        <v>7.0053941814141041E-11</v>
      </c>
      <c r="D47" s="167">
        <v>1.5970136324483519E-10</v>
      </c>
      <c r="E47" s="167">
        <v>3.4137711060755471E-10</v>
      </c>
      <c r="F47" s="167">
        <v>6.8606884062738516E-10</v>
      </c>
      <c r="G47" s="167">
        <v>1.3772092424813032E-9</v>
      </c>
      <c r="H47" s="167">
        <v>2.60189909895292E-9</v>
      </c>
      <c r="I47" s="167">
        <v>4.8193874724322683E-9</v>
      </c>
      <c r="J47" s="167">
        <v>8.8925142596729678E-9</v>
      </c>
      <c r="K47" s="167">
        <v>1.6297702909451317E-8</v>
      </c>
      <c r="L47" s="167">
        <v>2.8437549023929698E-8</v>
      </c>
      <c r="M47" s="167">
        <v>4.8951170422695256E-8</v>
      </c>
      <c r="N47" s="167">
        <v>8.4381060597160662E-8</v>
      </c>
      <c r="O47" s="167">
        <v>1.4718291482807011E-7</v>
      </c>
      <c r="P47" s="167">
        <v>2.4634143036550427E-7</v>
      </c>
      <c r="Q47" s="167">
        <v>4.1323368363266333E-7</v>
      </c>
      <c r="R47" s="167">
        <v>6.7865329214655823E-7</v>
      </c>
      <c r="S47" s="167">
        <v>1.1291624880671591E-6</v>
      </c>
      <c r="T47" s="167">
        <v>1.8499812756422873E-6</v>
      </c>
      <c r="U47" s="167">
        <v>3.0448404167715548E-6</v>
      </c>
      <c r="V47" s="167">
        <v>5.1722799588871382E-6</v>
      </c>
      <c r="W47" s="167">
        <v>8.7595778374138789E-6</v>
      </c>
      <c r="X47" s="167">
        <v>1.4783194273393363E-5</v>
      </c>
      <c r="Y47" s="167">
        <v>2.4433699784942586E-5</v>
      </c>
      <c r="Z47" s="167">
        <v>4.0923103306333974E-5</v>
      </c>
      <c r="AA47" s="167">
        <v>6.656590268006024E-5</v>
      </c>
      <c r="AB47" s="167">
        <v>1.0650991400451559E-4</v>
      </c>
      <c r="AC47" s="167">
        <v>1.7551618333333519E-4</v>
      </c>
      <c r="AD47" s="167">
        <v>2.7913302552939889E-4</v>
      </c>
      <c r="AE47" s="167">
        <v>4.51170780332244E-4</v>
      </c>
      <c r="AF47" s="167">
        <v>7.3392405828942575E-4</v>
      </c>
      <c r="AG47" s="167">
        <v>1.1333808270947987E-3</v>
      </c>
      <c r="AH47" s="167">
        <v>1.7398610415145788E-3</v>
      </c>
      <c r="AI47" s="167">
        <v>2.7237315548437335E-3</v>
      </c>
      <c r="AJ47" s="167">
        <v>4.1044623743498043E-3</v>
      </c>
      <c r="AK47" s="167">
        <v>6.4804952959250928E-3</v>
      </c>
      <c r="AL47" s="167">
        <v>1.002946786556469E-2</v>
      </c>
      <c r="AM47" s="167">
        <v>1.5067007877797578E-2</v>
      </c>
      <c r="AN47" s="167">
        <v>2.2455485963223554E-2</v>
      </c>
      <c r="AO47" s="167">
        <v>3.2471159391070259E-2</v>
      </c>
      <c r="AP47" s="167">
        <v>4.7331936966649057E-2</v>
      </c>
      <c r="AQ47" s="167">
        <v>6.8512445391026522E-2</v>
      </c>
      <c r="AR47" s="167">
        <v>9.5930720677911641E-2</v>
      </c>
      <c r="AS47" s="167">
        <v>0.13107263738405384</v>
      </c>
      <c r="AT47" s="167">
        <v>0.19048883967120678</v>
      </c>
      <c r="AU47" s="167">
        <v>0.2859568072765637</v>
      </c>
      <c r="AV47" s="167">
        <v>0.43283299026092281</v>
      </c>
      <c r="AW47" s="167">
        <v>0.65609213021687662</v>
      </c>
      <c r="AX47" s="167">
        <v>1.0246532086743527</v>
      </c>
      <c r="AY47" s="167">
        <v>1.5199059418104417</v>
      </c>
      <c r="AZ47" s="167">
        <v>2.1509397234308705</v>
      </c>
      <c r="BA47" s="167">
        <v>2.8702200862779979</v>
      </c>
      <c r="BB47" s="167">
        <v>4.0025177517186989</v>
      </c>
      <c r="BC47" s="167">
        <v>5.1605722104499794</v>
      </c>
      <c r="BD47" s="167">
        <v>6.4902589720210395</v>
      </c>
      <c r="BE47" s="167">
        <v>7.7494906433451041</v>
      </c>
      <c r="BF47" s="167">
        <v>9.21772698560709</v>
      </c>
      <c r="BG47" s="167">
        <v>10.65440165715725</v>
      </c>
      <c r="BH47" s="167">
        <v>12.092824493137451</v>
      </c>
      <c r="BI47" s="167">
        <v>13.67692633212849</v>
      </c>
      <c r="BJ47" s="167">
        <v>15.187845909167146</v>
      </c>
      <c r="BK47" s="167">
        <v>16.713553491834297</v>
      </c>
      <c r="BL47" s="167">
        <v>18.725286847017308</v>
      </c>
      <c r="BM47" s="167">
        <v>20.820073467581185</v>
      </c>
      <c r="BN47" s="167">
        <v>22.564117500403562</v>
      </c>
      <c r="BO47" s="167">
        <v>24.181597524995727</v>
      </c>
      <c r="BP47" s="167">
        <v>25.470230145499478</v>
      </c>
      <c r="BQ47" s="167">
        <v>27.487057542089691</v>
      </c>
      <c r="BR47" s="167">
        <v>28.862002514442445</v>
      </c>
      <c r="BS47" s="167">
        <v>29.113918043652216</v>
      </c>
      <c r="BT47" s="167">
        <v>29.947450336179052</v>
      </c>
      <c r="BU47" s="167">
        <v>5.9512634370896542</v>
      </c>
      <c r="BV47" s="167">
        <v>5.9325451614210714</v>
      </c>
      <c r="BW47" s="167">
        <v>5.9144962619575452</v>
      </c>
      <c r="BX47" s="167">
        <v>5.9243101209021498</v>
      </c>
      <c r="BY47" s="167">
        <v>4.112815040148865</v>
      </c>
      <c r="BZ47" s="167">
        <v>0</v>
      </c>
      <c r="CA47" s="168">
        <f t="shared" si="3"/>
        <v>365.52533950830724</v>
      </c>
      <c r="CB47" s="169"/>
    </row>
    <row r="48" spans="2:80" ht="12.5" x14ac:dyDescent="0.25">
      <c r="B48" s="166">
        <f t="shared" si="2"/>
        <v>2041</v>
      </c>
      <c r="C48" s="167">
        <v>4.8972041699624214E-11</v>
      </c>
      <c r="D48" s="167">
        <v>1.1169981606329316E-10</v>
      </c>
      <c r="E48" s="167">
        <v>2.3889969516521781E-10</v>
      </c>
      <c r="F48" s="167">
        <v>4.862979879893814E-10</v>
      </c>
      <c r="G48" s="167">
        <v>9.3876008355753271E-10</v>
      </c>
      <c r="H48" s="167">
        <v>1.824024882524089E-9</v>
      </c>
      <c r="I48" s="167">
        <v>3.3631349996565696E-9</v>
      </c>
      <c r="J48" s="167">
        <v>6.1232782733178226E-9</v>
      </c>
      <c r="K48" s="167">
        <v>1.1155462026346541E-8</v>
      </c>
      <c r="L48" s="167">
        <v>2.0241520015673586E-8</v>
      </c>
      <c r="M48" s="167">
        <v>3.5012844082360495E-8</v>
      </c>
      <c r="N48" s="167">
        <v>5.9858727516348686E-8</v>
      </c>
      <c r="O48" s="167">
        <v>1.0260795013650181E-7</v>
      </c>
      <c r="P48" s="167">
        <v>1.7785948605575364E-7</v>
      </c>
      <c r="Q48" s="167">
        <v>2.959322625006866E-7</v>
      </c>
      <c r="R48" s="167">
        <v>4.9344908459314496E-7</v>
      </c>
      <c r="S48" s="167">
        <v>8.0517012987502135E-7</v>
      </c>
      <c r="T48" s="167">
        <v>1.3311485285716351E-6</v>
      </c>
      <c r="U48" s="167">
        <v>2.1674771798485537E-6</v>
      </c>
      <c r="V48" s="167">
        <v>3.5447836629343143E-6</v>
      </c>
      <c r="W48" s="167">
        <v>5.9828931001648655E-6</v>
      </c>
      <c r="X48" s="167">
        <v>1.0071706773362443E-5</v>
      </c>
      <c r="Y48" s="167">
        <v>1.6907350474992811E-5</v>
      </c>
      <c r="Z48" s="167">
        <v>2.7803602736131694E-5</v>
      </c>
      <c r="AA48" s="167">
        <v>4.6339635665526568E-5</v>
      </c>
      <c r="AB48" s="167">
        <v>7.5026006871981021E-5</v>
      </c>
      <c r="AC48" s="167">
        <v>1.1948767164982055E-4</v>
      </c>
      <c r="AD48" s="167">
        <v>1.9604401057043974E-4</v>
      </c>
      <c r="AE48" s="167">
        <v>3.1049202494909389E-4</v>
      </c>
      <c r="AF48" s="167">
        <v>4.9991188198394987E-4</v>
      </c>
      <c r="AG48" s="167">
        <v>8.1029222120687638E-4</v>
      </c>
      <c r="AH48" s="167">
        <v>1.2468684709140421E-3</v>
      </c>
      <c r="AI48" s="167">
        <v>1.9075381136438585E-3</v>
      </c>
      <c r="AJ48" s="167">
        <v>2.9769031104751598E-3</v>
      </c>
      <c r="AK48" s="167">
        <v>4.4721352696568406E-3</v>
      </c>
      <c r="AL48" s="167">
        <v>7.0387462966771119E-3</v>
      </c>
      <c r="AM48" s="167">
        <v>1.0861548805408017E-2</v>
      </c>
      <c r="AN48" s="167">
        <v>1.6273322204486185E-2</v>
      </c>
      <c r="AO48" s="167">
        <v>2.4057208809579622E-2</v>
      </c>
      <c r="AP48" s="167">
        <v>3.4642656187375609E-2</v>
      </c>
      <c r="AQ48" s="167">
        <v>5.0401942021783497E-2</v>
      </c>
      <c r="AR48" s="167">
        <v>7.2879403880063642E-2</v>
      </c>
      <c r="AS48" s="167">
        <v>0.10197445640081804</v>
      </c>
      <c r="AT48" s="167">
        <v>0.13928693254416247</v>
      </c>
      <c r="AU48" s="167">
        <v>0.20227554662084746</v>
      </c>
      <c r="AV48" s="167">
        <v>0.30321882020967428</v>
      </c>
      <c r="AW48" s="167">
        <v>0.45835854550526434</v>
      </c>
      <c r="AX48" s="167">
        <v>0.69379648086943946</v>
      </c>
      <c r="AY48" s="167">
        <v>1.0812655299011948</v>
      </c>
      <c r="AZ48" s="167">
        <v>1.5875709171687873</v>
      </c>
      <c r="BA48" s="167">
        <v>2.2336586756902852</v>
      </c>
      <c r="BB48" s="167">
        <v>2.9705015350000457</v>
      </c>
      <c r="BC48" s="167">
        <v>4.1335119975893884</v>
      </c>
      <c r="BD48" s="167">
        <v>5.2644925359187003</v>
      </c>
      <c r="BE48" s="167">
        <v>6.5640555601124309</v>
      </c>
      <c r="BF48" s="167">
        <v>7.7838814705286445</v>
      </c>
      <c r="BG48" s="167">
        <v>9.2032710474230726</v>
      </c>
      <c r="BH48" s="167">
        <v>10.579684846523449</v>
      </c>
      <c r="BI48" s="167">
        <v>11.946110632294857</v>
      </c>
      <c r="BJ48" s="167">
        <v>13.444582295431191</v>
      </c>
      <c r="BK48" s="167">
        <v>14.856017706291739</v>
      </c>
      <c r="BL48" s="167">
        <v>16.264289197352493</v>
      </c>
      <c r="BM48" s="167">
        <v>18.123575346189789</v>
      </c>
      <c r="BN48" s="167">
        <v>19.998541814418861</v>
      </c>
      <c r="BO48" s="167">
        <v>21.496768410608837</v>
      </c>
      <c r="BP48" s="167">
        <v>22.836111509672826</v>
      </c>
      <c r="BQ48" s="167">
        <v>23.826867396173832</v>
      </c>
      <c r="BR48" s="167">
        <v>25.446922574220551</v>
      </c>
      <c r="BS48" s="167">
        <v>26.417540616471147</v>
      </c>
      <c r="BT48" s="167">
        <v>26.316098998586366</v>
      </c>
      <c r="BU48" s="167">
        <v>5.1022227708222214</v>
      </c>
      <c r="BV48" s="167">
        <v>5.0590074128484943</v>
      </c>
      <c r="BW48" s="167">
        <v>4.9559477446894418</v>
      </c>
      <c r="BX48" s="167">
        <v>4.8474347354152822</v>
      </c>
      <c r="BY48" s="167">
        <v>4.7527293967931969</v>
      </c>
      <c r="BZ48" s="167">
        <v>0</v>
      </c>
      <c r="CA48" s="168">
        <f t="shared" si="3"/>
        <v>319.2204591462953</v>
      </c>
      <c r="CB48" s="169"/>
    </row>
    <row r="49" spans="2:80" ht="12.5" x14ac:dyDescent="0.25">
      <c r="B49" s="166">
        <f t="shared" si="2"/>
        <v>2042</v>
      </c>
      <c r="C49" s="167">
        <v>3.42476637327227E-11</v>
      </c>
      <c r="D49" s="167">
        <v>7.8085905796942967E-11</v>
      </c>
      <c r="E49" s="167">
        <v>1.670955596111412E-10</v>
      </c>
      <c r="F49" s="167">
        <v>3.4031860662864233E-10</v>
      </c>
      <c r="G49" s="167">
        <v>6.6535330717210073E-10</v>
      </c>
      <c r="H49" s="167">
        <v>1.2434923368775941E-9</v>
      </c>
      <c r="I49" s="167">
        <v>2.3576697677496483E-9</v>
      </c>
      <c r="J49" s="167">
        <v>4.2730974453286663E-9</v>
      </c>
      <c r="K49" s="167">
        <v>7.6818738731221359E-9</v>
      </c>
      <c r="L49" s="167">
        <v>1.3855779079641195E-8</v>
      </c>
      <c r="M49" s="167">
        <v>2.4920989522003723E-8</v>
      </c>
      <c r="N49" s="167">
        <v>4.2813349560022473E-8</v>
      </c>
      <c r="O49" s="167">
        <v>7.2787145311004053E-8</v>
      </c>
      <c r="P49" s="167">
        <v>1.239951070153289E-7</v>
      </c>
      <c r="Q49" s="167">
        <v>2.1366530655875238E-7</v>
      </c>
      <c r="R49" s="167">
        <v>3.5337793458101174E-7</v>
      </c>
      <c r="S49" s="167">
        <v>5.8545118777897365E-7</v>
      </c>
      <c r="T49" s="167">
        <v>9.492084799278544E-7</v>
      </c>
      <c r="U49" s="167">
        <v>1.559616068458336E-6</v>
      </c>
      <c r="V49" s="167">
        <v>2.5234049936539993E-6</v>
      </c>
      <c r="W49" s="167">
        <v>4.1003404800399323E-6</v>
      </c>
      <c r="X49" s="167">
        <v>6.8791880367125025E-6</v>
      </c>
      <c r="Y49" s="167">
        <v>1.1519080142297078E-5</v>
      </c>
      <c r="Z49" s="167">
        <v>1.9239763729528292E-5</v>
      </c>
      <c r="AA49" s="167">
        <v>3.1484942034365471E-5</v>
      </c>
      <c r="AB49" s="167">
        <v>5.2230159938770893E-5</v>
      </c>
      <c r="AC49" s="167">
        <v>8.416892166357437E-5</v>
      </c>
      <c r="AD49" s="167">
        <v>1.334689575430148E-4</v>
      </c>
      <c r="AE49" s="167">
        <v>2.1807252377697983E-4</v>
      </c>
      <c r="AF49" s="167">
        <v>3.4404984023950202E-4</v>
      </c>
      <c r="AG49" s="167">
        <v>5.5195808851848938E-4</v>
      </c>
      <c r="AH49" s="167">
        <v>8.9142888248183727E-4</v>
      </c>
      <c r="AI49" s="167">
        <v>1.3670484755647916E-3</v>
      </c>
      <c r="AJ49" s="167">
        <v>2.0849077036176888E-3</v>
      </c>
      <c r="AK49" s="167">
        <v>3.2435511317380206E-3</v>
      </c>
      <c r="AL49" s="167">
        <v>4.857613186731724E-3</v>
      </c>
      <c r="AM49" s="167">
        <v>7.6230092705058539E-3</v>
      </c>
      <c r="AN49" s="167">
        <v>1.1731417211248263E-2</v>
      </c>
      <c r="AO49" s="167">
        <v>1.7390049823367448E-2</v>
      </c>
      <c r="AP49" s="167">
        <v>2.5581459181151733E-2</v>
      </c>
      <c r="AQ49" s="167">
        <v>3.6765895064127085E-2</v>
      </c>
      <c r="AR49" s="167">
        <v>5.3448410170969352E-2</v>
      </c>
      <c r="AS49" s="167">
        <v>7.7261196593220838E-2</v>
      </c>
      <c r="AT49" s="167">
        <v>0.10811698359166677</v>
      </c>
      <c r="AU49" s="167">
        <v>0.14763938397429544</v>
      </c>
      <c r="AV49" s="167">
        <v>0.21418978452054516</v>
      </c>
      <c r="AW49" s="167">
        <v>0.3207673228329988</v>
      </c>
      <c r="AX49" s="167">
        <v>0.48433661345224821</v>
      </c>
      <c r="AY49" s="167">
        <v>0.73176332573636627</v>
      </c>
      <c r="AZ49" s="167">
        <v>1.1262279859305973</v>
      </c>
      <c r="BA49" s="167">
        <v>1.6429255623973398</v>
      </c>
      <c r="BB49" s="167">
        <v>2.3034911177930821</v>
      </c>
      <c r="BC49" s="167">
        <v>3.0573920043159326</v>
      </c>
      <c r="BD49" s="167">
        <v>4.1987456284694984</v>
      </c>
      <c r="BE49" s="167">
        <v>5.3022639794405997</v>
      </c>
      <c r="BF49" s="167">
        <v>6.5683166337065728</v>
      </c>
      <c r="BG49" s="167">
        <v>7.746082155198633</v>
      </c>
      <c r="BH49" s="167">
        <v>9.1124410261937321</v>
      </c>
      <c r="BI49" s="167">
        <v>10.425429745477473</v>
      </c>
      <c r="BJ49" s="167">
        <v>11.718132586606529</v>
      </c>
      <c r="BK49" s="167">
        <v>13.12645459450923</v>
      </c>
      <c r="BL49" s="167">
        <v>14.433297360424714</v>
      </c>
      <c r="BM49" s="167">
        <v>15.719212656746198</v>
      </c>
      <c r="BN49" s="167">
        <v>17.389652651126525</v>
      </c>
      <c r="BO49" s="167">
        <v>19.038450359750136</v>
      </c>
      <c r="BP49" s="167">
        <v>20.291125297645646</v>
      </c>
      <c r="BQ49" s="167">
        <v>21.357808971523959</v>
      </c>
      <c r="BR49" s="167">
        <v>22.059834264287701</v>
      </c>
      <c r="BS49" s="167">
        <v>23.298258777553659</v>
      </c>
      <c r="BT49" s="167">
        <v>23.891867951994215</v>
      </c>
      <c r="BU49" s="167">
        <v>4.6004557192809017</v>
      </c>
      <c r="BV49" s="167">
        <v>4.5351891717025348</v>
      </c>
      <c r="BW49" s="167">
        <v>4.4199526798392803</v>
      </c>
      <c r="BX49" s="167">
        <v>4.2493583579808716</v>
      </c>
      <c r="BY49" s="167">
        <v>4.0698086050141713</v>
      </c>
      <c r="BZ49" s="167">
        <v>0</v>
      </c>
      <c r="CA49" s="168">
        <f t="shared" si="3"/>
        <v>277.93269889745625</v>
      </c>
      <c r="CB49" s="169"/>
    </row>
    <row r="50" spans="2:80" ht="12.5" x14ac:dyDescent="0.25">
      <c r="B50" s="166">
        <f t="shared" si="2"/>
        <v>2043</v>
      </c>
      <c r="C50" s="167">
        <v>2.3955681188736477E-11</v>
      </c>
      <c r="D50" s="167">
        <v>5.460847746219244E-11</v>
      </c>
      <c r="E50" s="167">
        <v>1.1681289616150003E-10</v>
      </c>
      <c r="F50" s="167">
        <v>2.3803350263085221E-10</v>
      </c>
      <c r="G50" s="167">
        <v>4.656270924385808E-10</v>
      </c>
      <c r="H50" s="167">
        <v>8.8128117303742926E-10</v>
      </c>
      <c r="I50" s="167">
        <v>1.6074790595843602E-9</v>
      </c>
      <c r="J50" s="167">
        <v>2.9955890407107333E-9</v>
      </c>
      <c r="K50" s="167">
        <v>5.3608215921929769E-9</v>
      </c>
      <c r="L50" s="167">
        <v>9.5418472845221203E-9</v>
      </c>
      <c r="M50" s="167">
        <v>1.7059928081319953E-8</v>
      </c>
      <c r="N50" s="167">
        <v>3.0472449341623076E-8</v>
      </c>
      <c r="O50" s="167">
        <v>5.2059026034445566E-8</v>
      </c>
      <c r="P50" s="167">
        <v>8.7958339528571017E-8</v>
      </c>
      <c r="Q50" s="167">
        <v>1.489579702640409E-7</v>
      </c>
      <c r="R50" s="167">
        <v>2.5514299553663911E-7</v>
      </c>
      <c r="S50" s="167">
        <v>4.1926877647480154E-7</v>
      </c>
      <c r="T50" s="167">
        <v>6.9019827084182417E-7</v>
      </c>
      <c r="U50" s="167">
        <v>1.1121299628158443E-6</v>
      </c>
      <c r="V50" s="167">
        <v>1.8157467893409329E-6</v>
      </c>
      <c r="W50" s="167">
        <v>2.9189514638150449E-6</v>
      </c>
      <c r="X50" s="167">
        <v>4.7146707158329804E-6</v>
      </c>
      <c r="Y50" s="167">
        <v>7.8679467492293043E-6</v>
      </c>
      <c r="Z50" s="167">
        <v>1.3108479249068772E-5</v>
      </c>
      <c r="AA50" s="167">
        <v>2.1787935376493817E-5</v>
      </c>
      <c r="AB50" s="167">
        <v>3.5489076720296442E-5</v>
      </c>
      <c r="AC50" s="167">
        <v>5.8596648367326143E-5</v>
      </c>
      <c r="AD50" s="167">
        <v>9.4018629958891875E-5</v>
      </c>
      <c r="AE50" s="167">
        <v>1.4847329980949286E-4</v>
      </c>
      <c r="AF50" s="167">
        <v>2.4164626236355957E-4</v>
      </c>
      <c r="AG50" s="167">
        <v>3.7988548798550958E-4</v>
      </c>
      <c r="AH50" s="167">
        <v>6.0726037501090957E-4</v>
      </c>
      <c r="AI50" s="167">
        <v>9.7735705031587461E-4</v>
      </c>
      <c r="AJ50" s="167">
        <v>1.4941739397471565E-3</v>
      </c>
      <c r="AK50" s="167">
        <v>2.2717376873220285E-3</v>
      </c>
      <c r="AL50" s="167">
        <v>3.523145780635728E-3</v>
      </c>
      <c r="AM50" s="167">
        <v>5.2610552540411915E-3</v>
      </c>
      <c r="AN50" s="167">
        <v>8.2338669567315614E-3</v>
      </c>
      <c r="AO50" s="167">
        <v>1.2536840040652697E-2</v>
      </c>
      <c r="AP50" s="167">
        <v>1.8452586896898882E-2</v>
      </c>
      <c r="AQ50" s="167">
        <v>2.7071749230951569E-2</v>
      </c>
      <c r="AR50" s="167">
        <v>3.887280578843566E-2</v>
      </c>
      <c r="AS50" s="167">
        <v>5.6505080155466514E-2</v>
      </c>
      <c r="AT50" s="167">
        <v>8.1713956954845068E-2</v>
      </c>
      <c r="AU50" s="167">
        <v>0.11436168477730912</v>
      </c>
      <c r="AV50" s="167">
        <v>0.15608180634709223</v>
      </c>
      <c r="AW50" s="167">
        <v>0.22630464899722635</v>
      </c>
      <c r="AX50" s="167">
        <v>0.33863236250976436</v>
      </c>
      <c r="AY50" s="167">
        <v>0.5105010886082888</v>
      </c>
      <c r="AZ50" s="167">
        <v>0.76192723878740609</v>
      </c>
      <c r="BA50" s="167">
        <v>1.1628760238320734</v>
      </c>
      <c r="BB50" s="167">
        <v>1.6893873371908359</v>
      </c>
      <c r="BC50" s="167">
        <v>2.363618526074144</v>
      </c>
      <c r="BD50" s="167">
        <v>3.0990888285766918</v>
      </c>
      <c r="BE50" s="167">
        <v>4.217185201076294</v>
      </c>
      <c r="BF50" s="167">
        <v>5.2913311488742067</v>
      </c>
      <c r="BG50" s="167">
        <v>6.5201440522348912</v>
      </c>
      <c r="BH50" s="167">
        <v>7.6528607122092343</v>
      </c>
      <c r="BI50" s="167">
        <v>8.9622493835384045</v>
      </c>
      <c r="BJ50" s="167">
        <v>10.209468377644294</v>
      </c>
      <c r="BK50" s="167">
        <v>11.424445007611562</v>
      </c>
      <c r="BL50" s="167">
        <v>12.736908353139153</v>
      </c>
      <c r="BM50" s="167">
        <v>13.933803801584363</v>
      </c>
      <c r="BN50" s="167">
        <v>15.07136628626813</v>
      </c>
      <c r="BO50" s="167">
        <v>16.546735117131291</v>
      </c>
      <c r="BP50" s="167">
        <v>17.966859456990424</v>
      </c>
      <c r="BQ50" s="167">
        <v>18.977838149008338</v>
      </c>
      <c r="BR50" s="167">
        <v>19.778299087667335</v>
      </c>
      <c r="BS50" s="167">
        <v>20.206645227076617</v>
      </c>
      <c r="BT50" s="167">
        <v>21.0849128039569</v>
      </c>
      <c r="BU50" s="167">
        <v>4.1897569320517096</v>
      </c>
      <c r="BV50" s="167">
        <v>3.9910262232005618</v>
      </c>
      <c r="BW50" s="167">
        <v>3.8679424694709232</v>
      </c>
      <c r="BX50" s="167">
        <v>3.7004500083611891</v>
      </c>
      <c r="BY50" s="167">
        <v>3.4849330700000225</v>
      </c>
      <c r="BZ50" s="167">
        <v>0</v>
      </c>
      <c r="CA50" s="168">
        <f t="shared" si="3"/>
        <v>240.49647518857708</v>
      </c>
      <c r="CB50" s="169"/>
    </row>
    <row r="51" spans="2:80" ht="12.5" x14ac:dyDescent="0.25">
      <c r="B51" s="166">
        <f t="shared" si="2"/>
        <v>2044</v>
      </c>
      <c r="C51" s="167">
        <v>1.6746989212057528E-11</v>
      </c>
      <c r="D51" s="167">
        <v>3.8198059298943932E-11</v>
      </c>
      <c r="E51" s="167">
        <v>8.1693079384548284E-11</v>
      </c>
      <c r="F51" s="167">
        <v>1.6640640254639294E-10</v>
      </c>
      <c r="G51" s="167">
        <v>3.2568207158911733E-10</v>
      </c>
      <c r="H51" s="167">
        <v>6.1674110263254533E-10</v>
      </c>
      <c r="I51" s="167">
        <v>1.1391779880520758E-9</v>
      </c>
      <c r="J51" s="167">
        <v>2.0426068753076621E-9</v>
      </c>
      <c r="K51" s="167">
        <v>3.7581233958139393E-9</v>
      </c>
      <c r="L51" s="167">
        <v>6.6589188330024029E-9</v>
      </c>
      <c r="M51" s="167">
        <v>1.1748858844140564E-8</v>
      </c>
      <c r="N51" s="167">
        <v>2.0861030639029998E-8</v>
      </c>
      <c r="O51" s="167">
        <v>3.705245993357309E-8</v>
      </c>
      <c r="P51" s="167">
        <v>6.2909620263118526E-8</v>
      </c>
      <c r="Q51" s="167">
        <v>1.0566628297348224E-7</v>
      </c>
      <c r="R51" s="167">
        <v>1.7787555206538741E-7</v>
      </c>
      <c r="S51" s="167">
        <v>3.0272105078221756E-7</v>
      </c>
      <c r="T51" s="167">
        <v>4.9428612894364399E-7</v>
      </c>
      <c r="U51" s="167">
        <v>8.0867261406658564E-7</v>
      </c>
      <c r="V51" s="167">
        <v>1.2947819767183955E-6</v>
      </c>
      <c r="W51" s="167">
        <v>2.1004009956304692E-6</v>
      </c>
      <c r="X51" s="167">
        <v>3.3563367528577359E-6</v>
      </c>
      <c r="Y51" s="167">
        <v>5.392397593895204E-6</v>
      </c>
      <c r="Z51" s="167">
        <v>8.953857629168116E-6</v>
      </c>
      <c r="AA51" s="167">
        <v>1.4845198549329197E-5</v>
      </c>
      <c r="AB51" s="167">
        <v>2.4559595303175197E-5</v>
      </c>
      <c r="AC51" s="167">
        <v>3.9816740493969771E-5</v>
      </c>
      <c r="AD51" s="167">
        <v>6.5455527307634043E-5</v>
      </c>
      <c r="AE51" s="167">
        <v>1.0459002178142551E-4</v>
      </c>
      <c r="AF51" s="167">
        <v>1.6453176069852748E-4</v>
      </c>
      <c r="AG51" s="167">
        <v>2.6682075681416784E-4</v>
      </c>
      <c r="AH51" s="167">
        <v>4.1796406033767219E-4</v>
      </c>
      <c r="AI51" s="167">
        <v>6.6583048197632611E-4</v>
      </c>
      <c r="AJ51" s="167">
        <v>1.0682542996980349E-3</v>
      </c>
      <c r="AK51" s="167">
        <v>1.628087506709508E-3</v>
      </c>
      <c r="AL51" s="167">
        <v>2.4676553581158833E-3</v>
      </c>
      <c r="AM51" s="167">
        <v>3.8158020493304079E-3</v>
      </c>
      <c r="AN51" s="167">
        <v>5.6829229088709576E-3</v>
      </c>
      <c r="AO51" s="167">
        <v>8.7995782600074346E-3</v>
      </c>
      <c r="AP51" s="167">
        <v>1.3303430816807182E-2</v>
      </c>
      <c r="AQ51" s="167">
        <v>1.9491420061219067E-2</v>
      </c>
      <c r="AR51" s="167">
        <v>2.8550398149165601E-2</v>
      </c>
      <c r="AS51" s="167">
        <v>4.098644464360568E-2</v>
      </c>
      <c r="AT51" s="167">
        <v>5.9611896167397926E-2</v>
      </c>
      <c r="AU51" s="167">
        <v>8.6240223793349835E-2</v>
      </c>
      <c r="AV51" s="167">
        <v>0.12067468855579033</v>
      </c>
      <c r="AW51" s="167">
        <v>0.16466747012288674</v>
      </c>
      <c r="AX51" s="167">
        <v>0.23864158627729037</v>
      </c>
      <c r="AY51" s="167">
        <v>0.35662708323596481</v>
      </c>
      <c r="AZ51" s="167">
        <v>0.53129595307064603</v>
      </c>
      <c r="BA51" s="167">
        <v>0.7865284445757843</v>
      </c>
      <c r="BB51" s="167">
        <v>1.1935228169276806</v>
      </c>
      <c r="BC51" s="167">
        <v>1.7291349207782836</v>
      </c>
      <c r="BD51" s="167">
        <v>2.3912196277677968</v>
      </c>
      <c r="BE51" s="167">
        <v>3.10858257039876</v>
      </c>
      <c r="BF51" s="167">
        <v>4.2009256409214526</v>
      </c>
      <c r="BG51" s="167">
        <v>5.243188967257149</v>
      </c>
      <c r="BH51" s="167">
        <v>6.4311217669515948</v>
      </c>
      <c r="BI51" s="167">
        <v>7.5159895499905929</v>
      </c>
      <c r="BJ51" s="167">
        <v>8.7653990883312858</v>
      </c>
      <c r="BK51" s="167">
        <v>9.9426402511129197</v>
      </c>
      <c r="BL51" s="167">
        <v>11.074765314045401</v>
      </c>
      <c r="BM51" s="167">
        <v>12.285633919025743</v>
      </c>
      <c r="BN51" s="167">
        <v>13.352084350626024</v>
      </c>
      <c r="BO51" s="167">
        <v>14.33699637908248</v>
      </c>
      <c r="BP51" s="167">
        <v>15.614539373670889</v>
      </c>
      <c r="BQ51" s="167">
        <v>16.807085308646585</v>
      </c>
      <c r="BR51" s="167">
        <v>17.580794475171885</v>
      </c>
      <c r="BS51" s="167">
        <v>18.126970698624355</v>
      </c>
      <c r="BT51" s="167">
        <v>18.301582064461467</v>
      </c>
      <c r="BU51" s="167">
        <v>3.6802844996097921</v>
      </c>
      <c r="BV51" s="167">
        <v>3.592718745715231</v>
      </c>
      <c r="BW51" s="167">
        <v>3.3654536918354894</v>
      </c>
      <c r="BX51" s="167">
        <v>3.2026492766461914</v>
      </c>
      <c r="BY51" s="167">
        <v>3.0023166953429508</v>
      </c>
      <c r="BZ51" s="167">
        <v>0</v>
      </c>
      <c r="CA51" s="168">
        <f t="shared" si="3"/>
        <v>207.31746888135069</v>
      </c>
      <c r="CB51" s="169"/>
    </row>
    <row r="52" spans="2:80" ht="12.5" x14ac:dyDescent="0.25">
      <c r="B52" s="166">
        <f t="shared" si="2"/>
        <v>2045</v>
      </c>
      <c r="C52" s="167">
        <v>1.1698506746649073E-11</v>
      </c>
      <c r="D52" s="167">
        <v>2.6703979305597869E-11</v>
      </c>
      <c r="E52" s="167">
        <v>5.714373418896912E-11</v>
      </c>
      <c r="F52" s="167">
        <v>1.1637778241091468E-10</v>
      </c>
      <c r="G52" s="167">
        <v>2.2768290031116578E-10</v>
      </c>
      <c r="H52" s="167">
        <v>4.3138009137022593E-10</v>
      </c>
      <c r="I52" s="167">
        <v>7.9723129486897193E-10</v>
      </c>
      <c r="J52" s="167">
        <v>1.4474847154222203E-9</v>
      </c>
      <c r="K52" s="167">
        <v>2.5627748811984929E-9</v>
      </c>
      <c r="L52" s="167">
        <v>4.6681282728222584E-9</v>
      </c>
      <c r="M52" s="167">
        <v>8.1991975431350284E-9</v>
      </c>
      <c r="N52" s="167">
        <v>1.4367184567043445E-8</v>
      </c>
      <c r="O52" s="167">
        <v>2.5366450107089378E-8</v>
      </c>
      <c r="P52" s="167">
        <v>4.4775132962415753E-8</v>
      </c>
      <c r="Q52" s="167">
        <v>7.5575296604180053E-8</v>
      </c>
      <c r="R52" s="167">
        <v>1.2618044145651375E-7</v>
      </c>
      <c r="S52" s="167">
        <v>2.1104714140185443E-7</v>
      </c>
      <c r="T52" s="167">
        <v>3.5689190716614583E-7</v>
      </c>
      <c r="U52" s="167">
        <v>5.791388558995525E-7</v>
      </c>
      <c r="V52" s="167">
        <v>9.4149559148881679E-7</v>
      </c>
      <c r="W52" s="167">
        <v>1.4977968989526858E-6</v>
      </c>
      <c r="X52" s="167">
        <v>2.4151844482678264E-6</v>
      </c>
      <c r="Y52" s="167">
        <v>3.8388577185966E-6</v>
      </c>
      <c r="Z52" s="167">
        <v>6.1368072127865325E-6</v>
      </c>
      <c r="AA52" s="167">
        <v>1.01405072366334E-5</v>
      </c>
      <c r="AB52" s="167">
        <v>1.6734499698800587E-5</v>
      </c>
      <c r="AC52" s="167">
        <v>2.7555421713842954E-5</v>
      </c>
      <c r="AD52" s="167">
        <v>4.4479544563991169E-5</v>
      </c>
      <c r="AE52" s="167">
        <v>7.2816507873274539E-5</v>
      </c>
      <c r="AF52" s="167">
        <v>1.1590388534288287E-4</v>
      </c>
      <c r="AG52" s="167">
        <v>1.8168160948084378E-4</v>
      </c>
      <c r="AH52" s="167">
        <v>2.9357245537076082E-4</v>
      </c>
      <c r="AI52" s="167">
        <v>4.5829530879348823E-4</v>
      </c>
      <c r="AJ52" s="167">
        <v>7.2779345125006945E-4</v>
      </c>
      <c r="AK52" s="167">
        <v>1.1640049523979901E-3</v>
      </c>
      <c r="AL52" s="167">
        <v>1.7685264898384956E-3</v>
      </c>
      <c r="AM52" s="167">
        <v>2.6727500559969863E-3</v>
      </c>
      <c r="AN52" s="167">
        <v>4.12184583046038E-3</v>
      </c>
      <c r="AO52" s="167">
        <v>6.0736731492040397E-3</v>
      </c>
      <c r="AP52" s="167">
        <v>9.3381245406591873E-3</v>
      </c>
      <c r="AQ52" s="167">
        <v>1.4053046579769024E-2</v>
      </c>
      <c r="AR52" s="167">
        <v>2.0522166743881298E-2</v>
      </c>
      <c r="AS52" s="167">
        <v>3.0033488854719348E-2</v>
      </c>
      <c r="AT52" s="167">
        <v>4.3135177554171622E-2</v>
      </c>
      <c r="AU52" s="167">
        <v>6.2769932283931351E-2</v>
      </c>
      <c r="AV52" s="167">
        <v>9.0816433079419223E-2</v>
      </c>
      <c r="AW52" s="167">
        <v>0.12709429600943212</v>
      </c>
      <c r="AX52" s="167">
        <v>0.17341107765141495</v>
      </c>
      <c r="AY52" s="167">
        <v>0.25106964942557697</v>
      </c>
      <c r="AZ52" s="167">
        <v>0.37092798671104787</v>
      </c>
      <c r="BA52" s="167">
        <v>0.54825775412333566</v>
      </c>
      <c r="BB52" s="167">
        <v>0.80711470993380552</v>
      </c>
      <c r="BC52" s="167">
        <v>1.2196210737395634</v>
      </c>
      <c r="BD52" s="167">
        <v>1.7465738751466997</v>
      </c>
      <c r="BE52" s="167">
        <v>2.395594623619524</v>
      </c>
      <c r="BF52" s="167">
        <v>3.0941068207351567</v>
      </c>
      <c r="BG52" s="167">
        <v>4.1579608404755861</v>
      </c>
      <c r="BH52" s="167">
        <v>5.1657054563156342</v>
      </c>
      <c r="BI52" s="167">
        <v>6.3093984880580809</v>
      </c>
      <c r="BJ52" s="167">
        <v>7.3442030514560788</v>
      </c>
      <c r="BK52" s="167">
        <v>8.5292898043228806</v>
      </c>
      <c r="BL52" s="167">
        <v>9.6315968552012698</v>
      </c>
      <c r="BM52" s="167">
        <v>10.675859977418488</v>
      </c>
      <c r="BN52" s="167">
        <v>11.768351988893194</v>
      </c>
      <c r="BO52" s="167">
        <v>12.699922601161221</v>
      </c>
      <c r="BP52" s="167">
        <v>13.530737199888492</v>
      </c>
      <c r="BQ52" s="167">
        <v>14.610636789307868</v>
      </c>
      <c r="BR52" s="167">
        <v>15.577553870902006</v>
      </c>
      <c r="BS52" s="167">
        <v>16.123655171374008</v>
      </c>
      <c r="BT52" s="167">
        <v>16.431972996484873</v>
      </c>
      <c r="BU52" s="167">
        <v>3.1809921379836421</v>
      </c>
      <c r="BV52" s="167">
        <v>3.1436785131317255</v>
      </c>
      <c r="BW52" s="167">
        <v>3.018172964000819</v>
      </c>
      <c r="BX52" s="167">
        <v>2.7771334705633408</v>
      </c>
      <c r="BY52" s="167">
        <v>2.5905178421805646</v>
      </c>
      <c r="BZ52" s="167">
        <v>0</v>
      </c>
      <c r="CA52" s="168">
        <f t="shared" si="3"/>
        <v>178.28954631155119</v>
      </c>
      <c r="CB52" s="169"/>
    </row>
    <row r="53" spans="2:80" ht="12.5" x14ac:dyDescent="0.25">
      <c r="B53" s="166">
        <f t="shared" si="2"/>
        <v>2046</v>
      </c>
      <c r="C53" s="167">
        <v>8.1685318231716764E-12</v>
      </c>
      <c r="D53" s="167">
        <v>1.8654338490575739E-11</v>
      </c>
      <c r="E53" s="167">
        <v>3.9949363261904125E-11</v>
      </c>
      <c r="F53" s="167">
        <v>8.140633306341627E-11</v>
      </c>
      <c r="G53" s="167">
        <v>1.5923334178991055E-10</v>
      </c>
      <c r="H53" s="167">
        <v>3.0157910890782347E-10</v>
      </c>
      <c r="I53" s="167">
        <v>5.576259037853859E-10</v>
      </c>
      <c r="J53" s="167">
        <v>1.0129990457574678E-9</v>
      </c>
      <c r="K53" s="167">
        <v>1.8160360854002633E-9</v>
      </c>
      <c r="L53" s="167">
        <v>3.1835839936489307E-9</v>
      </c>
      <c r="M53" s="167">
        <v>5.7479251358572014E-9</v>
      </c>
      <c r="N53" s="167">
        <v>1.0026492580639257E-8</v>
      </c>
      <c r="O53" s="167">
        <v>1.7470627569626807E-8</v>
      </c>
      <c r="P53" s="167">
        <v>3.0654013188913254E-8</v>
      </c>
      <c r="Q53" s="167">
        <v>5.3789974502338467E-8</v>
      </c>
      <c r="R53" s="167">
        <v>9.0248198553188885E-8</v>
      </c>
      <c r="S53" s="167">
        <v>1.4971256928619781E-7</v>
      </c>
      <c r="T53" s="167">
        <v>2.488150640800324E-7</v>
      </c>
      <c r="U53" s="167">
        <v>4.1816191923005341E-7</v>
      </c>
      <c r="V53" s="167">
        <v>6.7427121214214125E-7</v>
      </c>
      <c r="W53" s="167">
        <v>1.089138759624575E-6</v>
      </c>
      <c r="X53" s="167">
        <v>1.722301300965956E-6</v>
      </c>
      <c r="Y53" s="167">
        <v>2.7624439044582338E-6</v>
      </c>
      <c r="Z53" s="167">
        <v>4.3688267498676048E-6</v>
      </c>
      <c r="AA53" s="167">
        <v>6.9503584317898159E-6</v>
      </c>
      <c r="AB53" s="167">
        <v>1.1431612589651863E-5</v>
      </c>
      <c r="AC53" s="167">
        <v>1.8776682258803135E-5</v>
      </c>
      <c r="AD53" s="167">
        <v>3.0783382917398683E-5</v>
      </c>
      <c r="AE53" s="167">
        <v>4.9484238598462849E-5</v>
      </c>
      <c r="AF53" s="167">
        <v>8.0695013979226182E-5</v>
      </c>
      <c r="AG53" s="167">
        <v>1.2798718900164374E-4</v>
      </c>
      <c r="AH53" s="167">
        <v>1.9990709725659084E-4</v>
      </c>
      <c r="AI53" s="167">
        <v>3.2190713596236264E-4</v>
      </c>
      <c r="AJ53" s="167">
        <v>5.0096911991936999E-4</v>
      </c>
      <c r="AK53" s="167">
        <v>7.9307154942587221E-4</v>
      </c>
      <c r="AL53" s="167">
        <v>1.2644362324160108E-3</v>
      </c>
      <c r="AM53" s="167">
        <v>1.9155586817807269E-3</v>
      </c>
      <c r="AN53" s="167">
        <v>2.8872410232241297E-3</v>
      </c>
      <c r="AO53" s="167">
        <v>4.4053771309826573E-3</v>
      </c>
      <c r="AP53" s="167">
        <v>6.4456952224308806E-3</v>
      </c>
      <c r="AQ53" s="167">
        <v>9.864821386165068E-3</v>
      </c>
      <c r="AR53" s="167">
        <v>1.4796856976492911E-2</v>
      </c>
      <c r="AS53" s="167">
        <v>2.1556116980590567E-2</v>
      </c>
      <c r="AT53" s="167">
        <v>3.1541761285570513E-2</v>
      </c>
      <c r="AU53" s="167">
        <v>4.5319690928737666E-2</v>
      </c>
      <c r="AV53" s="167">
        <v>6.5961633030318545E-2</v>
      </c>
      <c r="AW53" s="167">
        <v>9.546924530312817E-2</v>
      </c>
      <c r="AX53" s="167">
        <v>0.13363112827502077</v>
      </c>
      <c r="AY53" s="167">
        <v>0.18222014242465756</v>
      </c>
      <c r="AZ53" s="167">
        <v>0.26094344902349431</v>
      </c>
      <c r="BA53" s="167">
        <v>0.38259605918009765</v>
      </c>
      <c r="BB53" s="167">
        <v>0.56245974683934952</v>
      </c>
      <c r="BC53" s="167">
        <v>0.82465935228716458</v>
      </c>
      <c r="BD53" s="167">
        <v>1.2306991906564275</v>
      </c>
      <c r="BE53" s="167">
        <v>1.7480755315102894</v>
      </c>
      <c r="BF53" s="167">
        <v>2.3826271068315368</v>
      </c>
      <c r="BG53" s="167">
        <v>3.0610570312141263</v>
      </c>
      <c r="BH53" s="167">
        <v>4.093626860555327</v>
      </c>
      <c r="BI53" s="167">
        <v>5.064370946186183</v>
      </c>
      <c r="BJ53" s="167">
        <v>6.1611483735726553</v>
      </c>
      <c r="BK53" s="167">
        <v>7.1424771318040285</v>
      </c>
      <c r="BL53" s="167">
        <v>8.2582916409102669</v>
      </c>
      <c r="BM53" s="167">
        <v>9.2809018730162745</v>
      </c>
      <c r="BN53" s="167">
        <v>10.224229583005</v>
      </c>
      <c r="BO53" s="167">
        <v>11.193453915388947</v>
      </c>
      <c r="BP53" s="167">
        <v>11.988005023313125</v>
      </c>
      <c r="BQ53" s="167">
        <v>12.665705428948062</v>
      </c>
      <c r="BR53" s="167">
        <v>13.549114423161608</v>
      </c>
      <c r="BS53" s="167">
        <v>14.297088377991354</v>
      </c>
      <c r="BT53" s="167">
        <v>14.629503146434427</v>
      </c>
      <c r="BU53" s="167">
        <v>2.8127214643009184</v>
      </c>
      <c r="BV53" s="167">
        <v>2.6781453821997063</v>
      </c>
      <c r="BW53" s="167">
        <v>2.6033498716287102</v>
      </c>
      <c r="BX53" s="167">
        <v>2.4554207761058802</v>
      </c>
      <c r="BY53" s="167">
        <v>2.2157174634735748</v>
      </c>
      <c r="BZ53" s="167">
        <v>0</v>
      </c>
      <c r="CA53" s="168">
        <f t="shared" si="3"/>
        <v>152.38582246658837</v>
      </c>
      <c r="CB53" s="169"/>
    </row>
    <row r="54" spans="2:80" ht="12.5" x14ac:dyDescent="0.25">
      <c r="B54" s="166">
        <f t="shared" si="2"/>
        <v>2047</v>
      </c>
      <c r="C54" s="167">
        <v>5.7006240006263198E-12</v>
      </c>
      <c r="D54" s="167">
        <v>1.3025837353186631E-11</v>
      </c>
      <c r="E54" s="167">
        <v>2.7907735150600743E-11</v>
      </c>
      <c r="F54" s="167">
        <v>5.6911940438109099E-11</v>
      </c>
      <c r="G54" s="167">
        <v>1.1138459599102646E-10</v>
      </c>
      <c r="H54" s="167">
        <v>2.1091557667052285E-10</v>
      </c>
      <c r="I54" s="167">
        <v>3.8984437900069224E-10</v>
      </c>
      <c r="J54" s="167">
        <v>7.085487752078734E-10</v>
      </c>
      <c r="K54" s="167">
        <v>1.2709331365101662E-9</v>
      </c>
      <c r="L54" s="167">
        <v>2.2558799411820374E-9</v>
      </c>
      <c r="M54" s="167">
        <v>3.920244781574489E-9</v>
      </c>
      <c r="N54" s="167">
        <v>7.0289711967541635E-9</v>
      </c>
      <c r="O54" s="167">
        <v>1.2192478651695815E-8</v>
      </c>
      <c r="P54" s="167">
        <v>2.1112532111455806E-8</v>
      </c>
      <c r="Q54" s="167">
        <v>3.6826184546256968E-8</v>
      </c>
      <c r="R54" s="167">
        <v>6.4233555197024117E-8</v>
      </c>
      <c r="S54" s="167">
        <v>1.0708081679688952E-7</v>
      </c>
      <c r="T54" s="167">
        <v>1.7650697947679816E-7</v>
      </c>
      <c r="U54" s="167">
        <v>2.9153369704437715E-7</v>
      </c>
      <c r="V54" s="167">
        <v>4.8685561115924259E-7</v>
      </c>
      <c r="W54" s="167">
        <v>7.8002578940417067E-7</v>
      </c>
      <c r="X54" s="167">
        <v>1.2524195982521746E-6</v>
      </c>
      <c r="Y54" s="167">
        <v>1.9699621165991665E-6</v>
      </c>
      <c r="Z54" s="167">
        <v>3.1438203648703755E-6</v>
      </c>
      <c r="AA54" s="167">
        <v>4.9480153817560435E-6</v>
      </c>
      <c r="AB54" s="167">
        <v>7.835596627536745E-6</v>
      </c>
      <c r="AC54" s="167">
        <v>1.2827215178090601E-5</v>
      </c>
      <c r="AD54" s="167">
        <v>2.0977271250832707E-5</v>
      </c>
      <c r="AE54" s="167">
        <v>3.4248235633249635E-5</v>
      </c>
      <c r="AF54" s="167">
        <v>5.4841512518222224E-5</v>
      </c>
      <c r="AG54" s="167">
        <v>8.9110620315135947E-5</v>
      </c>
      <c r="AH54" s="167">
        <v>1.4082914623503306E-4</v>
      </c>
      <c r="AI54" s="167">
        <v>2.1921356291987326E-4</v>
      </c>
      <c r="AJ54" s="167">
        <v>3.5188854094458932E-4</v>
      </c>
      <c r="AK54" s="167">
        <v>5.459306345175774E-4</v>
      </c>
      <c r="AL54" s="167">
        <v>8.6154269050953136E-4</v>
      </c>
      <c r="AM54" s="167">
        <v>1.3695951859876709E-3</v>
      </c>
      <c r="AN54" s="167">
        <v>2.0693299721236125E-3</v>
      </c>
      <c r="AO54" s="167">
        <v>3.0859894597120574E-3</v>
      </c>
      <c r="AP54" s="167">
        <v>4.6754185688189231E-3</v>
      </c>
      <c r="AQ54" s="167">
        <v>6.8096653399144502E-3</v>
      </c>
      <c r="AR54" s="167">
        <v>1.0387588398614978E-2</v>
      </c>
      <c r="AS54" s="167">
        <v>1.5543117716256716E-2</v>
      </c>
      <c r="AT54" s="167">
        <v>2.260764710483687E-2</v>
      </c>
      <c r="AU54" s="167">
        <v>3.3075113438307269E-2</v>
      </c>
      <c r="AV54" s="167">
        <v>4.7526805094515234E-2</v>
      </c>
      <c r="AW54" s="167">
        <v>6.9206887344196888E-2</v>
      </c>
      <c r="AX54" s="167">
        <v>0.10020736073675662</v>
      </c>
      <c r="AY54" s="167">
        <v>0.14021669742414056</v>
      </c>
      <c r="AZ54" s="167">
        <v>0.18921568261398158</v>
      </c>
      <c r="BA54" s="167">
        <v>0.26899813075595402</v>
      </c>
      <c r="BB54" s="167">
        <v>0.39236398731652156</v>
      </c>
      <c r="BC54" s="167">
        <v>0.57457218111709307</v>
      </c>
      <c r="BD54" s="167">
        <v>0.83214941741783155</v>
      </c>
      <c r="BE54" s="167">
        <v>1.231042907137752</v>
      </c>
      <c r="BF54" s="167">
        <v>1.7376186746397599</v>
      </c>
      <c r="BG54" s="167">
        <v>2.3561274979300251</v>
      </c>
      <c r="BH54" s="167">
        <v>3.0130354209691874</v>
      </c>
      <c r="BI54" s="167">
        <v>4.0117452986776518</v>
      </c>
      <c r="BJ54" s="167">
        <v>4.9434177648199027</v>
      </c>
      <c r="BK54" s="167">
        <v>5.9897464291096965</v>
      </c>
      <c r="BL54" s="167">
        <v>6.9136411095590651</v>
      </c>
      <c r="BM54" s="167">
        <v>7.9555457909422138</v>
      </c>
      <c r="BN54" s="167">
        <v>8.8877254033438007</v>
      </c>
      <c r="BO54" s="167">
        <v>9.7258006073857146</v>
      </c>
      <c r="BP54" s="167">
        <v>10.568888883981675</v>
      </c>
      <c r="BQ54" s="167">
        <v>11.226583253104716</v>
      </c>
      <c r="BR54" s="167">
        <v>11.752782261046097</v>
      </c>
      <c r="BS54" s="167">
        <v>12.445215610992623</v>
      </c>
      <c r="BT54" s="167">
        <v>12.984773793069627</v>
      </c>
      <c r="BU54" s="167">
        <v>2.4495745572617178</v>
      </c>
      <c r="BV54" s="167">
        <v>2.3387612587246283</v>
      </c>
      <c r="BW54" s="167">
        <v>2.1911730487424008</v>
      </c>
      <c r="BX54" s="167">
        <v>2.0928033024554646</v>
      </c>
      <c r="BY54" s="167">
        <v>1.9360646404207116</v>
      </c>
      <c r="BZ54" s="167">
        <v>0</v>
      </c>
      <c r="CA54" s="168">
        <f t="shared" si="3"/>
        <v>129.46850068093201</v>
      </c>
      <c r="CB54" s="169"/>
    </row>
    <row r="55" spans="2:80" ht="12.5" x14ac:dyDescent="0.25">
      <c r="B55" s="166">
        <f t="shared" si="2"/>
        <v>2048</v>
      </c>
      <c r="C55" s="167">
        <v>3.9760625347717848E-12</v>
      </c>
      <c r="D55" s="167">
        <v>9.0907802119399861E-12</v>
      </c>
      <c r="E55" s="167">
        <v>1.9487723934563661E-11</v>
      </c>
      <c r="F55" s="167">
        <v>3.9758224490427096E-11</v>
      </c>
      <c r="G55" s="167">
        <v>7.7870668246937669E-11</v>
      </c>
      <c r="H55" s="167">
        <v>1.4753775978704198E-10</v>
      </c>
      <c r="I55" s="167">
        <v>2.7264611401900396E-10</v>
      </c>
      <c r="J55" s="167">
        <v>4.9536219570711637E-10</v>
      </c>
      <c r="K55" s="167">
        <v>8.8896230654444963E-10</v>
      </c>
      <c r="L55" s="167">
        <v>1.578761010812002E-9</v>
      </c>
      <c r="M55" s="167">
        <v>2.7778099820352509E-9</v>
      </c>
      <c r="N55" s="167">
        <v>4.7941820235930521E-9</v>
      </c>
      <c r="O55" s="167">
        <v>8.5474377714556127E-9</v>
      </c>
      <c r="P55" s="167">
        <v>1.4734303360741663E-8</v>
      </c>
      <c r="Q55" s="167">
        <v>2.5363664973854227E-8</v>
      </c>
      <c r="R55" s="167">
        <v>4.3976689179103801E-8</v>
      </c>
      <c r="S55" s="167">
        <v>7.6214624500359207E-8</v>
      </c>
      <c r="T55" s="167">
        <v>1.2624649536885357E-7</v>
      </c>
      <c r="U55" s="167">
        <v>2.0681387288834507E-7</v>
      </c>
      <c r="V55" s="167">
        <v>3.394287409752561E-7</v>
      </c>
      <c r="W55" s="167">
        <v>5.6322180524981391E-7</v>
      </c>
      <c r="X55" s="167">
        <v>8.9698070709909317E-7</v>
      </c>
      <c r="Y55" s="167">
        <v>1.4325274462767545E-6</v>
      </c>
      <c r="Z55" s="167">
        <v>2.2419397982531564E-6</v>
      </c>
      <c r="AA55" s="167">
        <v>3.5605847273911806E-6</v>
      </c>
      <c r="AB55" s="167">
        <v>5.5782240747093148E-6</v>
      </c>
      <c r="AC55" s="167">
        <v>8.7925788806453298E-6</v>
      </c>
      <c r="AD55" s="167">
        <v>1.4331179876259093E-5</v>
      </c>
      <c r="AE55" s="167">
        <v>2.3339456118931512E-5</v>
      </c>
      <c r="AF55" s="167">
        <v>3.7957166574620338E-5</v>
      </c>
      <c r="AG55" s="167">
        <v>6.056426239131607E-5</v>
      </c>
      <c r="AH55" s="167">
        <v>9.8054689525617356E-5</v>
      </c>
      <c r="AI55" s="167">
        <v>1.5443338333898105E-4</v>
      </c>
      <c r="AJ55" s="167">
        <v>2.396441995561327E-4</v>
      </c>
      <c r="AK55" s="167">
        <v>3.834793592734087E-4</v>
      </c>
      <c r="AL55" s="167">
        <v>5.9309232066340201E-4</v>
      </c>
      <c r="AM55" s="167">
        <v>9.3324248588766423E-4</v>
      </c>
      <c r="AN55" s="167">
        <v>1.4795825472254664E-3</v>
      </c>
      <c r="AO55" s="167">
        <v>2.2118455919803992E-3</v>
      </c>
      <c r="AP55" s="167">
        <v>3.2753160204004317E-3</v>
      </c>
      <c r="AQ55" s="167">
        <v>4.9396304602855601E-3</v>
      </c>
      <c r="AR55" s="167">
        <v>7.1710031572913557E-3</v>
      </c>
      <c r="AS55" s="167">
        <v>1.0912210812146217E-2</v>
      </c>
      <c r="AT55" s="167">
        <v>1.6302107652199416E-2</v>
      </c>
      <c r="AU55" s="167">
        <v>2.36768053244093E-2</v>
      </c>
      <c r="AV55" s="167">
        <v>3.4624071739155715E-2</v>
      </c>
      <c r="AW55" s="167">
        <v>4.9771002013220156E-2</v>
      </c>
      <c r="AX55" s="167">
        <v>7.2511754957183316E-2</v>
      </c>
      <c r="AY55" s="167">
        <v>0.10498073810131436</v>
      </c>
      <c r="AZ55" s="167">
        <v>0.14544311966040135</v>
      </c>
      <c r="BA55" s="167">
        <v>0.19491920548373964</v>
      </c>
      <c r="BB55" s="167">
        <v>0.27574227895297565</v>
      </c>
      <c r="BC55" s="167">
        <v>0.40069810530697481</v>
      </c>
      <c r="BD55" s="167">
        <v>0.57975559972607515</v>
      </c>
      <c r="BE55" s="167">
        <v>0.83245616791258514</v>
      </c>
      <c r="BF55" s="167">
        <v>1.223315857941079</v>
      </c>
      <c r="BG55" s="167">
        <v>1.7177784151214546</v>
      </c>
      <c r="BH55" s="167">
        <v>2.3186794089200427</v>
      </c>
      <c r="BI55" s="167">
        <v>2.9526174311420998</v>
      </c>
      <c r="BJ55" s="167">
        <v>3.9152916443443346</v>
      </c>
      <c r="BK55" s="167">
        <v>4.8050557032572385</v>
      </c>
      <c r="BL55" s="167">
        <v>5.797005403221938</v>
      </c>
      <c r="BM55" s="167">
        <v>6.6596331137901723</v>
      </c>
      <c r="BN55" s="167">
        <v>7.6187865577111982</v>
      </c>
      <c r="BO55" s="167">
        <v>8.4561276651859067</v>
      </c>
      <c r="BP55" s="167">
        <v>9.1862469315648703</v>
      </c>
      <c r="BQ55" s="167">
        <v>9.9025705459154736</v>
      </c>
      <c r="BR55" s="167">
        <v>10.424315956016956</v>
      </c>
      <c r="BS55" s="167">
        <v>10.804200301388549</v>
      </c>
      <c r="BT55" s="167">
        <v>11.314048268546196</v>
      </c>
      <c r="BU55" s="167">
        <v>2.1232536889630067</v>
      </c>
      <c r="BV55" s="167">
        <v>2.0206398271861579</v>
      </c>
      <c r="BW55" s="167">
        <v>1.8986360401654312</v>
      </c>
      <c r="BX55" s="167">
        <v>1.748613079695704</v>
      </c>
      <c r="BY55" s="167">
        <v>1.6384494573447324</v>
      </c>
      <c r="BZ55" s="167">
        <v>0</v>
      </c>
      <c r="CA55" s="168">
        <f t="shared" si="3"/>
        <v>109.28869789983401</v>
      </c>
      <c r="CB55" s="169"/>
    </row>
    <row r="56" spans="2:80" ht="12.5" x14ac:dyDescent="0.25">
      <c r="B56" s="166">
        <f t="shared" si="2"/>
        <v>2049</v>
      </c>
      <c r="C56" s="167">
        <v>2.7742842745315244E-12</v>
      </c>
      <c r="D56" s="167">
        <v>6.3408826800337437E-12</v>
      </c>
      <c r="E56" s="167">
        <v>1.3600991860540645E-11</v>
      </c>
      <c r="F56" s="167">
        <v>2.7763485954679368E-11</v>
      </c>
      <c r="G56" s="167">
        <v>5.4400782489860688E-11</v>
      </c>
      <c r="H56" s="167">
        <v>1.0314651216480897E-10</v>
      </c>
      <c r="I56" s="167">
        <v>1.9071992596320086E-10</v>
      </c>
      <c r="J56" s="167">
        <v>3.4644412338913355E-10</v>
      </c>
      <c r="K56" s="167">
        <v>6.2150093405044515E-10</v>
      </c>
      <c r="L56" s="167">
        <v>1.1042815550865726E-9</v>
      </c>
      <c r="M56" s="167">
        <v>1.9440480475418909E-9</v>
      </c>
      <c r="N56" s="167">
        <v>3.3970173896058498E-9</v>
      </c>
      <c r="O56" s="167">
        <v>5.8301349026290694E-9</v>
      </c>
      <c r="P56" s="167">
        <v>1.0329384680929365E-8</v>
      </c>
      <c r="Q56" s="167">
        <v>1.7701356685995151E-8</v>
      </c>
      <c r="R56" s="167">
        <v>3.028884640321472E-8</v>
      </c>
      <c r="S56" s="167">
        <v>5.2179645354533122E-8</v>
      </c>
      <c r="T56" s="167">
        <v>8.9857337043364183E-8</v>
      </c>
      <c r="U56" s="167">
        <v>1.4792509051009262E-7</v>
      </c>
      <c r="V56" s="167">
        <v>2.4079352825556732E-7</v>
      </c>
      <c r="W56" s="167">
        <v>3.9267518725516481E-7</v>
      </c>
      <c r="X56" s="167">
        <v>6.4768072022269862E-7</v>
      </c>
      <c r="Y56" s="167">
        <v>1.0259844315796407E-6</v>
      </c>
      <c r="Z56" s="167">
        <v>1.6303017912888684E-6</v>
      </c>
      <c r="AA56" s="167">
        <v>2.5391445357403342E-6</v>
      </c>
      <c r="AB56" s="167">
        <v>4.0140363014584679E-6</v>
      </c>
      <c r="AC56" s="167">
        <v>6.2595043281987728E-6</v>
      </c>
      <c r="AD56" s="167">
        <v>9.8239196970606457E-6</v>
      </c>
      <c r="AE56" s="167">
        <v>1.59457304511057E-5</v>
      </c>
      <c r="AF56" s="167">
        <v>2.5868366391290643E-5</v>
      </c>
      <c r="AG56" s="167">
        <v>4.1919711557425465E-5</v>
      </c>
      <c r="AH56" s="167">
        <v>6.6646645943024829E-5</v>
      </c>
      <c r="AI56" s="167">
        <v>1.0752968354199588E-4</v>
      </c>
      <c r="AJ56" s="167">
        <v>1.6882989903477252E-4</v>
      </c>
      <c r="AK56" s="167">
        <v>2.6117279000181792E-4</v>
      </c>
      <c r="AL56" s="167">
        <v>4.1662161923416985E-4</v>
      </c>
      <c r="AM56" s="167">
        <v>6.4248214031081829E-4</v>
      </c>
      <c r="AN56" s="167">
        <v>1.0082450564716794E-3</v>
      </c>
      <c r="AO56" s="167">
        <v>1.5815375535027654E-3</v>
      </c>
      <c r="AP56" s="167">
        <v>2.3476463442416717E-3</v>
      </c>
      <c r="AQ56" s="167">
        <v>3.4605792106392474E-3</v>
      </c>
      <c r="AR56" s="167">
        <v>5.201961921703302E-3</v>
      </c>
      <c r="AS56" s="167">
        <v>7.5336886518763135E-3</v>
      </c>
      <c r="AT56" s="167">
        <v>1.1445880618713877E-2</v>
      </c>
      <c r="AU56" s="167">
        <v>1.7073984795402675E-2</v>
      </c>
      <c r="AV56" s="167">
        <v>2.4756692984970963E-2</v>
      </c>
      <c r="AW56" s="167">
        <v>3.619889946292465E-2</v>
      </c>
      <c r="AX56" s="167">
        <v>5.2056618233277785E-2</v>
      </c>
      <c r="AY56" s="167">
        <v>7.5840997646899444E-2</v>
      </c>
      <c r="AZ56" s="167">
        <v>0.10876503680337068</v>
      </c>
      <c r="BA56" s="167">
        <v>0.14970007747262581</v>
      </c>
      <c r="BB56" s="167">
        <v>0.19969249236280018</v>
      </c>
      <c r="BC56" s="167">
        <v>0.28149480851515307</v>
      </c>
      <c r="BD56" s="167">
        <v>0.40426480895188466</v>
      </c>
      <c r="BE56" s="167">
        <v>0.57999906910133225</v>
      </c>
      <c r="BF56" s="167">
        <v>0.82736728035216378</v>
      </c>
      <c r="BG56" s="167">
        <v>1.209217469127799</v>
      </c>
      <c r="BH56" s="167">
        <v>1.6902808111402714</v>
      </c>
      <c r="BI56" s="167">
        <v>2.2721019279299624</v>
      </c>
      <c r="BJ56" s="167">
        <v>2.8818852674361302</v>
      </c>
      <c r="BK56" s="167">
        <v>3.8057259056172938</v>
      </c>
      <c r="BL56" s="167">
        <v>4.6504379479370259</v>
      </c>
      <c r="BM56" s="167">
        <v>5.584163625503952</v>
      </c>
      <c r="BN56" s="167">
        <v>6.3787104529640493</v>
      </c>
      <c r="BO56" s="167">
        <v>7.2506423061980962</v>
      </c>
      <c r="BP56" s="167">
        <v>7.9902911258291045</v>
      </c>
      <c r="BQ56" s="167">
        <v>8.6117399281301097</v>
      </c>
      <c r="BR56" s="167">
        <v>9.201291199703256</v>
      </c>
      <c r="BS56" s="167">
        <v>9.5908410333136729</v>
      </c>
      <c r="BT56" s="167">
        <v>9.8321059134474922</v>
      </c>
      <c r="BU56" s="167">
        <v>1.8059075423595505</v>
      </c>
      <c r="BV56" s="167">
        <v>1.7372255178146647</v>
      </c>
      <c r="BW56" s="167">
        <v>1.6273698698573638</v>
      </c>
      <c r="BX56" s="167">
        <v>1.5034763464247334</v>
      </c>
      <c r="BY56" s="167">
        <v>1.3592081745693403</v>
      </c>
      <c r="BZ56" s="167">
        <v>0</v>
      </c>
      <c r="CA56" s="168">
        <f t="shared" si="3"/>
        <v>91.774186623894636</v>
      </c>
      <c r="CB56" s="169"/>
    </row>
    <row r="57" spans="2:80" ht="12.5" x14ac:dyDescent="0.25">
      <c r="B57" s="166">
        <f t="shared" si="2"/>
        <v>2050</v>
      </c>
      <c r="C57" s="167">
        <v>1.9371171333659731E-12</v>
      </c>
      <c r="D57" s="167">
        <v>4.4245059005465492E-12</v>
      </c>
      <c r="E57" s="167">
        <v>9.4871471789659267E-12</v>
      </c>
      <c r="F57" s="167">
        <v>1.9377513482687903E-11</v>
      </c>
      <c r="G57" s="167">
        <v>3.7989181245201564E-11</v>
      </c>
      <c r="H57" s="167">
        <v>7.2059434808036116E-11</v>
      </c>
      <c r="I57" s="167">
        <v>1.333375979073459E-10</v>
      </c>
      <c r="J57" s="167">
        <v>2.4234381168497521E-10</v>
      </c>
      <c r="K57" s="167">
        <v>4.3466542865022717E-10</v>
      </c>
      <c r="L57" s="167">
        <v>7.7204138915210052E-10</v>
      </c>
      <c r="M57" s="167">
        <v>1.3597845488488858E-9</v>
      </c>
      <c r="N57" s="167">
        <v>2.3774058000025633E-9</v>
      </c>
      <c r="O57" s="167">
        <v>4.1310172504971376E-9</v>
      </c>
      <c r="P57" s="167">
        <v>7.0457583656313716E-9</v>
      </c>
      <c r="Q57" s="167">
        <v>1.2409450689254697E-8</v>
      </c>
      <c r="R57" s="167">
        <v>2.1138851363788902E-8</v>
      </c>
      <c r="S57" s="167">
        <v>3.5938840015070639E-8</v>
      </c>
      <c r="T57" s="167">
        <v>6.1520202210285646E-8</v>
      </c>
      <c r="U57" s="167">
        <v>1.0528760130412707E-7</v>
      </c>
      <c r="V57" s="167">
        <v>1.7223187398496265E-7</v>
      </c>
      <c r="W57" s="167">
        <v>2.7857271617248713E-7</v>
      </c>
      <c r="X57" s="167">
        <v>4.515650970371432E-7</v>
      </c>
      <c r="Y57" s="167">
        <v>7.4083938550462136E-7</v>
      </c>
      <c r="Z57" s="167">
        <v>1.1676381268532765E-6</v>
      </c>
      <c r="AA57" s="167">
        <v>1.8463990491546234E-6</v>
      </c>
      <c r="AB57" s="167">
        <v>2.8624946369903981E-6</v>
      </c>
      <c r="AC57" s="167">
        <v>4.5042309134157854E-6</v>
      </c>
      <c r="AD57" s="167">
        <v>6.9937430430822012E-6</v>
      </c>
      <c r="AE57" s="167">
        <v>1.0931140766667902E-5</v>
      </c>
      <c r="AF57" s="167">
        <v>1.7674335960338183E-5</v>
      </c>
      <c r="AG57" s="167">
        <v>2.857029272052003E-5</v>
      </c>
      <c r="AH57" s="167">
        <v>4.6131413472982885E-5</v>
      </c>
      <c r="AI57" s="167">
        <v>7.3090951696053175E-5</v>
      </c>
      <c r="AJ57" s="167">
        <v>1.1755734334006895E-4</v>
      </c>
      <c r="AK57" s="167">
        <v>1.8400209900681919E-4</v>
      </c>
      <c r="AL57" s="167">
        <v>2.8375937817437524E-4</v>
      </c>
      <c r="AM57" s="167">
        <v>4.5133094332827639E-4</v>
      </c>
      <c r="AN57" s="167">
        <v>6.9415446623688482E-4</v>
      </c>
      <c r="AO57" s="167">
        <v>1.07778083981247E-3</v>
      </c>
      <c r="AP57" s="167">
        <v>1.6787018822385091E-3</v>
      </c>
      <c r="AQ57" s="167">
        <v>2.4805676485242234E-3</v>
      </c>
      <c r="AR57" s="167">
        <v>3.6445716321296118E-3</v>
      </c>
      <c r="AS57" s="167">
        <v>5.4653309010136431E-3</v>
      </c>
      <c r="AT57" s="167">
        <v>7.9027420216098987E-3</v>
      </c>
      <c r="AU57" s="167">
        <v>1.1988726003646422E-2</v>
      </c>
      <c r="AV57" s="167">
        <v>1.7853828306799602E-2</v>
      </c>
      <c r="AW57" s="167">
        <v>2.5854745218312325E-2</v>
      </c>
      <c r="AX57" s="167">
        <v>3.7803135682350497E-2</v>
      </c>
      <c r="AY57" s="167">
        <v>5.4358861161005745E-2</v>
      </c>
      <c r="AZ57" s="167">
        <v>7.8476416257884152E-2</v>
      </c>
      <c r="BA57" s="167">
        <v>0.11184424400900284</v>
      </c>
      <c r="BB57" s="167">
        <v>0.15325979507375365</v>
      </c>
      <c r="BC57" s="167">
        <v>0.20376268582933332</v>
      </c>
      <c r="BD57" s="167">
        <v>0.28395197540624006</v>
      </c>
      <c r="BE57" s="167">
        <v>0.4044345317114314</v>
      </c>
      <c r="BF57" s="167">
        <v>0.57652575847534349</v>
      </c>
      <c r="BG57" s="167">
        <v>0.81800724921717494</v>
      </c>
      <c r="BH57" s="167">
        <v>1.189888929928431</v>
      </c>
      <c r="BI57" s="167">
        <v>1.6563655942018389</v>
      </c>
      <c r="BJ57" s="167">
        <v>2.2178479896448873</v>
      </c>
      <c r="BK57" s="167">
        <v>2.8017820070292716</v>
      </c>
      <c r="BL57" s="167">
        <v>3.6837559398969488</v>
      </c>
      <c r="BM57" s="167">
        <v>4.4802917740006416</v>
      </c>
      <c r="BN57" s="167">
        <v>5.349788757105852</v>
      </c>
      <c r="BO57" s="167">
        <v>6.0726299594418638</v>
      </c>
      <c r="BP57" s="167">
        <v>6.8542343553009886</v>
      </c>
      <c r="BQ57" s="167">
        <v>7.4950072134158185</v>
      </c>
      <c r="BR57" s="167">
        <v>8.0075682774303392</v>
      </c>
      <c r="BS57" s="167">
        <v>8.4729650194595365</v>
      </c>
      <c r="BT57" s="167">
        <v>8.7368113648462558</v>
      </c>
      <c r="BU57" s="167">
        <v>1.526488324997191</v>
      </c>
      <c r="BV57" s="167">
        <v>1.4610837468603566</v>
      </c>
      <c r="BW57" s="167">
        <v>1.3837565004243524</v>
      </c>
      <c r="BX57" s="167">
        <v>1.2748430497128564</v>
      </c>
      <c r="BY57" s="167">
        <v>1.1564391287876172</v>
      </c>
      <c r="BZ57" s="167">
        <v>0</v>
      </c>
      <c r="CA57" s="168">
        <f t="shared" si="3"/>
        <v>76.623846052778759</v>
      </c>
      <c r="CB57" s="169"/>
    </row>
    <row r="58" spans="2:80" ht="12.5" x14ac:dyDescent="0.25">
      <c r="B58" s="166">
        <f t="shared" si="2"/>
        <v>2051</v>
      </c>
      <c r="C58" s="167">
        <v>1.3536741172437416E-12</v>
      </c>
      <c r="D58" s="167">
        <v>3.0894661828817505E-12</v>
      </c>
      <c r="E58" s="167">
        <v>6.6200968318330666E-12</v>
      </c>
      <c r="F58" s="167">
        <v>1.3516958385917377E-11</v>
      </c>
      <c r="G58" s="167">
        <v>2.651509567463961E-11</v>
      </c>
      <c r="H58" s="167">
        <v>5.0321379008178013E-11</v>
      </c>
      <c r="I58" s="167">
        <v>9.3152277558239405E-11</v>
      </c>
      <c r="J58" s="167">
        <v>1.6943076108777433E-10</v>
      </c>
      <c r="K58" s="167">
        <v>3.040567381207282E-10</v>
      </c>
      <c r="L58" s="167">
        <v>5.3995766191583527E-10</v>
      </c>
      <c r="M58" s="167">
        <v>9.5068099226214287E-10</v>
      </c>
      <c r="N58" s="167">
        <v>1.6629139176771446E-9</v>
      </c>
      <c r="O58" s="167">
        <v>2.8911033705947276E-9</v>
      </c>
      <c r="P58" s="167">
        <v>4.9923345735169988E-9</v>
      </c>
      <c r="Q58" s="167">
        <v>8.4646875897487206E-9</v>
      </c>
      <c r="R58" s="167">
        <v>1.4819300508950306E-8</v>
      </c>
      <c r="S58" s="167">
        <v>2.5082300209033903E-8</v>
      </c>
      <c r="T58" s="167">
        <v>4.2372559183601055E-8</v>
      </c>
      <c r="U58" s="167">
        <v>7.2085618918471539E-8</v>
      </c>
      <c r="V58" s="167">
        <v>1.2258930121022971E-7</v>
      </c>
      <c r="W58" s="167">
        <v>1.9925578531587718E-7</v>
      </c>
      <c r="X58" s="167">
        <v>3.2035689812026646E-7</v>
      </c>
      <c r="Y58" s="167">
        <v>5.1652265325996538E-7</v>
      </c>
      <c r="Z58" s="167">
        <v>8.431266678710081E-7</v>
      </c>
      <c r="AA58" s="167">
        <v>1.3224067075823243E-6</v>
      </c>
      <c r="AB58" s="167">
        <v>2.0814928329282445E-6</v>
      </c>
      <c r="AC58" s="167">
        <v>3.2120496620269279E-6</v>
      </c>
      <c r="AD58" s="167">
        <v>5.032515333736054E-6</v>
      </c>
      <c r="AE58" s="167">
        <v>7.7820170287790091E-6</v>
      </c>
      <c r="AF58" s="167">
        <v>1.2116731753830656E-5</v>
      </c>
      <c r="AG58" s="167">
        <v>1.9521495494889685E-5</v>
      </c>
      <c r="AH58" s="167">
        <v>3.1442381556390231E-5</v>
      </c>
      <c r="AI58" s="167">
        <v>5.0593595430692417E-5</v>
      </c>
      <c r="AJ58" s="167">
        <v>7.9912091209277669E-5</v>
      </c>
      <c r="AK58" s="167">
        <v>1.2812559368935439E-4</v>
      </c>
      <c r="AL58" s="167">
        <v>1.9992017347525426E-4</v>
      </c>
      <c r="AM58" s="167">
        <v>3.0741436596526395E-4</v>
      </c>
      <c r="AN58" s="167">
        <v>4.8764765293052292E-4</v>
      </c>
      <c r="AO58" s="167">
        <v>7.4206782998698095E-4</v>
      </c>
      <c r="AP58" s="167">
        <v>1.1440595500732398E-3</v>
      </c>
      <c r="AQ58" s="167">
        <v>1.7738162029888871E-3</v>
      </c>
      <c r="AR58" s="167">
        <v>2.6125910470327085E-3</v>
      </c>
      <c r="AS58" s="167">
        <v>3.829324509572074E-3</v>
      </c>
      <c r="AT58" s="167">
        <v>5.7333136481382274E-3</v>
      </c>
      <c r="AU58" s="167">
        <v>8.278216806889005E-3</v>
      </c>
      <c r="AV58" s="167">
        <v>1.2537379532649884E-2</v>
      </c>
      <c r="AW58" s="167">
        <v>1.8647100638733538E-2</v>
      </c>
      <c r="AX58" s="167">
        <v>2.6973531287660002E-2</v>
      </c>
      <c r="AY58" s="167">
        <v>3.9418394743787388E-2</v>
      </c>
      <c r="AZ58" s="167">
        <v>5.6178643576721865E-2</v>
      </c>
      <c r="BA58" s="167">
        <v>8.0617766617035125E-2</v>
      </c>
      <c r="BB58" s="167">
        <v>0.11441455073108386</v>
      </c>
      <c r="BC58" s="167">
        <v>0.15629096968207223</v>
      </c>
      <c r="BD58" s="167">
        <v>0.2054908330006342</v>
      </c>
      <c r="BE58" s="167">
        <v>0.2840614685452677</v>
      </c>
      <c r="BF58" s="167">
        <v>0.40204610370649396</v>
      </c>
      <c r="BG58" s="167">
        <v>0.57010427164416444</v>
      </c>
      <c r="BH58" s="167">
        <v>0.80513133333801856</v>
      </c>
      <c r="BI58" s="167">
        <v>1.166161744804344</v>
      </c>
      <c r="BJ58" s="167">
        <v>1.6170353876758901</v>
      </c>
      <c r="BK58" s="167">
        <v>2.156584122478681</v>
      </c>
      <c r="BL58" s="167">
        <v>2.7127375361901227</v>
      </c>
      <c r="BM58" s="167">
        <v>3.5498464738277904</v>
      </c>
      <c r="BN58" s="167">
        <v>4.2935175496682607</v>
      </c>
      <c r="BO58" s="167">
        <v>5.0950175538823572</v>
      </c>
      <c r="BP58" s="167">
        <v>5.7436191310965086</v>
      </c>
      <c r="BQ58" s="167">
        <v>6.4331200000636013</v>
      </c>
      <c r="BR58" s="167">
        <v>6.9744151035289814</v>
      </c>
      <c r="BS58" s="167">
        <v>7.3802870243557752</v>
      </c>
      <c r="BT58" s="167">
        <v>7.7264300620351491</v>
      </c>
      <c r="BU58" s="167">
        <v>1.3004541521620727</v>
      </c>
      <c r="BV58" s="167">
        <v>1.2176887365703584</v>
      </c>
      <c r="BW58" s="167">
        <v>1.1477961011138968</v>
      </c>
      <c r="BX58" s="167">
        <v>1.0693418749356001</v>
      </c>
      <c r="BY58" s="167">
        <v>0.96759172873331001</v>
      </c>
      <c r="BZ58" s="167">
        <v>0</v>
      </c>
      <c r="CA58" s="168">
        <f t="shared" si="3"/>
        <v>63.3490083207056</v>
      </c>
      <c r="CB58" s="169"/>
    </row>
    <row r="59" spans="2:80" ht="12.5" x14ac:dyDescent="0.25">
      <c r="B59" s="166">
        <f t="shared" si="2"/>
        <v>2052</v>
      </c>
      <c r="C59" s="167">
        <v>9.4691615659669992E-13</v>
      </c>
      <c r="D59" s="167">
        <v>2.1589917353903587E-12</v>
      </c>
      <c r="E59" s="167">
        <v>4.6227049965708034E-12</v>
      </c>
      <c r="F59" s="167">
        <v>9.4323507338067714E-12</v>
      </c>
      <c r="G59" s="167">
        <v>1.8496267017997781E-11</v>
      </c>
      <c r="H59" s="167">
        <v>3.5123098873768299E-11</v>
      </c>
      <c r="I59" s="167">
        <v>6.5051825037798494E-11</v>
      </c>
      <c r="J59" s="167">
        <v>1.1836874536097497E-10</v>
      </c>
      <c r="K59" s="167">
        <v>2.125789821949553E-10</v>
      </c>
      <c r="L59" s="167">
        <v>3.777121670989203E-10</v>
      </c>
      <c r="M59" s="167">
        <v>6.6489894146037898E-10</v>
      </c>
      <c r="N59" s="167">
        <v>1.1626182100377136E-9</v>
      </c>
      <c r="O59" s="167">
        <v>2.0222429147898069E-9</v>
      </c>
      <c r="P59" s="167">
        <v>3.493921874042627E-9</v>
      </c>
      <c r="Q59" s="167">
        <v>5.9977653399378994E-9</v>
      </c>
      <c r="R59" s="167">
        <v>1.0108628240024231E-8</v>
      </c>
      <c r="S59" s="167">
        <v>1.7583897837791795E-8</v>
      </c>
      <c r="T59" s="167">
        <v>2.9572677473499454E-8</v>
      </c>
      <c r="U59" s="167">
        <v>4.9650032557524426E-8</v>
      </c>
      <c r="V59" s="167">
        <v>8.3931994077079963E-8</v>
      </c>
      <c r="W59" s="167">
        <v>1.4182687135821936E-7</v>
      </c>
      <c r="X59" s="167">
        <v>2.2914733271983678E-7</v>
      </c>
      <c r="Y59" s="167">
        <v>3.6644281270481471E-7</v>
      </c>
      <c r="Z59" s="167">
        <v>5.8784738243833345E-7</v>
      </c>
      <c r="AA59" s="167">
        <v>9.548738882370067E-7</v>
      </c>
      <c r="AB59" s="167">
        <v>1.4907706603062287E-6</v>
      </c>
      <c r="AC59" s="167">
        <v>2.3356373747840387E-6</v>
      </c>
      <c r="AD59" s="167">
        <v>3.588766860407322E-6</v>
      </c>
      <c r="AE59" s="167">
        <v>5.5996676939229495E-6</v>
      </c>
      <c r="AF59" s="167">
        <v>8.6260500640200632E-6</v>
      </c>
      <c r="AG59" s="167">
        <v>1.3383666051969278E-5</v>
      </c>
      <c r="AH59" s="167">
        <v>2.148515108613136E-5</v>
      </c>
      <c r="AI59" s="167">
        <v>3.4485461467559375E-5</v>
      </c>
      <c r="AJ59" s="167">
        <v>5.5317132977461547E-5</v>
      </c>
      <c r="AK59" s="167">
        <v>8.7101411172518795E-5</v>
      </c>
      <c r="AL59" s="167">
        <v>1.392148722650921E-4</v>
      </c>
      <c r="AM59" s="167">
        <v>2.1659436224141793E-4</v>
      </c>
      <c r="AN59" s="167">
        <v>3.3216997596841047E-4</v>
      </c>
      <c r="AO59" s="167">
        <v>5.2132964132733939E-4</v>
      </c>
      <c r="AP59" s="167">
        <v>7.8774448060359159E-4</v>
      </c>
      <c r="AQ59" s="167">
        <v>1.2089575024859522E-3</v>
      </c>
      <c r="AR59" s="167">
        <v>1.868310359119385E-3</v>
      </c>
      <c r="AS59" s="167">
        <v>2.7451737630409534E-3</v>
      </c>
      <c r="AT59" s="167">
        <v>4.017354491020475E-3</v>
      </c>
      <c r="AU59" s="167">
        <v>6.0059824488166713E-3</v>
      </c>
      <c r="AV59" s="167">
        <v>8.6577905634983576E-3</v>
      </c>
      <c r="AW59" s="167">
        <v>1.3095592312414639E-2</v>
      </c>
      <c r="AX59" s="167">
        <v>1.9455543213455662E-2</v>
      </c>
      <c r="AY59" s="167">
        <v>2.810004272232669E-2</v>
      </c>
      <c r="AZ59" s="167">
        <v>4.0693893752940968E-2</v>
      </c>
      <c r="BA59" s="167">
        <v>5.7654444987120912E-2</v>
      </c>
      <c r="BB59" s="167">
        <v>8.2402144833636504E-2</v>
      </c>
      <c r="BC59" s="167">
        <v>0.11660026329826734</v>
      </c>
      <c r="BD59" s="167">
        <v>0.15756387616431988</v>
      </c>
      <c r="BE59" s="167">
        <v>0.20555215382615832</v>
      </c>
      <c r="BF59" s="167">
        <v>0.28240213320465324</v>
      </c>
      <c r="BG59" s="167">
        <v>0.39762614779924532</v>
      </c>
      <c r="BH59" s="167">
        <v>0.56126249913818849</v>
      </c>
      <c r="BI59" s="167">
        <v>0.78930204517392855</v>
      </c>
      <c r="BJ59" s="167">
        <v>1.1387135669282116</v>
      </c>
      <c r="BK59" s="167">
        <v>1.5727147635147587</v>
      </c>
      <c r="BL59" s="167">
        <v>2.0886071555343095</v>
      </c>
      <c r="BM59" s="167">
        <v>2.6150648981322373</v>
      </c>
      <c r="BN59" s="167">
        <v>3.4031417159206852</v>
      </c>
      <c r="BO59" s="167">
        <v>4.0908386987173921</v>
      </c>
      <c r="BP59" s="167">
        <v>4.8214652230316259</v>
      </c>
      <c r="BQ59" s="167">
        <v>5.3943495398617038</v>
      </c>
      <c r="BR59" s="167">
        <v>5.9907249469511239</v>
      </c>
      <c r="BS59" s="167">
        <v>6.4338486214641968</v>
      </c>
      <c r="BT59" s="167">
        <v>6.7369801747970062</v>
      </c>
      <c r="BU59" s="167">
        <v>1.0880698427793403</v>
      </c>
      <c r="BV59" s="167">
        <v>1.0217525643747751</v>
      </c>
      <c r="BW59" s="167">
        <v>0.94252609831408896</v>
      </c>
      <c r="BX59" s="167">
        <v>0.87420714740461491</v>
      </c>
      <c r="BY59" s="167">
        <v>0.80012324180111194</v>
      </c>
      <c r="BZ59" s="167">
        <v>0</v>
      </c>
      <c r="CA59" s="168">
        <f t="shared" si="3"/>
        <v>51.791575501301089</v>
      </c>
      <c r="CB59" s="169"/>
    </row>
    <row r="60" spans="2:80" ht="12.5" x14ac:dyDescent="0.25">
      <c r="B60" s="166">
        <f t="shared" si="2"/>
        <v>2053</v>
      </c>
      <c r="C60" s="167">
        <v>6.6313274316165405E-13</v>
      </c>
      <c r="D60" s="167">
        <v>1.5102641359732161E-12</v>
      </c>
      <c r="E60" s="167">
        <v>3.2305165487134246E-12</v>
      </c>
      <c r="F60" s="167">
        <v>6.5866201381936662E-12</v>
      </c>
      <c r="G60" s="167">
        <v>1.2907348800883511E-11</v>
      </c>
      <c r="H60" s="167">
        <v>2.4501393969256213E-11</v>
      </c>
      <c r="I60" s="167">
        <v>4.540534614960734E-11</v>
      </c>
      <c r="J60" s="167">
        <v>8.2662682254763808E-11</v>
      </c>
      <c r="K60" s="167">
        <v>1.4851465890419746E-10</v>
      </c>
      <c r="L60" s="167">
        <v>2.6407542819129048E-10</v>
      </c>
      <c r="M60" s="167">
        <v>4.6511505757962368E-10</v>
      </c>
      <c r="N60" s="167">
        <v>8.1313075717126537E-10</v>
      </c>
      <c r="O60" s="167">
        <v>1.4138495235682669E-9</v>
      </c>
      <c r="P60" s="167">
        <v>2.4439188450742222E-9</v>
      </c>
      <c r="Q60" s="167">
        <v>4.1976169207202929E-9</v>
      </c>
      <c r="R60" s="167">
        <v>7.1626102826627402E-9</v>
      </c>
      <c r="S60" s="167">
        <v>1.1994476856180825E-8</v>
      </c>
      <c r="T60" s="167">
        <v>2.0731986627442467E-8</v>
      </c>
      <c r="U60" s="167">
        <v>3.4652228114717687E-8</v>
      </c>
      <c r="V60" s="167">
        <v>5.7810219333820356E-8</v>
      </c>
      <c r="W60" s="167">
        <v>9.710378867655578E-8</v>
      </c>
      <c r="X60" s="167">
        <v>1.6310525674523291E-7</v>
      </c>
      <c r="Y60" s="167">
        <v>2.621155267834574E-7</v>
      </c>
      <c r="Z60" s="167">
        <v>4.1704854158997051E-7</v>
      </c>
      <c r="AA60" s="167">
        <v>6.6577058260852695E-7</v>
      </c>
      <c r="AB60" s="167">
        <v>1.0764255017892133E-6</v>
      </c>
      <c r="AC60" s="167">
        <v>1.6727840361219215E-6</v>
      </c>
      <c r="AD60" s="167">
        <v>2.6095218863542158E-6</v>
      </c>
      <c r="AE60" s="167">
        <v>3.9932049658020219E-6</v>
      </c>
      <c r="AF60" s="167">
        <v>6.2069174804335603E-6</v>
      </c>
      <c r="AG60" s="167">
        <v>9.5280316085855077E-6</v>
      </c>
      <c r="AH60" s="167">
        <v>1.4730607189372691E-5</v>
      </c>
      <c r="AI60" s="167">
        <v>2.3565808933367904E-5</v>
      </c>
      <c r="AJ60" s="167">
        <v>3.7707215398308236E-5</v>
      </c>
      <c r="AK60" s="167">
        <v>6.0296010577887138E-5</v>
      </c>
      <c r="AL60" s="167">
        <v>9.4644969152346548E-5</v>
      </c>
      <c r="AM60" s="167">
        <v>1.5083197846821328E-4</v>
      </c>
      <c r="AN60" s="167">
        <v>2.3404459045706094E-4</v>
      </c>
      <c r="AO60" s="167">
        <v>3.5513332513936735E-4</v>
      </c>
      <c r="AP60" s="167">
        <v>5.5344684224278851E-4</v>
      </c>
      <c r="AQ60" s="167">
        <v>8.3247817439136007E-4</v>
      </c>
      <c r="AR60" s="167">
        <v>1.2734412702064546E-3</v>
      </c>
      <c r="AS60" s="167">
        <v>1.9632341049825586E-3</v>
      </c>
      <c r="AT60" s="167">
        <v>2.8801145267901562E-3</v>
      </c>
      <c r="AU60" s="167">
        <v>4.2087274525481888E-3</v>
      </c>
      <c r="AV60" s="167">
        <v>6.2817860712521822E-3</v>
      </c>
      <c r="AW60" s="167">
        <v>9.0440952451433798E-3</v>
      </c>
      <c r="AX60" s="167">
        <v>1.366455888572049E-2</v>
      </c>
      <c r="AY60" s="167">
        <v>2.0269908084310062E-2</v>
      </c>
      <c r="AZ60" s="167">
        <v>2.8989172058384027E-2</v>
      </c>
      <c r="BA60" s="167">
        <v>4.1726813379163175E-2</v>
      </c>
      <c r="BB60" s="167">
        <v>5.8882440119725987E-2</v>
      </c>
      <c r="BC60" s="167">
        <v>8.3916746137308484E-2</v>
      </c>
      <c r="BD60" s="167">
        <v>0.11750502511302929</v>
      </c>
      <c r="BE60" s="167">
        <v>0.1575807913291396</v>
      </c>
      <c r="BF60" s="167">
        <v>0.20435420285582417</v>
      </c>
      <c r="BG60" s="167">
        <v>0.27933661041453683</v>
      </c>
      <c r="BH60" s="167">
        <v>0.39153672514700277</v>
      </c>
      <c r="BI60" s="167">
        <v>0.55037560435018329</v>
      </c>
      <c r="BJ60" s="167">
        <v>0.77097380148138561</v>
      </c>
      <c r="BK60" s="167">
        <v>1.1078212334055777</v>
      </c>
      <c r="BL60" s="167">
        <v>1.5235975127745864</v>
      </c>
      <c r="BM60" s="167">
        <v>2.014102899438599</v>
      </c>
      <c r="BN60" s="167">
        <v>2.5081340193438391</v>
      </c>
      <c r="BO60" s="167">
        <v>3.2440303443539782</v>
      </c>
      <c r="BP60" s="167">
        <v>3.8733846368059095</v>
      </c>
      <c r="BQ60" s="167">
        <v>4.531232155030585</v>
      </c>
      <c r="BR60" s="167">
        <v>5.0273836052246992</v>
      </c>
      <c r="BS60" s="167">
        <v>5.5312519953671551</v>
      </c>
      <c r="BT60" s="167">
        <v>5.8791830183804787</v>
      </c>
      <c r="BU60" s="167">
        <v>0.88950147200949858</v>
      </c>
      <c r="BV60" s="167">
        <v>0.84455517497755395</v>
      </c>
      <c r="BW60" s="167">
        <v>0.781464982166578</v>
      </c>
      <c r="BX60" s="167">
        <v>0.70963810233114244</v>
      </c>
      <c r="BY60" s="167">
        <v>0.64684330672868806</v>
      </c>
      <c r="BZ60" s="167">
        <v>0</v>
      </c>
      <c r="CA60" s="168">
        <f t="shared" si="3"/>
        <v>41.859271970191841</v>
      </c>
      <c r="CB60" s="169"/>
    </row>
    <row r="61" spans="2:80" ht="12.5" x14ac:dyDescent="0.25">
      <c r="B61" s="166">
        <f t="shared" si="2"/>
        <v>2054</v>
      </c>
      <c r="C61" s="167">
        <v>4.6501344441729486E-13</v>
      </c>
      <c r="D61" s="167">
        <v>1.0576435560682995E-12</v>
      </c>
      <c r="E61" s="167">
        <v>2.2598381499427944E-12</v>
      </c>
      <c r="F61" s="167">
        <v>4.6030332323532264E-12</v>
      </c>
      <c r="G61" s="167">
        <v>9.013373380994949E-12</v>
      </c>
      <c r="H61" s="167">
        <v>1.7098308879859303E-11</v>
      </c>
      <c r="I61" s="167">
        <v>3.1674753098176467E-11</v>
      </c>
      <c r="J61" s="167">
        <v>5.7698193445254731E-11</v>
      </c>
      <c r="K61" s="167">
        <v>1.0371595249303311E-10</v>
      </c>
      <c r="L61" s="167">
        <v>1.8449475280846173E-10</v>
      </c>
      <c r="M61" s="167">
        <v>3.2518493453537189E-10</v>
      </c>
      <c r="N61" s="167">
        <v>5.6880906929013264E-10</v>
      </c>
      <c r="O61" s="167">
        <v>9.8884633814577683E-10</v>
      </c>
      <c r="P61" s="167">
        <v>1.7086755343953541E-9</v>
      </c>
      <c r="Q61" s="167">
        <v>2.9361433562247186E-9</v>
      </c>
      <c r="R61" s="167">
        <v>5.012871118204032E-9</v>
      </c>
      <c r="S61" s="167">
        <v>8.4989552895375908E-9</v>
      </c>
      <c r="T61" s="167">
        <v>1.4141962323410695E-8</v>
      </c>
      <c r="U61" s="167">
        <v>2.4293150324705692E-8</v>
      </c>
      <c r="V61" s="167">
        <v>4.0347893082159914E-8</v>
      </c>
      <c r="W61" s="167">
        <v>6.6883255045446788E-8</v>
      </c>
      <c r="X61" s="167">
        <v>1.116734997252955E-7</v>
      </c>
      <c r="Y61" s="167">
        <v>1.8657489536666461E-7</v>
      </c>
      <c r="Z61" s="167">
        <v>2.9831311565420293E-7</v>
      </c>
      <c r="AA61" s="167">
        <v>4.7233446948125035E-7</v>
      </c>
      <c r="AB61" s="167">
        <v>7.5053447018413877E-7</v>
      </c>
      <c r="AC61" s="167">
        <v>1.2078348993749266E-6</v>
      </c>
      <c r="AD61" s="167">
        <v>1.8689313049380374E-6</v>
      </c>
      <c r="AE61" s="167">
        <v>2.9035624443674024E-6</v>
      </c>
      <c r="AF61" s="167">
        <v>4.4262598517530449E-6</v>
      </c>
      <c r="AG61" s="167">
        <v>6.8558698782528182E-6</v>
      </c>
      <c r="AH61" s="167">
        <v>1.0486929621911223E-5</v>
      </c>
      <c r="AI61" s="167">
        <v>1.6157988259601908E-5</v>
      </c>
      <c r="AJ61" s="167">
        <v>2.5768822661031976E-5</v>
      </c>
      <c r="AK61" s="167">
        <v>4.1103443531254058E-5</v>
      </c>
      <c r="AL61" s="167">
        <v>6.5521000240709171E-5</v>
      </c>
      <c r="AM61" s="167">
        <v>1.0254845676782587E-4</v>
      </c>
      <c r="AN61" s="167">
        <v>1.6299067766134545E-4</v>
      </c>
      <c r="AO61" s="167">
        <v>2.5023400796175821E-4</v>
      </c>
      <c r="AP61" s="167">
        <v>3.7702996158539559E-4</v>
      </c>
      <c r="AQ61" s="167">
        <v>5.8490409485778549E-4</v>
      </c>
      <c r="AR61" s="167">
        <v>8.7694353711287309E-4</v>
      </c>
      <c r="AS61" s="167">
        <v>1.3382320890018562E-3</v>
      </c>
      <c r="AT61" s="167">
        <v>2.059851263781165E-3</v>
      </c>
      <c r="AU61" s="167">
        <v>3.0174981026679371E-3</v>
      </c>
      <c r="AV61" s="167">
        <v>4.4023329489206731E-3</v>
      </c>
      <c r="AW61" s="167">
        <v>6.5624956986846117E-3</v>
      </c>
      <c r="AX61" s="167">
        <v>9.4380269154259455E-3</v>
      </c>
      <c r="AY61" s="167">
        <v>1.4237987455456791E-2</v>
      </c>
      <c r="AZ61" s="167">
        <v>2.0913391494688738E-2</v>
      </c>
      <c r="BA61" s="167">
        <v>2.9708834270865792E-2</v>
      </c>
      <c r="BB61" s="167">
        <v>4.2584824100208918E-2</v>
      </c>
      <c r="BC61" s="167">
        <v>5.9922001275109937E-2</v>
      </c>
      <c r="BD61" s="167">
        <v>8.4533552157876057E-2</v>
      </c>
      <c r="BE61" s="167">
        <v>0.11749550634796169</v>
      </c>
      <c r="BF61" s="167">
        <v>0.15665019853520623</v>
      </c>
      <c r="BG61" s="167">
        <v>0.20215418283972653</v>
      </c>
      <c r="BH61" s="167">
        <v>0.2751108345656218</v>
      </c>
      <c r="BI61" s="167">
        <v>0.38403711106915839</v>
      </c>
      <c r="BJ61" s="167">
        <v>0.53776043755304836</v>
      </c>
      <c r="BK61" s="167">
        <v>0.75033079858420193</v>
      </c>
      <c r="BL61" s="167">
        <v>1.0735909352613033</v>
      </c>
      <c r="BM61" s="167">
        <v>1.4697831152654044</v>
      </c>
      <c r="BN61" s="167">
        <v>1.9325820066375252</v>
      </c>
      <c r="BO61" s="167">
        <v>2.3921860419461627</v>
      </c>
      <c r="BP61" s="167">
        <v>3.0734207774686193</v>
      </c>
      <c r="BQ61" s="167">
        <v>3.64266103373456</v>
      </c>
      <c r="BR61" s="167">
        <v>4.2262568312651831</v>
      </c>
      <c r="BS61" s="167">
        <v>4.6461430631739304</v>
      </c>
      <c r="BT61" s="167">
        <v>5.0595418023964607</v>
      </c>
      <c r="BU61" s="167">
        <v>0.71772395118983534</v>
      </c>
      <c r="BV61" s="167">
        <v>0.67842491809999583</v>
      </c>
      <c r="BW61" s="167">
        <v>0.63480340087166409</v>
      </c>
      <c r="BX61" s="167">
        <v>0.57836309844383504</v>
      </c>
      <c r="BY61" s="167">
        <v>0.51640692421312329</v>
      </c>
      <c r="BZ61" s="167">
        <v>0</v>
      </c>
      <c r="CA61" s="168">
        <f t="shared" si="3"/>
        <v>33.346678934162135</v>
      </c>
      <c r="CB61" s="169"/>
    </row>
    <row r="62" spans="2:80" ht="12.5" x14ac:dyDescent="0.25">
      <c r="B62" s="166">
        <f t="shared" si="2"/>
        <v>2055</v>
      </c>
      <c r="C62" s="167">
        <v>3.2653046933006635E-13</v>
      </c>
      <c r="D62" s="167">
        <v>7.4164632768436434E-13</v>
      </c>
      <c r="E62" s="167">
        <v>1.5825778187927853E-12</v>
      </c>
      <c r="F62" s="167">
        <v>3.2199867772142454E-12</v>
      </c>
      <c r="G62" s="167">
        <v>6.299044619240135E-12</v>
      </c>
      <c r="H62" s="167">
        <v>1.1940115562936171E-11</v>
      </c>
      <c r="I62" s="167">
        <v>2.2104679198164945E-11</v>
      </c>
      <c r="J62" s="167">
        <v>4.0250899835392318E-11</v>
      </c>
      <c r="K62" s="167">
        <v>7.2393840921947117E-11</v>
      </c>
      <c r="L62" s="167">
        <v>1.2884360245379867E-10</v>
      </c>
      <c r="M62" s="167">
        <v>2.2718991965486879E-10</v>
      </c>
      <c r="N62" s="167">
        <v>3.9768496828962441E-10</v>
      </c>
      <c r="O62" s="167">
        <v>6.9173244909848108E-10</v>
      </c>
      <c r="P62" s="167">
        <v>1.1950557210482771E-9</v>
      </c>
      <c r="Q62" s="167">
        <v>2.0528383160023367E-9</v>
      </c>
      <c r="R62" s="167">
        <v>3.5064339487522744E-9</v>
      </c>
      <c r="S62" s="167">
        <v>5.9481465586319615E-9</v>
      </c>
      <c r="T62" s="167">
        <v>1.0020733326454589E-8</v>
      </c>
      <c r="U62" s="167">
        <v>1.6571305189172492E-8</v>
      </c>
      <c r="V62" s="167">
        <v>2.8286352538042792E-8</v>
      </c>
      <c r="W62" s="167">
        <v>4.6680860454895168E-8</v>
      </c>
      <c r="X62" s="167">
        <v>7.691938069820381E-8</v>
      </c>
      <c r="Y62" s="167">
        <v>1.277446073921773E-7</v>
      </c>
      <c r="Z62" s="167">
        <v>2.1234257635560638E-7</v>
      </c>
      <c r="AA62" s="167">
        <v>3.378597239755976E-7</v>
      </c>
      <c r="AB62" s="167">
        <v>5.3247317732818544E-7</v>
      </c>
      <c r="AC62" s="167">
        <v>8.4217274248787888E-7</v>
      </c>
      <c r="AD62" s="167">
        <v>1.349447949050564E-6</v>
      </c>
      <c r="AE62" s="167">
        <v>2.0795065315271088E-6</v>
      </c>
      <c r="AF62" s="167">
        <v>3.2183980127609146E-6</v>
      </c>
      <c r="AG62" s="167">
        <v>4.8890154428216093E-6</v>
      </c>
      <c r="AH62" s="167">
        <v>7.5457815493784608E-6</v>
      </c>
      <c r="AI62" s="167">
        <v>1.1503135328938541E-5</v>
      </c>
      <c r="AJ62" s="167">
        <v>1.7669348777449301E-5</v>
      </c>
      <c r="AK62" s="167">
        <v>2.8091232242455355E-5</v>
      </c>
      <c r="AL62" s="167">
        <v>4.4667597725700503E-5</v>
      </c>
      <c r="AM62" s="167">
        <v>7.0995232221982008E-5</v>
      </c>
      <c r="AN62" s="167">
        <v>1.1082198073852911E-4</v>
      </c>
      <c r="AO62" s="167">
        <v>1.7427273932024701E-4</v>
      </c>
      <c r="AP62" s="167">
        <v>2.6567585253522985E-4</v>
      </c>
      <c r="AQ62" s="167">
        <v>3.9848329263936222E-4</v>
      </c>
      <c r="AR62" s="167">
        <v>6.1617546472081397E-4</v>
      </c>
      <c r="AS62" s="167">
        <v>9.2162824800490206E-4</v>
      </c>
      <c r="AT62" s="167">
        <v>1.4042026869143243E-3</v>
      </c>
      <c r="AU62" s="167">
        <v>2.1582129229642533E-3</v>
      </c>
      <c r="AV62" s="167">
        <v>3.1565181634950479E-3</v>
      </c>
      <c r="AW62" s="167">
        <v>4.5994685469866736E-3</v>
      </c>
      <c r="AX62" s="167">
        <v>6.8487888617889681E-3</v>
      </c>
      <c r="AY62" s="167">
        <v>9.8351559150263723E-3</v>
      </c>
      <c r="AZ62" s="167">
        <v>1.4691640964730857E-2</v>
      </c>
      <c r="BA62" s="167">
        <v>2.1435088118856527E-2</v>
      </c>
      <c r="BB62" s="167">
        <v>3.0306342097505268E-2</v>
      </c>
      <c r="BC62" s="167">
        <v>4.3309925147893891E-2</v>
      </c>
      <c r="BD62" s="167">
        <v>6.033813652978337E-2</v>
      </c>
      <c r="BE62" s="167">
        <v>8.4508215713769208E-2</v>
      </c>
      <c r="BF62" s="167">
        <v>0.11679341663703702</v>
      </c>
      <c r="BG62" s="167">
        <v>0.15496655705389117</v>
      </c>
      <c r="BH62" s="167">
        <v>0.19912721057320115</v>
      </c>
      <c r="BI62" s="167">
        <v>0.26990491796540939</v>
      </c>
      <c r="BJ62" s="167">
        <v>0.37534423147756812</v>
      </c>
      <c r="BK62" s="167">
        <v>0.52354540164955865</v>
      </c>
      <c r="BL62" s="167">
        <v>0.72744200846012452</v>
      </c>
      <c r="BM62" s="167">
        <v>1.0360909757685655</v>
      </c>
      <c r="BN62" s="167">
        <v>1.4109329500081487</v>
      </c>
      <c r="BO62" s="167">
        <v>1.8442008701953856</v>
      </c>
      <c r="BP62" s="167">
        <v>2.2677953052501536</v>
      </c>
      <c r="BQ62" s="167">
        <v>2.8923942663756845</v>
      </c>
      <c r="BR62" s="167">
        <v>3.4001788385202971</v>
      </c>
      <c r="BS62" s="167">
        <v>3.909256440959715</v>
      </c>
      <c r="BT62" s="167">
        <v>4.2544358510885631</v>
      </c>
      <c r="BU62" s="167">
        <v>0.56566527961517543</v>
      </c>
      <c r="BV62" s="167">
        <v>0.53874440715700633</v>
      </c>
      <c r="BW62" s="167">
        <v>0.50198243577680768</v>
      </c>
      <c r="BX62" s="167">
        <v>0.46256158448744022</v>
      </c>
      <c r="BY62" s="167">
        <v>0.41447171576797037</v>
      </c>
      <c r="BZ62" s="167">
        <v>0</v>
      </c>
      <c r="CA62" s="168">
        <f t="shared" si="3"/>
        <v>26.151107672109401</v>
      </c>
      <c r="CB62" s="169"/>
    </row>
    <row r="63" spans="2:80" ht="12.5" x14ac:dyDescent="0.25">
      <c r="B63" s="166">
        <f t="shared" si="2"/>
        <v>2056</v>
      </c>
      <c r="C63" s="167">
        <v>2.2959065204553042E-13</v>
      </c>
      <c r="D63" s="167">
        <v>5.2076745693518944E-13</v>
      </c>
      <c r="E63" s="167">
        <v>1.1097268937110272E-12</v>
      </c>
      <c r="F63" s="167">
        <v>2.2549670464222515E-12</v>
      </c>
      <c r="G63" s="167">
        <v>4.4064474291616307E-12</v>
      </c>
      <c r="H63" s="167">
        <v>8.3445125809156195E-12</v>
      </c>
      <c r="I63" s="167">
        <v>1.5436367462040579E-11</v>
      </c>
      <c r="J63" s="167">
        <v>2.8090030301797242E-11</v>
      </c>
      <c r="K63" s="167">
        <v>5.0503448645322635E-11</v>
      </c>
      <c r="L63" s="167">
        <v>8.9934046321182848E-11</v>
      </c>
      <c r="M63" s="167">
        <v>1.5866161162669812E-10</v>
      </c>
      <c r="N63" s="167">
        <v>2.778451635432333E-10</v>
      </c>
      <c r="O63" s="167">
        <v>4.8363227311831736E-10</v>
      </c>
      <c r="P63" s="167">
        <v>8.3598689082364785E-10</v>
      </c>
      <c r="Q63" s="167">
        <v>1.4357740552028986E-9</v>
      </c>
      <c r="R63" s="167">
        <v>2.4515785235212917E-9</v>
      </c>
      <c r="S63" s="167">
        <v>4.1606899869872649E-9</v>
      </c>
      <c r="T63" s="167">
        <v>7.0132202822925649E-9</v>
      </c>
      <c r="U63" s="167">
        <v>1.1742226718736148E-8</v>
      </c>
      <c r="V63" s="167">
        <v>1.9295493591808821E-8</v>
      </c>
      <c r="W63" s="167">
        <v>3.2726495957646762E-8</v>
      </c>
      <c r="X63" s="167">
        <v>5.3686276479947281E-8</v>
      </c>
      <c r="Y63" s="167">
        <v>8.798988354596915E-8</v>
      </c>
      <c r="Z63" s="167">
        <v>1.4539095949395175E-7</v>
      </c>
      <c r="AA63" s="167">
        <v>2.4049229774281145E-7</v>
      </c>
      <c r="AB63" s="167">
        <v>3.8087554682375568E-7</v>
      </c>
      <c r="AC63" s="167">
        <v>5.974904072614251E-7</v>
      </c>
      <c r="AD63" s="167">
        <v>9.4093270847084298E-7</v>
      </c>
      <c r="AE63" s="167">
        <v>1.5014823999681681E-6</v>
      </c>
      <c r="AF63" s="167">
        <v>2.3049731258106831E-6</v>
      </c>
      <c r="AG63" s="167">
        <v>3.5548037605748206E-6</v>
      </c>
      <c r="AH63" s="167">
        <v>5.3810327472758601E-6</v>
      </c>
      <c r="AI63" s="167">
        <v>8.2769251894543316E-6</v>
      </c>
      <c r="AJ63" s="167">
        <v>1.2579212236407677E-5</v>
      </c>
      <c r="AK63" s="167">
        <v>1.9262834525246575E-5</v>
      </c>
      <c r="AL63" s="167">
        <v>3.0528594608281168E-5</v>
      </c>
      <c r="AM63" s="167">
        <v>4.8402240228173632E-5</v>
      </c>
      <c r="AN63" s="167">
        <v>7.6726483847378013E-5</v>
      </c>
      <c r="AO63" s="167">
        <v>1.1850001025115464E-4</v>
      </c>
      <c r="AP63" s="167">
        <v>1.8503513750400824E-4</v>
      </c>
      <c r="AQ63" s="167">
        <v>2.8080667546381832E-4</v>
      </c>
      <c r="AR63" s="167">
        <v>4.1981582615691071E-4</v>
      </c>
      <c r="AS63" s="167">
        <v>6.4760967737664821E-4</v>
      </c>
      <c r="AT63" s="167">
        <v>9.671358123169993E-4</v>
      </c>
      <c r="AU63" s="167">
        <v>1.4713920642036582E-3</v>
      </c>
      <c r="AV63" s="167">
        <v>2.2577901621451124E-3</v>
      </c>
      <c r="AW63" s="167">
        <v>3.2981029676519835E-3</v>
      </c>
      <c r="AX63" s="167">
        <v>4.800561217736754E-3</v>
      </c>
      <c r="AY63" s="167">
        <v>7.1375304621607016E-3</v>
      </c>
      <c r="AZ63" s="167">
        <v>1.0149745908155094E-2</v>
      </c>
      <c r="BA63" s="167">
        <v>1.505995203174082E-2</v>
      </c>
      <c r="BB63" s="167">
        <v>2.1869036269831277E-2</v>
      </c>
      <c r="BC63" s="167">
        <v>3.0811098723330654E-2</v>
      </c>
      <c r="BD63" s="167">
        <v>4.3595470980591133E-2</v>
      </c>
      <c r="BE63" s="167">
        <v>6.0307933372112155E-2</v>
      </c>
      <c r="BF63" s="167">
        <v>8.3996818526290151E-2</v>
      </c>
      <c r="BG63" s="167">
        <v>0.11554090754587576</v>
      </c>
      <c r="BH63" s="167">
        <v>0.15265995973443647</v>
      </c>
      <c r="BI63" s="167">
        <v>0.19540046824001878</v>
      </c>
      <c r="BJ63" s="167">
        <v>0.26386890730214096</v>
      </c>
      <c r="BK63" s="167">
        <v>0.36554084210929705</v>
      </c>
      <c r="BL63" s="167">
        <v>0.50777369764724345</v>
      </c>
      <c r="BM63" s="167">
        <v>0.70235847337287816</v>
      </c>
      <c r="BN63" s="167">
        <v>0.99508476930769907</v>
      </c>
      <c r="BO63" s="167">
        <v>1.347125105591068</v>
      </c>
      <c r="BP63" s="167">
        <v>1.749371320826699</v>
      </c>
      <c r="BQ63" s="167">
        <v>2.1357581683044513</v>
      </c>
      <c r="BR63" s="167">
        <v>2.7020021338525502</v>
      </c>
      <c r="BS63" s="167">
        <v>3.147995406138663</v>
      </c>
      <c r="BT63" s="167">
        <v>3.5833257634086393</v>
      </c>
      <c r="BU63" s="167">
        <v>0.43581486071891473</v>
      </c>
      <c r="BV63" s="167">
        <v>0.42061483199112826</v>
      </c>
      <c r="BW63" s="167">
        <v>0.39495921528178413</v>
      </c>
      <c r="BX63" s="167">
        <v>0.3625111149766308</v>
      </c>
      <c r="BY63" s="167">
        <v>0.32857667923767186</v>
      </c>
      <c r="BZ63" s="167">
        <v>0</v>
      </c>
      <c r="CA63" s="168">
        <f t="shared" si="3"/>
        <v>20.193868007635988</v>
      </c>
      <c r="CB63" s="169"/>
    </row>
    <row r="64" spans="2:80" ht="12.5" x14ac:dyDescent="0.25">
      <c r="B64" s="166">
        <f t="shared" si="2"/>
        <v>2057</v>
      </c>
      <c r="C64" s="167">
        <v>1.6160683902199935E-13</v>
      </c>
      <c r="D64" s="167">
        <v>3.6614461462747272E-13</v>
      </c>
      <c r="E64" s="167">
        <v>7.7919962149231026E-13</v>
      </c>
      <c r="F64" s="167">
        <v>1.5812004483528597E-12</v>
      </c>
      <c r="G64" s="167">
        <v>3.0858440802639109E-12</v>
      </c>
      <c r="H64" s="167">
        <v>5.8373722522375715E-12</v>
      </c>
      <c r="I64" s="167">
        <v>1.0787988558025319E-11</v>
      </c>
      <c r="J64" s="167">
        <v>1.9616364088648197E-11</v>
      </c>
      <c r="K64" s="167">
        <v>3.5245459328869799E-11</v>
      </c>
      <c r="L64" s="167">
        <v>6.2740826423102192E-11</v>
      </c>
      <c r="M64" s="167">
        <v>1.1074915984288225E-10</v>
      </c>
      <c r="N64" s="167">
        <v>1.9403940954010324E-10</v>
      </c>
      <c r="O64" s="167">
        <v>3.3789429587649522E-10</v>
      </c>
      <c r="P64" s="167">
        <v>5.8449334261467811E-10</v>
      </c>
      <c r="Q64" s="167">
        <v>1.0043827713968057E-9</v>
      </c>
      <c r="R64" s="167">
        <v>1.7146750130869748E-9</v>
      </c>
      <c r="S64" s="167">
        <v>2.9090351516547486E-9</v>
      </c>
      <c r="T64" s="167">
        <v>4.9057427009557841E-9</v>
      </c>
      <c r="U64" s="167">
        <v>8.2180972027501298E-9</v>
      </c>
      <c r="V64" s="167">
        <v>1.3672630194694335E-8</v>
      </c>
      <c r="W64" s="167">
        <v>2.2324575799093083E-8</v>
      </c>
      <c r="X64" s="167">
        <v>3.7638094141367873E-8</v>
      </c>
      <c r="Y64" s="167">
        <v>6.141403463555406E-8</v>
      </c>
      <c r="Z64" s="167">
        <v>1.0014657431112184E-7</v>
      </c>
      <c r="AA64" s="167">
        <v>1.6467032004641169E-7</v>
      </c>
      <c r="AB64" s="167">
        <v>2.7111187822503879E-7</v>
      </c>
      <c r="AC64" s="167">
        <v>4.2738068289915887E-7</v>
      </c>
      <c r="AD64" s="167">
        <v>6.6756136596346494E-7</v>
      </c>
      <c r="AE64" s="167">
        <v>1.0469630923326534E-6</v>
      </c>
      <c r="AF64" s="167">
        <v>1.6642608932082581E-6</v>
      </c>
      <c r="AG64" s="167">
        <v>2.5458701931047045E-6</v>
      </c>
      <c r="AH64" s="167">
        <v>3.9124695074832516E-6</v>
      </c>
      <c r="AI64" s="167">
        <v>5.9024976268862162E-6</v>
      </c>
      <c r="AJ64" s="167">
        <v>9.0511075079291459E-6</v>
      </c>
      <c r="AK64" s="167">
        <v>1.3713759950073623E-5</v>
      </c>
      <c r="AL64" s="167">
        <v>2.0935203929650648E-5</v>
      </c>
      <c r="AM64" s="167">
        <v>3.3082646959670114E-5</v>
      </c>
      <c r="AN64" s="167">
        <v>5.231252783566287E-5</v>
      </c>
      <c r="AO64" s="167">
        <v>8.2045934727492664E-5</v>
      </c>
      <c r="AP64" s="167">
        <v>1.2582559330753806E-4</v>
      </c>
      <c r="AQ64" s="167">
        <v>1.9558354586668436E-4</v>
      </c>
      <c r="AR64" s="167">
        <v>2.9585530318032571E-4</v>
      </c>
      <c r="AS64" s="167">
        <v>4.4126238389519123E-4</v>
      </c>
      <c r="AT64" s="167">
        <v>6.7963268066228988E-4</v>
      </c>
      <c r="AU64" s="167">
        <v>1.0134973315126805E-3</v>
      </c>
      <c r="AV64" s="167">
        <v>1.5394100240707642E-3</v>
      </c>
      <c r="AW64" s="167">
        <v>2.3592229821501887E-3</v>
      </c>
      <c r="AX64" s="167">
        <v>3.4425713065608932E-3</v>
      </c>
      <c r="AY64" s="167">
        <v>5.0034557552577352E-3</v>
      </c>
      <c r="AZ64" s="167">
        <v>7.3665465968756338E-3</v>
      </c>
      <c r="BA64" s="167">
        <v>1.0405560966806116E-2</v>
      </c>
      <c r="BB64" s="167">
        <v>1.5366821273278264E-2</v>
      </c>
      <c r="BC64" s="167">
        <v>2.2236544368666067E-2</v>
      </c>
      <c r="BD64" s="167">
        <v>3.1008579837193739E-2</v>
      </c>
      <c r="BE64" s="167">
        <v>4.3566175128481932E-2</v>
      </c>
      <c r="BF64" s="167">
        <v>5.9939100442035875E-2</v>
      </c>
      <c r="BG64" s="167">
        <v>8.3098343124141771E-2</v>
      </c>
      <c r="BH64" s="167">
        <v>0.11383362687178533</v>
      </c>
      <c r="BI64" s="167">
        <v>0.14982665024069686</v>
      </c>
      <c r="BJ64" s="167">
        <v>0.19108118351671144</v>
      </c>
      <c r="BK64" s="167">
        <v>0.25706159171599829</v>
      </c>
      <c r="BL64" s="167">
        <v>0.35466111033393166</v>
      </c>
      <c r="BM64" s="167">
        <v>0.49048072649204966</v>
      </c>
      <c r="BN64" s="167">
        <v>0.6749068103093101</v>
      </c>
      <c r="BO64" s="167">
        <v>0.95061025808838062</v>
      </c>
      <c r="BP64" s="167">
        <v>1.2786452730740463</v>
      </c>
      <c r="BQ64" s="167">
        <v>1.6486754674133013</v>
      </c>
      <c r="BR64" s="167">
        <v>1.996828855602768</v>
      </c>
      <c r="BS64" s="167">
        <v>2.5038696041862547</v>
      </c>
      <c r="BT64" s="167">
        <v>2.8885044892880147</v>
      </c>
      <c r="BU64" s="167">
        <v>0.33423223847222805</v>
      </c>
      <c r="BV64" s="167">
        <v>0.31810894591509908</v>
      </c>
      <c r="BW64" s="167">
        <v>0.3027202337968895</v>
      </c>
      <c r="BX64" s="167">
        <v>0.28006134930878801</v>
      </c>
      <c r="BY64" s="167">
        <v>0.25292600831053469</v>
      </c>
      <c r="BZ64" s="167">
        <v>0</v>
      </c>
      <c r="CA64" s="168">
        <f t="shared" si="3"/>
        <v>15.275346410862426</v>
      </c>
      <c r="CB64" s="169"/>
    </row>
    <row r="65" spans="2:80" ht="12.5" x14ac:dyDescent="0.25">
      <c r="B65" s="166">
        <f t="shared" si="2"/>
        <v>2058</v>
      </c>
      <c r="C65" s="167">
        <v>1.1390888232654106E-13</v>
      </c>
      <c r="D65" s="167">
        <v>2.5771051959111446E-13</v>
      </c>
      <c r="E65" s="167">
        <v>5.4782567371347568E-13</v>
      </c>
      <c r="F65" s="167">
        <v>1.1102160857312526E-12</v>
      </c>
      <c r="G65" s="167">
        <v>2.1638038583127184E-12</v>
      </c>
      <c r="H65" s="167">
        <v>4.0879036267149615E-12</v>
      </c>
      <c r="I65" s="167">
        <v>7.5467340709955977E-12</v>
      </c>
      <c r="J65" s="167">
        <v>1.3709394730554436E-11</v>
      </c>
      <c r="K65" s="167">
        <v>2.4613616700364105E-11</v>
      </c>
      <c r="L65" s="167">
        <v>4.3786252401645243E-11</v>
      </c>
      <c r="M65" s="167">
        <v>7.7262987674409089E-11</v>
      </c>
      <c r="N65" s="167">
        <v>1.3544505794715889E-10</v>
      </c>
      <c r="O65" s="167">
        <v>2.3597829246213564E-10</v>
      </c>
      <c r="P65" s="167">
        <v>4.0836375947428394E-10</v>
      </c>
      <c r="Q65" s="167">
        <v>7.0223285519865897E-10</v>
      </c>
      <c r="R65" s="167">
        <v>1.1994931159442501E-9</v>
      </c>
      <c r="S65" s="167">
        <v>2.0346446472085944E-9</v>
      </c>
      <c r="T65" s="167">
        <v>3.4299893203471044E-9</v>
      </c>
      <c r="U65" s="167">
        <v>5.7486270188533695E-9</v>
      </c>
      <c r="V65" s="167">
        <v>9.5692231361077518E-9</v>
      </c>
      <c r="W65" s="167">
        <v>1.5819157761498559E-8</v>
      </c>
      <c r="X65" s="167">
        <v>2.5675211345888016E-8</v>
      </c>
      <c r="Y65" s="167">
        <v>4.3056272602814971E-8</v>
      </c>
      <c r="Z65" s="167">
        <v>6.9900101651310109E-8</v>
      </c>
      <c r="AA65" s="167">
        <v>1.1342947625614386E-7</v>
      </c>
      <c r="AB65" s="167">
        <v>1.8564280140909162E-7</v>
      </c>
      <c r="AC65" s="167">
        <v>3.0421582103423717E-7</v>
      </c>
      <c r="AD65" s="167">
        <v>4.7749973192123818E-7</v>
      </c>
      <c r="AE65" s="167">
        <v>7.4278891670775948E-7</v>
      </c>
      <c r="AF65" s="167">
        <v>1.1604920291397036E-6</v>
      </c>
      <c r="AG65" s="167">
        <v>1.8381829586244791E-6</v>
      </c>
      <c r="AH65" s="167">
        <v>2.8020172349041417E-6</v>
      </c>
      <c r="AI65" s="167">
        <v>4.2915447399094475E-6</v>
      </c>
      <c r="AJ65" s="167">
        <v>6.4546440891044554E-6</v>
      </c>
      <c r="AK65" s="167">
        <v>9.8674570949697227E-6</v>
      </c>
      <c r="AL65" s="167">
        <v>1.490470365295149E-5</v>
      </c>
      <c r="AM65" s="167">
        <v>2.2687789735464925E-5</v>
      </c>
      <c r="AN65" s="167">
        <v>3.5757291105831257E-5</v>
      </c>
      <c r="AO65" s="167">
        <v>5.5942479863069217E-5</v>
      </c>
      <c r="AP65" s="167">
        <v>8.7121792667010922E-5</v>
      </c>
      <c r="AQ65" s="167">
        <v>1.3300735214594184E-4</v>
      </c>
      <c r="AR65" s="167">
        <v>2.0607604623990028E-4</v>
      </c>
      <c r="AS65" s="167">
        <v>3.1098826283504355E-4</v>
      </c>
      <c r="AT65" s="167">
        <v>4.6311903865581261E-4</v>
      </c>
      <c r="AU65" s="167">
        <v>7.1226314233086008E-4</v>
      </c>
      <c r="AV65" s="167">
        <v>1.060441393473055E-3</v>
      </c>
      <c r="AW65" s="167">
        <v>1.6087215390908627E-3</v>
      </c>
      <c r="AX65" s="167">
        <v>2.4627367458093241E-3</v>
      </c>
      <c r="AY65" s="167">
        <v>3.588409834354489E-3</v>
      </c>
      <c r="AZ65" s="167">
        <v>5.164547591691937E-3</v>
      </c>
      <c r="BA65" s="167">
        <v>7.5530279270815681E-3</v>
      </c>
      <c r="BB65" s="167">
        <v>1.061900836464269E-2</v>
      </c>
      <c r="BC65" s="167">
        <v>1.5627260365983275E-2</v>
      </c>
      <c r="BD65" s="167">
        <v>2.2382544521130421E-2</v>
      </c>
      <c r="BE65" s="167">
        <v>3.0985994499229785E-2</v>
      </c>
      <c r="BF65" s="167">
        <v>4.3297937432869693E-2</v>
      </c>
      <c r="BG65" s="167">
        <v>5.9300146029529821E-2</v>
      </c>
      <c r="BH65" s="167">
        <v>8.1879339310215848E-2</v>
      </c>
      <c r="BI65" s="167">
        <v>0.11174010847634597</v>
      </c>
      <c r="BJ65" s="167">
        <v>0.14654462856918893</v>
      </c>
      <c r="BK65" s="167">
        <v>0.18620906343731014</v>
      </c>
      <c r="BL65" s="167">
        <v>0.24950351778050017</v>
      </c>
      <c r="BM65" s="167">
        <v>0.34272813671987012</v>
      </c>
      <c r="BN65" s="167">
        <v>0.47154423697597758</v>
      </c>
      <c r="BO65" s="167">
        <v>0.64510766405351638</v>
      </c>
      <c r="BP65" s="167">
        <v>0.90285473328667976</v>
      </c>
      <c r="BQ65" s="167">
        <v>1.2058906889519991</v>
      </c>
      <c r="BR65" s="167">
        <v>1.5426596163885669</v>
      </c>
      <c r="BS65" s="167">
        <v>1.8521246807064604</v>
      </c>
      <c r="BT65" s="167">
        <v>2.2998457026245394</v>
      </c>
      <c r="BU65" s="167">
        <v>0.24778471454250817</v>
      </c>
      <c r="BV65" s="167">
        <v>0.24119364743418048</v>
      </c>
      <c r="BW65" s="167">
        <v>0.22642561012577123</v>
      </c>
      <c r="BX65" s="167">
        <v>0.21231549140444561</v>
      </c>
      <c r="BY65" s="167">
        <v>0.19330951063925761</v>
      </c>
      <c r="BZ65" s="167">
        <v>0</v>
      </c>
      <c r="CA65" s="168">
        <f t="shared" si="3"/>
        <v>11.365382151576288</v>
      </c>
      <c r="CB65" s="169"/>
    </row>
    <row r="66" spans="2:80" ht="12.5" x14ac:dyDescent="0.25">
      <c r="B66" s="166">
        <f t="shared" si="2"/>
        <v>2059</v>
      </c>
      <c r="C66" s="167">
        <v>8.0341983066389844E-14</v>
      </c>
      <c r="D66" s="167">
        <v>1.8163248682867561E-13</v>
      </c>
      <c r="E66" s="167">
        <v>3.8556657866450905E-13</v>
      </c>
      <c r="F66" s="167">
        <v>7.8052148078100458E-13</v>
      </c>
      <c r="G66" s="167">
        <v>1.5192500035787759E-12</v>
      </c>
      <c r="H66" s="167">
        <v>2.8664293161284604E-12</v>
      </c>
      <c r="I66" s="167">
        <v>5.284973847441421E-12</v>
      </c>
      <c r="J66" s="167">
        <v>9.5904534314072976E-12</v>
      </c>
      <c r="K66" s="167">
        <v>1.7201975954783677E-11</v>
      </c>
      <c r="L66" s="167">
        <v>3.0578248266799335E-11</v>
      </c>
      <c r="M66" s="167">
        <v>5.3921700438053222E-11</v>
      </c>
      <c r="N66" s="167">
        <v>9.4492469404627855E-11</v>
      </c>
      <c r="O66" s="167">
        <v>1.6472087582819483E-10</v>
      </c>
      <c r="P66" s="167">
        <v>2.8519467343279814E-10</v>
      </c>
      <c r="Q66" s="167">
        <v>4.9062812146338786E-10</v>
      </c>
      <c r="R66" s="167">
        <v>8.3864742927985958E-10</v>
      </c>
      <c r="S66" s="167">
        <v>1.4233352274573008E-9</v>
      </c>
      <c r="T66" s="167">
        <v>2.3990260888950843E-9</v>
      </c>
      <c r="U66" s="167">
        <v>4.019339278071854E-9</v>
      </c>
      <c r="V66" s="167">
        <v>6.6938214970946319E-9</v>
      </c>
      <c r="W66" s="167">
        <v>1.1071659589134697E-8</v>
      </c>
      <c r="X66" s="167">
        <v>1.8193682671530098E-8</v>
      </c>
      <c r="Y66" s="167">
        <v>2.9371613530226881E-8</v>
      </c>
      <c r="Z66" s="167">
        <v>4.9006506186444199E-8</v>
      </c>
      <c r="AA66" s="167">
        <v>7.9172393807613872E-8</v>
      </c>
      <c r="AB66" s="167">
        <v>1.2787975078865088E-7</v>
      </c>
      <c r="AC66" s="167">
        <v>2.0831797353793036E-7</v>
      </c>
      <c r="AD66" s="167">
        <v>3.3989191694505649E-7</v>
      </c>
      <c r="AE66" s="167">
        <v>5.3130882682328462E-7</v>
      </c>
      <c r="AF66" s="167">
        <v>8.2334274686957087E-7</v>
      </c>
      <c r="AG66" s="167">
        <v>1.2817911321238995E-6</v>
      </c>
      <c r="AH66" s="167">
        <v>2.0231053722286063E-6</v>
      </c>
      <c r="AI66" s="167">
        <v>3.073503751949147E-6</v>
      </c>
      <c r="AJ66" s="167">
        <v>4.6929371220194582E-6</v>
      </c>
      <c r="AK66" s="167">
        <v>7.0368833353651183E-6</v>
      </c>
      <c r="AL66" s="167">
        <v>1.0724394896577394E-5</v>
      </c>
      <c r="AM66" s="167">
        <v>1.6152817449377466E-5</v>
      </c>
      <c r="AN66" s="167">
        <v>2.4523353411076698E-5</v>
      </c>
      <c r="AO66" s="167">
        <v>3.824057207479914E-5</v>
      </c>
      <c r="AP66" s="167">
        <v>5.9406707966669359E-5</v>
      </c>
      <c r="AQ66" s="167">
        <v>9.2099233423570404E-5</v>
      </c>
      <c r="AR66" s="167">
        <v>1.4015214509621732E-4</v>
      </c>
      <c r="AS66" s="167">
        <v>2.166286599134537E-4</v>
      </c>
      <c r="AT66" s="167">
        <v>3.2641087260321111E-4</v>
      </c>
      <c r="AU66" s="167">
        <v>4.8539533031144444E-4</v>
      </c>
      <c r="AV66" s="167">
        <v>7.4531034383795713E-4</v>
      </c>
      <c r="AW66" s="167">
        <v>1.10829686449887E-3</v>
      </c>
      <c r="AX66" s="167">
        <v>1.6794751154723953E-3</v>
      </c>
      <c r="AY66" s="167">
        <v>2.5672728657771815E-3</v>
      </c>
      <c r="AZ66" s="167">
        <v>3.7043375825069891E-3</v>
      </c>
      <c r="BA66" s="167">
        <v>5.2958943481526966E-3</v>
      </c>
      <c r="BB66" s="167">
        <v>7.7089443279662051E-3</v>
      </c>
      <c r="BC66" s="167">
        <v>1.0800503700021169E-2</v>
      </c>
      <c r="BD66" s="167">
        <v>1.5732320132906819E-2</v>
      </c>
      <c r="BE66" s="167">
        <v>2.2369977308966282E-2</v>
      </c>
      <c r="BF66" s="167">
        <v>3.0796313559252941E-2</v>
      </c>
      <c r="BG66" s="167">
        <v>4.2838433136536902E-2</v>
      </c>
      <c r="BH66" s="167">
        <v>5.8436509200333164E-2</v>
      </c>
      <c r="BI66" s="167">
        <v>8.0386826890979091E-2</v>
      </c>
      <c r="BJ66" s="167">
        <v>0.1093174338100128</v>
      </c>
      <c r="BK66" s="167">
        <v>0.14284484347436832</v>
      </c>
      <c r="BL66" s="167">
        <v>0.1807979551165726</v>
      </c>
      <c r="BM66" s="167">
        <v>0.2412116727883995</v>
      </c>
      <c r="BN66" s="167">
        <v>0.32965037937087316</v>
      </c>
      <c r="BO66" s="167">
        <v>0.4509731093341538</v>
      </c>
      <c r="BP66" s="167">
        <v>0.61308635705331116</v>
      </c>
      <c r="BQ66" s="167">
        <v>0.85209043451006816</v>
      </c>
      <c r="BR66" s="167">
        <v>1.1292404139257035</v>
      </c>
      <c r="BS66" s="167">
        <v>1.432150942625336</v>
      </c>
      <c r="BT66" s="167">
        <v>1.7029524985563769</v>
      </c>
      <c r="BU66" s="167">
        <v>0.18366400269821026</v>
      </c>
      <c r="BV66" s="167">
        <v>0.17580337140372537</v>
      </c>
      <c r="BW66" s="167">
        <v>0.16879846569375956</v>
      </c>
      <c r="BX66" s="167">
        <v>0.1562037065713715</v>
      </c>
      <c r="BY66" s="167">
        <v>0.14416056965160473</v>
      </c>
      <c r="BZ66" s="167">
        <v>0</v>
      </c>
      <c r="CA66" s="168">
        <f t="shared" si="3"/>
        <v>8.2985466483575845</v>
      </c>
      <c r="CB66" s="169"/>
    </row>
    <row r="67" spans="2:80" ht="12.5" x14ac:dyDescent="0.25">
      <c r="B67" s="166">
        <f t="shared" si="2"/>
        <v>2060</v>
      </c>
      <c r="C67" s="167">
        <v>5.6711579876633778E-14</v>
      </c>
      <c r="D67" s="167">
        <v>1.2809892036003134E-13</v>
      </c>
      <c r="E67" s="167">
        <v>2.7172361583005511E-13</v>
      </c>
      <c r="F67" s="167">
        <v>5.4931753590281573E-13</v>
      </c>
      <c r="G67" s="167">
        <v>1.0680623052650162E-12</v>
      </c>
      <c r="H67" s="167">
        <v>2.0125637267831564E-12</v>
      </c>
      <c r="I67" s="167">
        <v>3.7058064950024061E-12</v>
      </c>
      <c r="J67" s="167">
        <v>6.7162109207430376E-12</v>
      </c>
      <c r="K67" s="167">
        <v>1.2033790630638919E-11</v>
      </c>
      <c r="L67" s="167">
        <v>2.1370766267736485E-11</v>
      </c>
      <c r="M67" s="167">
        <v>3.7656641693750714E-11</v>
      </c>
      <c r="N67" s="167">
        <v>6.594685908467568E-11</v>
      </c>
      <c r="O67" s="167">
        <v>1.1491754769998863E-10</v>
      </c>
      <c r="P67" s="167">
        <v>1.9907744897018631E-10</v>
      </c>
      <c r="Q67" s="167">
        <v>3.4264810433448645E-10</v>
      </c>
      <c r="R67" s="167">
        <v>5.8594276652890187E-10</v>
      </c>
      <c r="S67" s="167">
        <v>9.9515426454921396E-10</v>
      </c>
      <c r="T67" s="167">
        <v>1.678252231629429E-9</v>
      </c>
      <c r="U67" s="167">
        <v>2.8112691619064378E-9</v>
      </c>
      <c r="V67" s="167">
        <v>4.6802400288648016E-9</v>
      </c>
      <c r="W67" s="167">
        <v>7.7448797375367917E-9</v>
      </c>
      <c r="X67" s="167">
        <v>1.2733732179803781E-8</v>
      </c>
      <c r="Y67" s="167">
        <v>2.0813361256699636E-8</v>
      </c>
      <c r="Z67" s="167">
        <v>3.343140297928926E-8</v>
      </c>
      <c r="AA67" s="167">
        <v>5.5508266538772943E-8</v>
      </c>
      <c r="AB67" s="167">
        <v>8.9259815483355709E-8</v>
      </c>
      <c r="AC67" s="167">
        <v>1.4350422478104363E-7</v>
      </c>
      <c r="AD67" s="167">
        <v>2.3275696720004291E-7</v>
      </c>
      <c r="AE67" s="167">
        <v>3.7819687603857233E-7</v>
      </c>
      <c r="AF67" s="167">
        <v>5.88921586608393E-7</v>
      </c>
      <c r="AG67" s="167">
        <v>9.0941053842996666E-7</v>
      </c>
      <c r="AH67" s="167">
        <v>1.4107708566912791E-6</v>
      </c>
      <c r="AI67" s="167">
        <v>2.2191079952493808E-6</v>
      </c>
      <c r="AJ67" s="167">
        <v>3.3609707215109808E-6</v>
      </c>
      <c r="AK67" s="167">
        <v>5.1162047631780894E-6</v>
      </c>
      <c r="AL67" s="167">
        <v>7.6480985035098925E-6</v>
      </c>
      <c r="AM67" s="167">
        <v>1.1622573115932511E-5</v>
      </c>
      <c r="AN67" s="167">
        <v>1.7460034454241935E-5</v>
      </c>
      <c r="AO67" s="167">
        <v>2.6227821544599905E-5</v>
      </c>
      <c r="AP67" s="167">
        <v>4.0610774965088581E-5</v>
      </c>
      <c r="AQ67" s="167">
        <v>6.2804525806536837E-5</v>
      </c>
      <c r="AR67" s="167">
        <v>9.7052491851878919E-5</v>
      </c>
      <c r="AS67" s="167">
        <v>1.4734063869381586E-4</v>
      </c>
      <c r="AT67" s="167">
        <v>2.2738697345392467E-4</v>
      </c>
      <c r="AU67" s="167">
        <v>3.4213357545986867E-4</v>
      </c>
      <c r="AV67" s="167">
        <v>5.079588759406839E-4</v>
      </c>
      <c r="AW67" s="167">
        <v>7.7900515258877423E-4</v>
      </c>
      <c r="AX67" s="167">
        <v>1.1571641355496709E-3</v>
      </c>
      <c r="AY67" s="167">
        <v>1.7509489931605282E-3</v>
      </c>
      <c r="AZ67" s="167">
        <v>2.6504691133345526E-3</v>
      </c>
      <c r="BA67" s="167">
        <v>3.7990124206890297E-3</v>
      </c>
      <c r="BB67" s="167">
        <v>5.4058988606323632E-3</v>
      </c>
      <c r="BC67" s="167">
        <v>7.8418129762856115E-3</v>
      </c>
      <c r="BD67" s="167">
        <v>1.0874791160742192E-2</v>
      </c>
      <c r="BE67" s="167">
        <v>1.5726148592218658E-2</v>
      </c>
      <c r="BF67" s="167">
        <v>2.2236921378707142E-2</v>
      </c>
      <c r="BG67" s="167">
        <v>3.0472599335570671E-2</v>
      </c>
      <c r="BH67" s="167">
        <v>4.2219619677276499E-2</v>
      </c>
      <c r="BI67" s="167">
        <v>5.738125886278389E-2</v>
      </c>
      <c r="BJ67" s="167">
        <v>7.8661015281928925E-2</v>
      </c>
      <c r="BK67" s="167">
        <v>0.10658669863438486</v>
      </c>
      <c r="BL67" s="167">
        <v>0.13873709428826975</v>
      </c>
      <c r="BM67" s="167">
        <v>0.17485987882061738</v>
      </c>
      <c r="BN67" s="167">
        <v>0.23211936684092505</v>
      </c>
      <c r="BO67" s="167">
        <v>0.31543775521787576</v>
      </c>
      <c r="BP67" s="167">
        <v>0.42885823726492989</v>
      </c>
      <c r="BQ67" s="167">
        <v>0.57902946571161085</v>
      </c>
      <c r="BR67" s="167">
        <v>0.79856747252664362</v>
      </c>
      <c r="BS67" s="167">
        <v>1.0492799924082117</v>
      </c>
      <c r="BT67" s="167">
        <v>1.318133593897366</v>
      </c>
      <c r="BU67" s="167">
        <v>0.13336842764089463</v>
      </c>
      <c r="BV67" s="167">
        <v>0.13042889073329911</v>
      </c>
      <c r="BW67" s="167">
        <v>0.12318793193014821</v>
      </c>
      <c r="BX67" s="167">
        <v>0.11659425537374668</v>
      </c>
      <c r="BY67" s="167">
        <v>0.10624296937825362</v>
      </c>
      <c r="BZ67" s="167">
        <v>0</v>
      </c>
      <c r="CA67" s="168">
        <f t="shared" si="3"/>
        <v>6.0338915338874415</v>
      </c>
      <c r="CB67" s="169"/>
    </row>
    <row r="68" spans="2:80" ht="12.5" x14ac:dyDescent="0.25">
      <c r="B68" s="166"/>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c r="BF68" s="167"/>
      <c r="BG68" s="167"/>
      <c r="BH68" s="167"/>
      <c r="BI68" s="167"/>
      <c r="BJ68" s="167"/>
      <c r="BK68" s="167"/>
      <c r="BL68" s="167"/>
      <c r="BM68" s="167"/>
      <c r="BN68" s="167"/>
      <c r="BO68" s="167"/>
      <c r="BP68" s="167"/>
      <c r="BQ68" s="167"/>
      <c r="BR68" s="167"/>
      <c r="BS68" s="167"/>
      <c r="BT68" s="167"/>
      <c r="BU68" s="167"/>
      <c r="BV68" s="167"/>
      <c r="BW68" s="167"/>
      <c r="BX68" s="167"/>
      <c r="BY68" s="167"/>
      <c r="BZ68" s="167"/>
      <c r="CA68" s="168"/>
      <c r="CB68" s="169"/>
    </row>
    <row r="69" spans="2:80" ht="12.5" x14ac:dyDescent="0.25">
      <c r="B69" s="166"/>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c r="BF69" s="167"/>
      <c r="BG69" s="167"/>
      <c r="BH69" s="167"/>
      <c r="BI69" s="167"/>
      <c r="BJ69" s="167"/>
      <c r="BK69" s="167"/>
      <c r="BL69" s="167"/>
      <c r="BM69" s="167"/>
      <c r="BN69" s="167"/>
      <c r="BO69" s="167"/>
      <c r="BP69" s="167"/>
      <c r="BQ69" s="167"/>
      <c r="BR69" s="167"/>
      <c r="BS69" s="167"/>
      <c r="BT69" s="167"/>
      <c r="BU69" s="167"/>
      <c r="BV69" s="167"/>
      <c r="BW69" s="167"/>
      <c r="BX69" s="167"/>
      <c r="BY69" s="167"/>
      <c r="BZ69" s="167"/>
      <c r="CA69" s="168"/>
      <c r="CB69" s="169"/>
    </row>
    <row r="70" spans="2:80" ht="12.5" x14ac:dyDescent="0.25">
      <c r="B70" s="166"/>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c r="BI70" s="167"/>
      <c r="BJ70" s="167"/>
      <c r="BK70" s="167"/>
      <c r="BL70" s="167"/>
      <c r="BM70" s="167"/>
      <c r="BN70" s="167"/>
      <c r="BO70" s="167"/>
      <c r="BP70" s="167"/>
      <c r="BQ70" s="167"/>
      <c r="BR70" s="167"/>
      <c r="BS70" s="167"/>
      <c r="BT70" s="167"/>
      <c r="BU70" s="167"/>
      <c r="BV70" s="167"/>
      <c r="BW70" s="167"/>
      <c r="BX70" s="167"/>
      <c r="BY70" s="167"/>
      <c r="BZ70" s="167"/>
      <c r="CA70" s="168"/>
      <c r="CB70" s="169"/>
    </row>
    <row r="71" spans="2:80" ht="12.5" x14ac:dyDescent="0.25">
      <c r="B71" s="166"/>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c r="BI71" s="167"/>
      <c r="BJ71" s="167"/>
      <c r="BK71" s="167"/>
      <c r="BL71" s="167"/>
      <c r="BM71" s="167"/>
      <c r="BN71" s="167"/>
      <c r="BO71" s="167"/>
      <c r="BP71" s="167"/>
      <c r="BQ71" s="167"/>
      <c r="BR71" s="167"/>
      <c r="BS71" s="167"/>
      <c r="BT71" s="167"/>
      <c r="BU71" s="167"/>
      <c r="BV71" s="167"/>
      <c r="BW71" s="167"/>
      <c r="BX71" s="167"/>
      <c r="BY71" s="167"/>
      <c r="BZ71" s="167"/>
      <c r="CA71" s="168"/>
      <c r="CB71" s="169"/>
    </row>
    <row r="72" spans="2:80" ht="12.5" x14ac:dyDescent="0.25">
      <c r="B72" s="166"/>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c r="BF72" s="167"/>
      <c r="BG72" s="167"/>
      <c r="BH72" s="167"/>
      <c r="BI72" s="167"/>
      <c r="BJ72" s="167"/>
      <c r="BK72" s="167"/>
      <c r="BL72" s="167"/>
      <c r="BM72" s="167"/>
      <c r="BN72" s="167"/>
      <c r="BO72" s="167"/>
      <c r="BP72" s="167"/>
      <c r="BQ72" s="167"/>
      <c r="BR72" s="167"/>
      <c r="BS72" s="167"/>
      <c r="BT72" s="167"/>
      <c r="BU72" s="167"/>
      <c r="BV72" s="167"/>
      <c r="BW72" s="167"/>
      <c r="BX72" s="167"/>
      <c r="BY72" s="167"/>
      <c r="BZ72" s="167"/>
      <c r="CA72" s="168"/>
      <c r="CB72" s="169"/>
    </row>
    <row r="73" spans="2:80" ht="12.5" x14ac:dyDescent="0.25">
      <c r="B73" s="166"/>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c r="BF73" s="167"/>
      <c r="BG73" s="167"/>
      <c r="BH73" s="167"/>
      <c r="BI73" s="167"/>
      <c r="BJ73" s="167"/>
      <c r="BK73" s="167"/>
      <c r="BL73" s="167"/>
      <c r="BM73" s="167"/>
      <c r="BN73" s="167"/>
      <c r="BO73" s="167"/>
      <c r="BP73" s="167"/>
      <c r="BQ73" s="167"/>
      <c r="BR73" s="167"/>
      <c r="BS73" s="167"/>
      <c r="BT73" s="167"/>
      <c r="BU73" s="167"/>
      <c r="BV73" s="167"/>
      <c r="BW73" s="167"/>
      <c r="BX73" s="167"/>
      <c r="BY73" s="167"/>
      <c r="BZ73" s="167"/>
      <c r="CA73" s="168"/>
      <c r="CB73" s="169"/>
    </row>
    <row r="74" spans="2:80" ht="12.5" x14ac:dyDescent="0.25">
      <c r="B74" s="166"/>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c r="BF74" s="167"/>
      <c r="BG74" s="167"/>
      <c r="BH74" s="167"/>
      <c r="BI74" s="167"/>
      <c r="BJ74" s="167"/>
      <c r="BK74" s="167"/>
      <c r="BL74" s="167"/>
      <c r="BM74" s="167"/>
      <c r="BN74" s="167"/>
      <c r="BO74" s="167"/>
      <c r="BP74" s="167"/>
      <c r="BQ74" s="167"/>
      <c r="BR74" s="167"/>
      <c r="BS74" s="167"/>
      <c r="BT74" s="167"/>
      <c r="BU74" s="167"/>
      <c r="BV74" s="167"/>
      <c r="BW74" s="167"/>
      <c r="BX74" s="167"/>
      <c r="BY74" s="167"/>
      <c r="BZ74" s="167"/>
      <c r="CA74" s="168"/>
      <c r="CB74" s="169"/>
    </row>
    <row r="75" spans="2:80" ht="12.5" x14ac:dyDescent="0.25">
      <c r="B75" s="166"/>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c r="BF75" s="167"/>
      <c r="BG75" s="167"/>
      <c r="BH75" s="167"/>
      <c r="BI75" s="167"/>
      <c r="BJ75" s="167"/>
      <c r="BK75" s="167"/>
      <c r="BL75" s="167"/>
      <c r="BM75" s="167"/>
      <c r="BN75" s="167"/>
      <c r="BO75" s="167"/>
      <c r="BP75" s="167"/>
      <c r="BQ75" s="167"/>
      <c r="BR75" s="167"/>
      <c r="BS75" s="167"/>
      <c r="BT75" s="167"/>
      <c r="BU75" s="167"/>
      <c r="BV75" s="167"/>
      <c r="BW75" s="167"/>
      <c r="BX75" s="167"/>
      <c r="BY75" s="167"/>
      <c r="BZ75" s="167"/>
      <c r="CA75" s="168"/>
      <c r="CB75" s="169"/>
    </row>
    <row r="76" spans="2:80" ht="12.5" x14ac:dyDescent="0.25">
      <c r="B76" s="166"/>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c r="BF76" s="167"/>
      <c r="BG76" s="167"/>
      <c r="BH76" s="167"/>
      <c r="BI76" s="167"/>
      <c r="BJ76" s="167"/>
      <c r="BK76" s="167"/>
      <c r="BL76" s="167"/>
      <c r="BM76" s="167"/>
      <c r="BN76" s="167"/>
      <c r="BO76" s="167"/>
      <c r="BP76" s="167"/>
      <c r="BQ76" s="167"/>
      <c r="BR76" s="167"/>
      <c r="BS76" s="167"/>
      <c r="BT76" s="167"/>
      <c r="BU76" s="167"/>
      <c r="BV76" s="167"/>
      <c r="BW76" s="167"/>
      <c r="BX76" s="167"/>
      <c r="BY76" s="167"/>
      <c r="BZ76" s="167"/>
      <c r="CA76" s="168"/>
      <c r="CB76" s="169"/>
    </row>
    <row r="77" spans="2:80" ht="12.5" x14ac:dyDescent="0.25">
      <c r="B77" s="166"/>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c r="BF77" s="167"/>
      <c r="BG77" s="167"/>
      <c r="BH77" s="167"/>
      <c r="BI77" s="167"/>
      <c r="BJ77" s="167"/>
      <c r="BK77" s="167"/>
      <c r="BL77" s="167"/>
      <c r="BM77" s="167"/>
      <c r="BN77" s="167"/>
      <c r="BO77" s="167"/>
      <c r="BP77" s="167"/>
      <c r="BQ77" s="167"/>
      <c r="BR77" s="167"/>
      <c r="BS77" s="167"/>
      <c r="BT77" s="167"/>
      <c r="BU77" s="167"/>
      <c r="BV77" s="167"/>
      <c r="BW77" s="167"/>
      <c r="BX77" s="167"/>
      <c r="BY77" s="167"/>
      <c r="BZ77" s="167"/>
      <c r="CA77" s="168"/>
      <c r="CB77" s="169"/>
    </row>
    <row r="78" spans="2:80" ht="12.5" x14ac:dyDescent="0.25"/>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FF66"/>
  </sheetPr>
  <dimension ref="A1:CB78"/>
  <sheetViews>
    <sheetView showGridLines="0" showRowColHeaders="0" zoomScale="80" zoomScaleNormal="80" workbookViewId="0">
      <selection activeCell="M2" sqref="M2"/>
    </sheetView>
  </sheetViews>
  <sheetFormatPr defaultColWidth="9" defaultRowHeight="12.5" zeroHeight="1" x14ac:dyDescent="0.25"/>
  <cols>
    <col min="1" max="1" width="3.33203125" style="25" customWidth="1"/>
    <col min="2" max="2" width="4.83203125" style="24" bestFit="1" customWidth="1"/>
    <col min="3" max="78" width="6.08203125" style="172" customWidth="1"/>
    <col min="79" max="79" width="9" style="25" customWidth="1"/>
    <col min="80" max="16384" width="9" style="25"/>
  </cols>
  <sheetData>
    <row r="1" spans="1:80" ht="20" x14ac:dyDescent="0.4">
      <c r="A1" s="1" t="s">
        <v>111</v>
      </c>
    </row>
    <row r="2" spans="1:80" x14ac:dyDescent="0.25"/>
    <row r="3" spans="1:80" ht="13" x14ac:dyDescent="0.3">
      <c r="B3" s="12" t="s">
        <v>139</v>
      </c>
      <c r="K3" s="173"/>
    </row>
    <row r="4" spans="1:80" ht="3" customHeight="1" x14ac:dyDescent="0.3">
      <c r="B4" s="12"/>
    </row>
    <row r="5" spans="1:80" ht="3" customHeight="1" x14ac:dyDescent="0.3">
      <c r="B5" s="12"/>
    </row>
    <row r="6" spans="1:80" ht="3" customHeight="1" x14ac:dyDescent="0.3">
      <c r="B6" s="12"/>
    </row>
    <row r="7" spans="1:80" ht="3" customHeight="1" x14ac:dyDescent="0.3">
      <c r="B7" s="12"/>
    </row>
    <row r="8" spans="1:80" ht="3" customHeight="1" x14ac:dyDescent="0.3">
      <c r="B8" s="12"/>
    </row>
    <row r="9" spans="1:80" ht="3" customHeight="1" x14ac:dyDescent="0.3">
      <c r="B9" s="12"/>
    </row>
    <row r="10" spans="1:80" s="181" customFormat="1" ht="8" x14ac:dyDescent="0.2">
      <c r="B10" s="182"/>
      <c r="C10" s="180">
        <f>C11</f>
        <v>20</v>
      </c>
      <c r="D10" s="180">
        <f t="shared" ref="D10:BO10" si="0">D11</f>
        <v>21</v>
      </c>
      <c r="E10" s="180">
        <f t="shared" si="0"/>
        <v>22</v>
      </c>
      <c r="F10" s="180">
        <f t="shared" si="0"/>
        <v>23</v>
      </c>
      <c r="G10" s="180">
        <f t="shared" si="0"/>
        <v>24</v>
      </c>
      <c r="H10" s="180">
        <f t="shared" si="0"/>
        <v>25</v>
      </c>
      <c r="I10" s="180">
        <f t="shared" si="0"/>
        <v>26</v>
      </c>
      <c r="J10" s="180">
        <f t="shared" si="0"/>
        <v>27</v>
      </c>
      <c r="K10" s="180">
        <f t="shared" si="0"/>
        <v>28</v>
      </c>
      <c r="L10" s="180">
        <f t="shared" si="0"/>
        <v>29</v>
      </c>
      <c r="M10" s="180">
        <f t="shared" si="0"/>
        <v>30</v>
      </c>
      <c r="N10" s="180">
        <f t="shared" si="0"/>
        <v>31</v>
      </c>
      <c r="O10" s="180">
        <f t="shared" si="0"/>
        <v>32</v>
      </c>
      <c r="P10" s="180">
        <f t="shared" si="0"/>
        <v>33</v>
      </c>
      <c r="Q10" s="180">
        <f t="shared" si="0"/>
        <v>34</v>
      </c>
      <c r="R10" s="180">
        <f t="shared" si="0"/>
        <v>35</v>
      </c>
      <c r="S10" s="180">
        <f t="shared" si="0"/>
        <v>36</v>
      </c>
      <c r="T10" s="180">
        <f t="shared" si="0"/>
        <v>37</v>
      </c>
      <c r="U10" s="180">
        <f t="shared" si="0"/>
        <v>38</v>
      </c>
      <c r="V10" s="180">
        <f t="shared" si="0"/>
        <v>39</v>
      </c>
      <c r="W10" s="180">
        <f t="shared" si="0"/>
        <v>40</v>
      </c>
      <c r="X10" s="180">
        <f t="shared" si="0"/>
        <v>41</v>
      </c>
      <c r="Y10" s="180">
        <f t="shared" si="0"/>
        <v>42</v>
      </c>
      <c r="Z10" s="180">
        <f t="shared" si="0"/>
        <v>43</v>
      </c>
      <c r="AA10" s="180">
        <f t="shared" si="0"/>
        <v>44</v>
      </c>
      <c r="AB10" s="180">
        <f t="shared" si="0"/>
        <v>45</v>
      </c>
      <c r="AC10" s="180">
        <f t="shared" si="0"/>
        <v>46</v>
      </c>
      <c r="AD10" s="180">
        <f t="shared" si="0"/>
        <v>47</v>
      </c>
      <c r="AE10" s="180">
        <f t="shared" si="0"/>
        <v>48</v>
      </c>
      <c r="AF10" s="180">
        <f t="shared" si="0"/>
        <v>49</v>
      </c>
      <c r="AG10" s="180">
        <f t="shared" si="0"/>
        <v>50</v>
      </c>
      <c r="AH10" s="180">
        <f t="shared" si="0"/>
        <v>51</v>
      </c>
      <c r="AI10" s="180">
        <f t="shared" si="0"/>
        <v>52</v>
      </c>
      <c r="AJ10" s="180">
        <f t="shared" si="0"/>
        <v>53</v>
      </c>
      <c r="AK10" s="180">
        <f t="shared" si="0"/>
        <v>54</v>
      </c>
      <c r="AL10" s="180">
        <f t="shared" si="0"/>
        <v>55</v>
      </c>
      <c r="AM10" s="180">
        <f t="shared" si="0"/>
        <v>56</v>
      </c>
      <c r="AN10" s="180">
        <f t="shared" si="0"/>
        <v>57</v>
      </c>
      <c r="AO10" s="180">
        <f t="shared" si="0"/>
        <v>58</v>
      </c>
      <c r="AP10" s="180">
        <f t="shared" si="0"/>
        <v>59</v>
      </c>
      <c r="AQ10" s="180">
        <f t="shared" si="0"/>
        <v>60</v>
      </c>
      <c r="AR10" s="180">
        <f t="shared" si="0"/>
        <v>61</v>
      </c>
      <c r="AS10" s="180">
        <f t="shared" si="0"/>
        <v>62</v>
      </c>
      <c r="AT10" s="180">
        <f t="shared" si="0"/>
        <v>63</v>
      </c>
      <c r="AU10" s="180">
        <f t="shared" si="0"/>
        <v>64</v>
      </c>
      <c r="AV10" s="180">
        <f t="shared" si="0"/>
        <v>65</v>
      </c>
      <c r="AW10" s="180">
        <f t="shared" si="0"/>
        <v>66</v>
      </c>
      <c r="AX10" s="180">
        <f t="shared" si="0"/>
        <v>67</v>
      </c>
      <c r="AY10" s="180">
        <f t="shared" si="0"/>
        <v>68</v>
      </c>
      <c r="AZ10" s="180">
        <f t="shared" si="0"/>
        <v>69</v>
      </c>
      <c r="BA10" s="180">
        <f t="shared" si="0"/>
        <v>70</v>
      </c>
      <c r="BB10" s="180">
        <f t="shared" si="0"/>
        <v>71</v>
      </c>
      <c r="BC10" s="180">
        <f t="shared" si="0"/>
        <v>72</v>
      </c>
      <c r="BD10" s="180">
        <f t="shared" si="0"/>
        <v>73</v>
      </c>
      <c r="BE10" s="180">
        <f t="shared" si="0"/>
        <v>74</v>
      </c>
      <c r="BF10" s="180">
        <f t="shared" si="0"/>
        <v>75</v>
      </c>
      <c r="BG10" s="180">
        <f t="shared" si="0"/>
        <v>76</v>
      </c>
      <c r="BH10" s="180">
        <f t="shared" si="0"/>
        <v>77</v>
      </c>
      <c r="BI10" s="180">
        <f t="shared" si="0"/>
        <v>78</v>
      </c>
      <c r="BJ10" s="180">
        <f t="shared" si="0"/>
        <v>79</v>
      </c>
      <c r="BK10" s="180">
        <f t="shared" si="0"/>
        <v>80</v>
      </c>
      <c r="BL10" s="180">
        <f t="shared" si="0"/>
        <v>81</v>
      </c>
      <c r="BM10" s="180">
        <f t="shared" si="0"/>
        <v>82</v>
      </c>
      <c r="BN10" s="180">
        <f t="shared" si="0"/>
        <v>83</v>
      </c>
      <c r="BO10" s="180">
        <f t="shared" si="0"/>
        <v>84</v>
      </c>
      <c r="BP10" s="180">
        <f t="shared" ref="BP10:BY10" si="1">BP11</f>
        <v>85</v>
      </c>
      <c r="BQ10" s="180">
        <f t="shared" si="1"/>
        <v>86</v>
      </c>
      <c r="BR10" s="180">
        <f t="shared" si="1"/>
        <v>87</v>
      </c>
      <c r="BS10" s="180">
        <f t="shared" si="1"/>
        <v>88</v>
      </c>
      <c r="BT10" s="180">
        <f t="shared" si="1"/>
        <v>89</v>
      </c>
      <c r="BU10" s="180">
        <f t="shared" si="1"/>
        <v>90</v>
      </c>
      <c r="BV10" s="180">
        <f t="shared" si="1"/>
        <v>91</v>
      </c>
      <c r="BW10" s="180">
        <f t="shared" si="1"/>
        <v>92</v>
      </c>
      <c r="BX10" s="180">
        <f t="shared" si="1"/>
        <v>93</v>
      </c>
      <c r="BY10" s="180">
        <f t="shared" si="1"/>
        <v>94</v>
      </c>
      <c r="BZ10" s="180">
        <v>95</v>
      </c>
    </row>
    <row r="11" spans="1:80" x14ac:dyDescent="0.25">
      <c r="B11" s="164"/>
      <c r="C11" s="166">
        <v>20</v>
      </c>
      <c r="D11" s="166">
        <f>C11+1</f>
        <v>21</v>
      </c>
      <c r="E11" s="166">
        <f t="shared" ref="E11:BP11" si="2">D11+1</f>
        <v>22</v>
      </c>
      <c r="F11" s="166">
        <f t="shared" si="2"/>
        <v>23</v>
      </c>
      <c r="G11" s="166">
        <f t="shared" si="2"/>
        <v>24</v>
      </c>
      <c r="H11" s="166">
        <f t="shared" si="2"/>
        <v>25</v>
      </c>
      <c r="I11" s="166">
        <f t="shared" si="2"/>
        <v>26</v>
      </c>
      <c r="J11" s="166">
        <f t="shared" si="2"/>
        <v>27</v>
      </c>
      <c r="K11" s="166">
        <f t="shared" si="2"/>
        <v>28</v>
      </c>
      <c r="L11" s="166">
        <f t="shared" si="2"/>
        <v>29</v>
      </c>
      <c r="M11" s="166">
        <f t="shared" si="2"/>
        <v>30</v>
      </c>
      <c r="N11" s="166">
        <f t="shared" si="2"/>
        <v>31</v>
      </c>
      <c r="O11" s="166">
        <f t="shared" si="2"/>
        <v>32</v>
      </c>
      <c r="P11" s="166">
        <f t="shared" si="2"/>
        <v>33</v>
      </c>
      <c r="Q11" s="166">
        <f t="shared" si="2"/>
        <v>34</v>
      </c>
      <c r="R11" s="166">
        <f t="shared" si="2"/>
        <v>35</v>
      </c>
      <c r="S11" s="166">
        <f t="shared" si="2"/>
        <v>36</v>
      </c>
      <c r="T11" s="166">
        <f t="shared" si="2"/>
        <v>37</v>
      </c>
      <c r="U11" s="166">
        <f t="shared" si="2"/>
        <v>38</v>
      </c>
      <c r="V11" s="166">
        <f t="shared" si="2"/>
        <v>39</v>
      </c>
      <c r="W11" s="166">
        <f t="shared" si="2"/>
        <v>40</v>
      </c>
      <c r="X11" s="166">
        <f t="shared" si="2"/>
        <v>41</v>
      </c>
      <c r="Y11" s="166">
        <f t="shared" si="2"/>
        <v>42</v>
      </c>
      <c r="Z11" s="166">
        <f t="shared" si="2"/>
        <v>43</v>
      </c>
      <c r="AA11" s="166">
        <f t="shared" si="2"/>
        <v>44</v>
      </c>
      <c r="AB11" s="166">
        <f t="shared" si="2"/>
        <v>45</v>
      </c>
      <c r="AC11" s="166">
        <f t="shared" si="2"/>
        <v>46</v>
      </c>
      <c r="AD11" s="166">
        <f t="shared" si="2"/>
        <v>47</v>
      </c>
      <c r="AE11" s="166">
        <f t="shared" si="2"/>
        <v>48</v>
      </c>
      <c r="AF11" s="166">
        <f t="shared" si="2"/>
        <v>49</v>
      </c>
      <c r="AG11" s="166">
        <f t="shared" si="2"/>
        <v>50</v>
      </c>
      <c r="AH11" s="166">
        <f t="shared" si="2"/>
        <v>51</v>
      </c>
      <c r="AI11" s="166">
        <f t="shared" si="2"/>
        <v>52</v>
      </c>
      <c r="AJ11" s="166">
        <f t="shared" si="2"/>
        <v>53</v>
      </c>
      <c r="AK11" s="166">
        <f t="shared" si="2"/>
        <v>54</v>
      </c>
      <c r="AL11" s="166">
        <f t="shared" si="2"/>
        <v>55</v>
      </c>
      <c r="AM11" s="166">
        <f t="shared" si="2"/>
        <v>56</v>
      </c>
      <c r="AN11" s="166">
        <f t="shared" si="2"/>
        <v>57</v>
      </c>
      <c r="AO11" s="166">
        <f t="shared" si="2"/>
        <v>58</v>
      </c>
      <c r="AP11" s="166">
        <f t="shared" si="2"/>
        <v>59</v>
      </c>
      <c r="AQ11" s="166">
        <f t="shared" si="2"/>
        <v>60</v>
      </c>
      <c r="AR11" s="166">
        <f t="shared" si="2"/>
        <v>61</v>
      </c>
      <c r="AS11" s="166">
        <f t="shared" si="2"/>
        <v>62</v>
      </c>
      <c r="AT11" s="166">
        <f t="shared" si="2"/>
        <v>63</v>
      </c>
      <c r="AU11" s="166">
        <f t="shared" si="2"/>
        <v>64</v>
      </c>
      <c r="AV11" s="166">
        <f t="shared" si="2"/>
        <v>65</v>
      </c>
      <c r="AW11" s="166">
        <f t="shared" si="2"/>
        <v>66</v>
      </c>
      <c r="AX11" s="166">
        <f t="shared" si="2"/>
        <v>67</v>
      </c>
      <c r="AY11" s="166">
        <f t="shared" si="2"/>
        <v>68</v>
      </c>
      <c r="AZ11" s="166">
        <f t="shared" si="2"/>
        <v>69</v>
      </c>
      <c r="BA11" s="166">
        <f t="shared" si="2"/>
        <v>70</v>
      </c>
      <c r="BB11" s="166">
        <f t="shared" si="2"/>
        <v>71</v>
      </c>
      <c r="BC11" s="166">
        <f t="shared" si="2"/>
        <v>72</v>
      </c>
      <c r="BD11" s="166">
        <f t="shared" si="2"/>
        <v>73</v>
      </c>
      <c r="BE11" s="166">
        <f t="shared" si="2"/>
        <v>74</v>
      </c>
      <c r="BF11" s="166">
        <f t="shared" si="2"/>
        <v>75</v>
      </c>
      <c r="BG11" s="166">
        <f t="shared" si="2"/>
        <v>76</v>
      </c>
      <c r="BH11" s="166">
        <f t="shared" si="2"/>
        <v>77</v>
      </c>
      <c r="BI11" s="166">
        <f t="shared" si="2"/>
        <v>78</v>
      </c>
      <c r="BJ11" s="166">
        <f t="shared" si="2"/>
        <v>79</v>
      </c>
      <c r="BK11" s="166">
        <f t="shared" si="2"/>
        <v>80</v>
      </c>
      <c r="BL11" s="166">
        <f t="shared" si="2"/>
        <v>81</v>
      </c>
      <c r="BM11" s="166">
        <f t="shared" si="2"/>
        <v>82</v>
      </c>
      <c r="BN11" s="166">
        <f t="shared" si="2"/>
        <v>83</v>
      </c>
      <c r="BO11" s="166">
        <f t="shared" si="2"/>
        <v>84</v>
      </c>
      <c r="BP11" s="166">
        <f t="shared" si="2"/>
        <v>85</v>
      </c>
      <c r="BQ11" s="166">
        <f t="shared" ref="BQ11:BY11" si="3">BP11+1</f>
        <v>86</v>
      </c>
      <c r="BR11" s="166">
        <f t="shared" si="3"/>
        <v>87</v>
      </c>
      <c r="BS11" s="166">
        <f t="shared" si="3"/>
        <v>88</v>
      </c>
      <c r="BT11" s="166">
        <f t="shared" si="3"/>
        <v>89</v>
      </c>
      <c r="BU11" s="166">
        <f t="shared" si="3"/>
        <v>90</v>
      </c>
      <c r="BV11" s="166">
        <f t="shared" si="3"/>
        <v>91</v>
      </c>
      <c r="BW11" s="166">
        <f t="shared" si="3"/>
        <v>92</v>
      </c>
      <c r="BX11" s="166">
        <f t="shared" si="3"/>
        <v>93</v>
      </c>
      <c r="BY11" s="166">
        <f t="shared" si="3"/>
        <v>94</v>
      </c>
      <c r="BZ11" s="166" t="s">
        <v>11</v>
      </c>
      <c r="CA11" s="170"/>
      <c r="CB11" s="170"/>
    </row>
    <row r="12" spans="1:80" x14ac:dyDescent="0.25">
      <c r="B12" s="166">
        <v>2005</v>
      </c>
      <c r="C12" s="174">
        <v>0.85330000000000006</v>
      </c>
      <c r="D12" s="174">
        <v>0.85330000000000006</v>
      </c>
      <c r="E12" s="174">
        <v>0.85330000000000006</v>
      </c>
      <c r="F12" s="174">
        <v>0.85330000000000006</v>
      </c>
      <c r="G12" s="174">
        <v>0.85330000000000006</v>
      </c>
      <c r="H12" s="174">
        <v>0.85330000000000006</v>
      </c>
      <c r="I12" s="174">
        <v>0.85330000000000006</v>
      </c>
      <c r="J12" s="174">
        <v>0.85330000000000006</v>
      </c>
      <c r="K12" s="174">
        <v>0.85330000000000006</v>
      </c>
      <c r="L12" s="174">
        <v>0.85330000000000006</v>
      </c>
      <c r="M12" s="174">
        <v>0.85330000000000006</v>
      </c>
      <c r="N12" s="174">
        <v>0.85330000000000006</v>
      </c>
      <c r="O12" s="174">
        <v>0.85330000000000006</v>
      </c>
      <c r="P12" s="174">
        <v>0.85330000000000006</v>
      </c>
      <c r="Q12" s="174">
        <v>0.85330000000000006</v>
      </c>
      <c r="R12" s="174">
        <v>0.85330000000000006</v>
      </c>
      <c r="S12" s="174">
        <v>0.85330000000000006</v>
      </c>
      <c r="T12" s="174">
        <v>0.85330000000000006</v>
      </c>
      <c r="U12" s="174">
        <v>0.85330000000000006</v>
      </c>
      <c r="V12" s="174">
        <v>0.85330000000000006</v>
      </c>
      <c r="W12" s="174">
        <v>0.85330000000000006</v>
      </c>
      <c r="X12" s="174">
        <v>0.85330000000000006</v>
      </c>
      <c r="Y12" s="174">
        <v>0.85330000000000006</v>
      </c>
      <c r="Z12" s="174">
        <v>0.85330000000000006</v>
      </c>
      <c r="AA12" s="174">
        <v>0.85330000000000006</v>
      </c>
      <c r="AB12" s="174">
        <v>0.85330000000000006</v>
      </c>
      <c r="AC12" s="174">
        <v>0.85330000000000006</v>
      </c>
      <c r="AD12" s="174">
        <v>0.85330000000000006</v>
      </c>
      <c r="AE12" s="174">
        <v>0.85330000000000006</v>
      </c>
      <c r="AF12" s="174">
        <v>0.85330000000000006</v>
      </c>
      <c r="AG12" s="174">
        <v>0.85330000000000006</v>
      </c>
      <c r="AH12" s="174">
        <v>0.85330000000000006</v>
      </c>
      <c r="AI12" s="174">
        <v>0.85330000000000006</v>
      </c>
      <c r="AJ12" s="174">
        <v>0.85330000000000006</v>
      </c>
      <c r="AK12" s="174">
        <v>0.85330000000000006</v>
      </c>
      <c r="AL12" s="174">
        <v>0.85330000000000006</v>
      </c>
      <c r="AM12" s="174">
        <v>0.85330000000000006</v>
      </c>
      <c r="AN12" s="174">
        <v>0.85330000000000006</v>
      </c>
      <c r="AO12" s="174">
        <v>0.85330000000000006</v>
      </c>
      <c r="AP12" s="174">
        <v>0.85330000000000006</v>
      </c>
      <c r="AQ12" s="174">
        <v>0.55840000000000001</v>
      </c>
      <c r="AR12" s="174">
        <v>0.54349999999999987</v>
      </c>
      <c r="AS12" s="174">
        <v>0.52859999999999996</v>
      </c>
      <c r="AT12" s="174">
        <v>0.51369999999999982</v>
      </c>
      <c r="AU12" s="174">
        <v>0.49879999999999997</v>
      </c>
      <c r="AV12" s="174">
        <v>0.48389999999999983</v>
      </c>
      <c r="AW12" s="174">
        <v>0.46899999999999992</v>
      </c>
      <c r="AX12" s="174">
        <v>0.45409999999999978</v>
      </c>
      <c r="AY12" s="174">
        <v>0.43919999999999987</v>
      </c>
      <c r="AZ12" s="174">
        <v>0.42429999999999979</v>
      </c>
      <c r="BA12" s="174">
        <v>0.40939999999999988</v>
      </c>
      <c r="BB12" s="174">
        <v>0.39449999999999974</v>
      </c>
      <c r="BC12" s="174">
        <v>0.37959999999999983</v>
      </c>
      <c r="BD12" s="174">
        <v>0.36469999999999969</v>
      </c>
      <c r="BE12" s="174">
        <v>0.34979999999999972</v>
      </c>
      <c r="BF12" s="174">
        <v>0.3348999999999997</v>
      </c>
      <c r="BG12" s="174">
        <v>0.31999999999999967</v>
      </c>
      <c r="BH12" s="174">
        <v>0.30509999999999965</v>
      </c>
      <c r="BI12" s="174">
        <v>0.29019999999999962</v>
      </c>
      <c r="BJ12" s="174">
        <v>0.2752999999999996</v>
      </c>
      <c r="BK12" s="174">
        <v>0.26039999999999958</v>
      </c>
      <c r="BL12" s="174">
        <v>0.24549999999999955</v>
      </c>
      <c r="BM12" s="174">
        <v>0.23059999999999942</v>
      </c>
      <c r="BN12" s="174">
        <v>0.21569999999999939</v>
      </c>
      <c r="BO12" s="174">
        <v>0.20079999999999937</v>
      </c>
      <c r="BP12" s="174">
        <v>0.22589999999999938</v>
      </c>
      <c r="BQ12" s="174">
        <v>0.21099999999999935</v>
      </c>
      <c r="BR12" s="174">
        <v>0.19609999999999933</v>
      </c>
      <c r="BS12" s="174">
        <v>0.18119999999999931</v>
      </c>
      <c r="BT12" s="174">
        <v>0.16629999999999928</v>
      </c>
      <c r="BU12" s="174">
        <v>0.19139999999999929</v>
      </c>
      <c r="BV12" s="174">
        <v>0.17649999999999927</v>
      </c>
      <c r="BW12" s="174">
        <v>0.16159999999999924</v>
      </c>
      <c r="BX12" s="174">
        <v>0.14669999999999922</v>
      </c>
      <c r="BY12" s="174">
        <v>0.1317999999999992</v>
      </c>
      <c r="BZ12" s="174">
        <v>0.1317999999999992</v>
      </c>
      <c r="CA12" s="169"/>
      <c r="CB12" s="170"/>
    </row>
    <row r="13" spans="1:80" x14ac:dyDescent="0.25">
      <c r="B13" s="166">
        <f t="shared" ref="B13:B67" si="4">B12+1</f>
        <v>2006</v>
      </c>
      <c r="C13" s="174">
        <v>0.85330000000000006</v>
      </c>
      <c r="D13" s="174">
        <v>0.85330000000000006</v>
      </c>
      <c r="E13" s="174">
        <v>0.85330000000000006</v>
      </c>
      <c r="F13" s="174">
        <v>0.85330000000000006</v>
      </c>
      <c r="G13" s="174">
        <v>0.85330000000000006</v>
      </c>
      <c r="H13" s="174">
        <v>0.85330000000000006</v>
      </c>
      <c r="I13" s="174">
        <v>0.85330000000000006</v>
      </c>
      <c r="J13" s="174">
        <v>0.85330000000000006</v>
      </c>
      <c r="K13" s="174">
        <v>0.85330000000000006</v>
      </c>
      <c r="L13" s="174">
        <v>0.85330000000000006</v>
      </c>
      <c r="M13" s="174">
        <v>0.85330000000000006</v>
      </c>
      <c r="N13" s="174">
        <v>0.85330000000000006</v>
      </c>
      <c r="O13" s="174">
        <v>0.85330000000000006</v>
      </c>
      <c r="P13" s="174">
        <v>0.85330000000000006</v>
      </c>
      <c r="Q13" s="174">
        <v>0.85330000000000006</v>
      </c>
      <c r="R13" s="174">
        <v>0.85330000000000006</v>
      </c>
      <c r="S13" s="174">
        <v>0.85330000000000006</v>
      </c>
      <c r="T13" s="174">
        <v>0.85330000000000006</v>
      </c>
      <c r="U13" s="174">
        <v>0.85330000000000006</v>
      </c>
      <c r="V13" s="174">
        <v>0.85330000000000006</v>
      </c>
      <c r="W13" s="174">
        <v>0.85330000000000006</v>
      </c>
      <c r="X13" s="174">
        <v>0.85330000000000006</v>
      </c>
      <c r="Y13" s="174">
        <v>0.85330000000000006</v>
      </c>
      <c r="Z13" s="174">
        <v>0.85330000000000006</v>
      </c>
      <c r="AA13" s="174">
        <v>0.85330000000000006</v>
      </c>
      <c r="AB13" s="174">
        <v>0.85330000000000006</v>
      </c>
      <c r="AC13" s="174">
        <v>0.85330000000000006</v>
      </c>
      <c r="AD13" s="174">
        <v>0.85330000000000006</v>
      </c>
      <c r="AE13" s="174">
        <v>0.85330000000000006</v>
      </c>
      <c r="AF13" s="174">
        <v>0.85330000000000006</v>
      </c>
      <c r="AG13" s="174">
        <v>0.85330000000000006</v>
      </c>
      <c r="AH13" s="174">
        <v>0.85330000000000006</v>
      </c>
      <c r="AI13" s="174">
        <v>0.85330000000000006</v>
      </c>
      <c r="AJ13" s="174">
        <v>0.85330000000000006</v>
      </c>
      <c r="AK13" s="174">
        <v>0.85330000000000006</v>
      </c>
      <c r="AL13" s="174">
        <v>0.85330000000000006</v>
      </c>
      <c r="AM13" s="174">
        <v>0.85330000000000006</v>
      </c>
      <c r="AN13" s="174">
        <v>0.85330000000000006</v>
      </c>
      <c r="AO13" s="174">
        <v>0.85330000000000006</v>
      </c>
      <c r="AP13" s="174">
        <v>0.85330000000000006</v>
      </c>
      <c r="AQ13" s="174">
        <v>0.62840000000000007</v>
      </c>
      <c r="AR13" s="174">
        <v>0.61349999999999993</v>
      </c>
      <c r="AS13" s="174">
        <v>0.59860000000000002</v>
      </c>
      <c r="AT13" s="174">
        <v>0.58369999999999989</v>
      </c>
      <c r="AU13" s="174">
        <v>0.56879999999999997</v>
      </c>
      <c r="AV13" s="174">
        <v>0.55389999999999984</v>
      </c>
      <c r="AW13" s="174">
        <v>0.53899999999999992</v>
      </c>
      <c r="AX13" s="174">
        <v>0.52409999999999979</v>
      </c>
      <c r="AY13" s="174">
        <v>0.50919999999999987</v>
      </c>
      <c r="AZ13" s="174">
        <v>0.4942999999999998</v>
      </c>
      <c r="BA13" s="174">
        <v>0.47939999999999988</v>
      </c>
      <c r="BB13" s="174">
        <v>0.46449999999999975</v>
      </c>
      <c r="BC13" s="174">
        <v>0.44959999999999983</v>
      </c>
      <c r="BD13" s="174">
        <v>0.4346999999999997</v>
      </c>
      <c r="BE13" s="174">
        <v>0.41979999999999973</v>
      </c>
      <c r="BF13" s="174">
        <v>0.4048999999999997</v>
      </c>
      <c r="BG13" s="174">
        <v>0.38999999999999968</v>
      </c>
      <c r="BH13" s="174">
        <v>0.37509999999999966</v>
      </c>
      <c r="BI13" s="174">
        <v>0.36019999999999963</v>
      </c>
      <c r="BJ13" s="174">
        <v>0.34529999999999961</v>
      </c>
      <c r="BK13" s="174">
        <v>0.33039999999999958</v>
      </c>
      <c r="BL13" s="174">
        <v>0.31549999999999956</v>
      </c>
      <c r="BM13" s="174">
        <v>0.30059999999999942</v>
      </c>
      <c r="BN13" s="174">
        <v>0.2856999999999994</v>
      </c>
      <c r="BO13" s="174">
        <v>0.27079999999999937</v>
      </c>
      <c r="BP13" s="174">
        <v>0.28589999999999938</v>
      </c>
      <c r="BQ13" s="174">
        <v>0.27099999999999935</v>
      </c>
      <c r="BR13" s="174">
        <v>0.25609999999999933</v>
      </c>
      <c r="BS13" s="174">
        <v>0.2411999999999993</v>
      </c>
      <c r="BT13" s="174">
        <v>0.22629999999999928</v>
      </c>
      <c r="BU13" s="174">
        <v>0.24139999999999928</v>
      </c>
      <c r="BV13" s="174">
        <v>0.22649999999999926</v>
      </c>
      <c r="BW13" s="174">
        <v>0.21159999999999923</v>
      </c>
      <c r="BX13" s="174">
        <v>0.19669999999999921</v>
      </c>
      <c r="BY13" s="174">
        <v>0.18179999999999918</v>
      </c>
      <c r="BZ13" s="174">
        <v>0.18179999999999918</v>
      </c>
      <c r="CA13" s="169"/>
      <c r="CB13" s="170"/>
    </row>
    <row r="14" spans="1:80" x14ac:dyDescent="0.25">
      <c r="B14" s="166">
        <f t="shared" si="4"/>
        <v>2007</v>
      </c>
      <c r="C14" s="174">
        <v>0.85330000000000006</v>
      </c>
      <c r="D14" s="174">
        <v>0.85330000000000006</v>
      </c>
      <c r="E14" s="174">
        <v>0.85330000000000006</v>
      </c>
      <c r="F14" s="174">
        <v>0.85330000000000006</v>
      </c>
      <c r="G14" s="174">
        <v>0.85330000000000006</v>
      </c>
      <c r="H14" s="174">
        <v>0.85330000000000006</v>
      </c>
      <c r="I14" s="174">
        <v>0.85330000000000006</v>
      </c>
      <c r="J14" s="174">
        <v>0.85330000000000006</v>
      </c>
      <c r="K14" s="174">
        <v>0.85330000000000006</v>
      </c>
      <c r="L14" s="174">
        <v>0.85330000000000006</v>
      </c>
      <c r="M14" s="174">
        <v>0.85330000000000006</v>
      </c>
      <c r="N14" s="174">
        <v>0.85330000000000006</v>
      </c>
      <c r="O14" s="174">
        <v>0.85330000000000006</v>
      </c>
      <c r="P14" s="174">
        <v>0.85330000000000006</v>
      </c>
      <c r="Q14" s="174">
        <v>0.85330000000000006</v>
      </c>
      <c r="R14" s="174">
        <v>0.85330000000000006</v>
      </c>
      <c r="S14" s="174">
        <v>0.85330000000000006</v>
      </c>
      <c r="T14" s="174">
        <v>0.85330000000000006</v>
      </c>
      <c r="U14" s="174">
        <v>0.85330000000000006</v>
      </c>
      <c r="V14" s="174">
        <v>0.85330000000000006</v>
      </c>
      <c r="W14" s="174">
        <v>0.85330000000000006</v>
      </c>
      <c r="X14" s="174">
        <v>0.85330000000000006</v>
      </c>
      <c r="Y14" s="174">
        <v>0.85330000000000006</v>
      </c>
      <c r="Z14" s="174">
        <v>0.85330000000000006</v>
      </c>
      <c r="AA14" s="174">
        <v>0.85330000000000006</v>
      </c>
      <c r="AB14" s="174">
        <v>0.85330000000000006</v>
      </c>
      <c r="AC14" s="174">
        <v>0.85330000000000006</v>
      </c>
      <c r="AD14" s="174">
        <v>0.85330000000000006</v>
      </c>
      <c r="AE14" s="174">
        <v>0.85330000000000006</v>
      </c>
      <c r="AF14" s="174">
        <v>0.85330000000000006</v>
      </c>
      <c r="AG14" s="174">
        <v>0.85330000000000006</v>
      </c>
      <c r="AH14" s="174">
        <v>0.85330000000000006</v>
      </c>
      <c r="AI14" s="174">
        <v>0.85330000000000006</v>
      </c>
      <c r="AJ14" s="174">
        <v>0.85330000000000006</v>
      </c>
      <c r="AK14" s="174">
        <v>0.85330000000000006</v>
      </c>
      <c r="AL14" s="174">
        <v>0.85330000000000006</v>
      </c>
      <c r="AM14" s="174">
        <v>0.85330000000000006</v>
      </c>
      <c r="AN14" s="174">
        <v>0.85330000000000006</v>
      </c>
      <c r="AO14" s="174">
        <v>0.85330000000000006</v>
      </c>
      <c r="AP14" s="174">
        <v>0.85330000000000006</v>
      </c>
      <c r="AQ14" s="174">
        <v>0.69840000000000013</v>
      </c>
      <c r="AR14" s="174">
        <v>0.6835</v>
      </c>
      <c r="AS14" s="174">
        <v>0.66860000000000008</v>
      </c>
      <c r="AT14" s="174">
        <v>0.65369999999999995</v>
      </c>
      <c r="AU14" s="174">
        <v>0.63880000000000003</v>
      </c>
      <c r="AV14" s="174">
        <v>0.6238999999999999</v>
      </c>
      <c r="AW14" s="174">
        <v>0.60899999999999999</v>
      </c>
      <c r="AX14" s="174">
        <v>0.59409999999999985</v>
      </c>
      <c r="AY14" s="174">
        <v>0.57919999999999994</v>
      </c>
      <c r="AZ14" s="174">
        <v>0.5642999999999998</v>
      </c>
      <c r="BA14" s="174">
        <v>0.54939999999999989</v>
      </c>
      <c r="BB14" s="174">
        <v>0.53449999999999975</v>
      </c>
      <c r="BC14" s="174">
        <v>0.51959999999999984</v>
      </c>
      <c r="BD14" s="174">
        <v>0.5046999999999997</v>
      </c>
      <c r="BE14" s="174">
        <v>0.48979999999999974</v>
      </c>
      <c r="BF14" s="174">
        <v>0.47489999999999971</v>
      </c>
      <c r="BG14" s="174">
        <v>0.45999999999999969</v>
      </c>
      <c r="BH14" s="174">
        <v>0.44509999999999966</v>
      </c>
      <c r="BI14" s="174">
        <v>0.43019999999999964</v>
      </c>
      <c r="BJ14" s="174">
        <v>0.41529999999999961</v>
      </c>
      <c r="BK14" s="174">
        <v>0.40039999999999959</v>
      </c>
      <c r="BL14" s="174">
        <v>0.38549999999999957</v>
      </c>
      <c r="BM14" s="174">
        <v>0.37059999999999943</v>
      </c>
      <c r="BN14" s="174">
        <v>0.35569999999999941</v>
      </c>
      <c r="BO14" s="174">
        <v>0.34079999999999938</v>
      </c>
      <c r="BP14" s="174">
        <v>0.34589999999999937</v>
      </c>
      <c r="BQ14" s="174">
        <v>0.33099999999999935</v>
      </c>
      <c r="BR14" s="174">
        <v>0.31609999999999933</v>
      </c>
      <c r="BS14" s="174">
        <v>0.3011999999999993</v>
      </c>
      <c r="BT14" s="174">
        <v>0.28629999999999928</v>
      </c>
      <c r="BU14" s="174">
        <v>0.29139999999999927</v>
      </c>
      <c r="BV14" s="174">
        <v>0.27649999999999925</v>
      </c>
      <c r="BW14" s="174">
        <v>0.26159999999999922</v>
      </c>
      <c r="BX14" s="174">
        <v>0.2466999999999992</v>
      </c>
      <c r="BY14" s="174">
        <v>0.23179999999999917</v>
      </c>
      <c r="BZ14" s="174">
        <v>0.23179999999999917</v>
      </c>
      <c r="CA14" s="169"/>
      <c r="CB14" s="170"/>
    </row>
    <row r="15" spans="1:80" x14ac:dyDescent="0.25">
      <c r="B15" s="166">
        <f t="shared" si="4"/>
        <v>2008</v>
      </c>
      <c r="C15" s="174">
        <v>0.85330000000000006</v>
      </c>
      <c r="D15" s="174">
        <v>0.85330000000000006</v>
      </c>
      <c r="E15" s="174">
        <v>0.85330000000000006</v>
      </c>
      <c r="F15" s="174">
        <v>0.85330000000000006</v>
      </c>
      <c r="G15" s="174">
        <v>0.85330000000000006</v>
      </c>
      <c r="H15" s="174">
        <v>0.85330000000000006</v>
      </c>
      <c r="I15" s="174">
        <v>0.85330000000000006</v>
      </c>
      <c r="J15" s="174">
        <v>0.85330000000000006</v>
      </c>
      <c r="K15" s="174">
        <v>0.85330000000000006</v>
      </c>
      <c r="L15" s="174">
        <v>0.85330000000000006</v>
      </c>
      <c r="M15" s="174">
        <v>0.85330000000000006</v>
      </c>
      <c r="N15" s="174">
        <v>0.85330000000000006</v>
      </c>
      <c r="O15" s="174">
        <v>0.85330000000000006</v>
      </c>
      <c r="P15" s="174">
        <v>0.85330000000000006</v>
      </c>
      <c r="Q15" s="174">
        <v>0.85330000000000006</v>
      </c>
      <c r="R15" s="174">
        <v>0.85330000000000006</v>
      </c>
      <c r="S15" s="174">
        <v>0.85330000000000006</v>
      </c>
      <c r="T15" s="174">
        <v>0.85330000000000006</v>
      </c>
      <c r="U15" s="174">
        <v>0.85330000000000006</v>
      </c>
      <c r="V15" s="174">
        <v>0.85330000000000006</v>
      </c>
      <c r="W15" s="174">
        <v>0.85330000000000006</v>
      </c>
      <c r="X15" s="174">
        <v>0.85330000000000006</v>
      </c>
      <c r="Y15" s="174">
        <v>0.85330000000000006</v>
      </c>
      <c r="Z15" s="174">
        <v>0.85330000000000006</v>
      </c>
      <c r="AA15" s="174">
        <v>0.85330000000000006</v>
      </c>
      <c r="AB15" s="174">
        <v>0.85330000000000006</v>
      </c>
      <c r="AC15" s="174">
        <v>0.85330000000000006</v>
      </c>
      <c r="AD15" s="174">
        <v>0.85330000000000006</v>
      </c>
      <c r="AE15" s="174">
        <v>0.85330000000000006</v>
      </c>
      <c r="AF15" s="174">
        <v>0.85330000000000006</v>
      </c>
      <c r="AG15" s="174">
        <v>0.85330000000000006</v>
      </c>
      <c r="AH15" s="174">
        <v>0.85330000000000006</v>
      </c>
      <c r="AI15" s="174">
        <v>0.85330000000000006</v>
      </c>
      <c r="AJ15" s="174">
        <v>0.85330000000000006</v>
      </c>
      <c r="AK15" s="174">
        <v>0.85330000000000006</v>
      </c>
      <c r="AL15" s="174">
        <v>0.85330000000000006</v>
      </c>
      <c r="AM15" s="174">
        <v>0.85330000000000006</v>
      </c>
      <c r="AN15" s="174">
        <v>0.85330000000000006</v>
      </c>
      <c r="AO15" s="174">
        <v>0.85330000000000006</v>
      </c>
      <c r="AP15" s="174">
        <v>0.85330000000000006</v>
      </c>
      <c r="AQ15" s="174">
        <v>0.76840000000000008</v>
      </c>
      <c r="AR15" s="174">
        <v>0.75350000000000006</v>
      </c>
      <c r="AS15" s="174">
        <v>0.73860000000000003</v>
      </c>
      <c r="AT15" s="174">
        <v>0.72370000000000001</v>
      </c>
      <c r="AU15" s="174">
        <v>0.70879999999999999</v>
      </c>
      <c r="AV15" s="174">
        <v>0.69389999999999996</v>
      </c>
      <c r="AW15" s="174">
        <v>0.67899999999999994</v>
      </c>
      <c r="AX15" s="174">
        <v>0.66409999999999991</v>
      </c>
      <c r="AY15" s="174">
        <v>0.64919999999999989</v>
      </c>
      <c r="AZ15" s="174">
        <v>0.63429999999999986</v>
      </c>
      <c r="BA15" s="174">
        <v>0.61939999999999984</v>
      </c>
      <c r="BB15" s="174">
        <v>0.60449999999999982</v>
      </c>
      <c r="BC15" s="174">
        <v>0.58959999999999979</v>
      </c>
      <c r="BD15" s="174">
        <v>0.57469999999999977</v>
      </c>
      <c r="BE15" s="174">
        <v>0.55979999999999974</v>
      </c>
      <c r="BF15" s="174">
        <v>0.54489999999999972</v>
      </c>
      <c r="BG15" s="174">
        <v>0.52999999999999969</v>
      </c>
      <c r="BH15" s="174">
        <v>0.51509999999999967</v>
      </c>
      <c r="BI15" s="174">
        <v>0.50019999999999964</v>
      </c>
      <c r="BJ15" s="174">
        <v>0.48529999999999962</v>
      </c>
      <c r="BK15" s="174">
        <v>0.4703999999999996</v>
      </c>
      <c r="BL15" s="174">
        <v>0.45549999999999957</v>
      </c>
      <c r="BM15" s="174">
        <v>0.44059999999999944</v>
      </c>
      <c r="BN15" s="174">
        <v>0.42569999999999941</v>
      </c>
      <c r="BO15" s="174">
        <v>0.41079999999999939</v>
      </c>
      <c r="BP15" s="174">
        <v>0.40589999999999937</v>
      </c>
      <c r="BQ15" s="174">
        <v>0.39099999999999935</v>
      </c>
      <c r="BR15" s="174">
        <v>0.37609999999999932</v>
      </c>
      <c r="BS15" s="174">
        <v>0.3611999999999993</v>
      </c>
      <c r="BT15" s="174">
        <v>0.34629999999999928</v>
      </c>
      <c r="BU15" s="174">
        <v>0.34139999999999926</v>
      </c>
      <c r="BV15" s="174">
        <v>0.32649999999999924</v>
      </c>
      <c r="BW15" s="174">
        <v>0.31159999999999921</v>
      </c>
      <c r="BX15" s="174">
        <v>0.29669999999999919</v>
      </c>
      <c r="BY15" s="174">
        <v>0.28179999999999916</v>
      </c>
      <c r="BZ15" s="174">
        <v>0.28179999999999916</v>
      </c>
      <c r="CA15" s="169"/>
      <c r="CB15" s="170"/>
    </row>
    <row r="16" spans="1:80" x14ac:dyDescent="0.25">
      <c r="B16" s="166">
        <f t="shared" si="4"/>
        <v>2009</v>
      </c>
      <c r="C16" s="174">
        <v>0.85330000000000006</v>
      </c>
      <c r="D16" s="174">
        <v>0.85330000000000006</v>
      </c>
      <c r="E16" s="174">
        <v>0.85330000000000006</v>
      </c>
      <c r="F16" s="174">
        <v>0.85330000000000006</v>
      </c>
      <c r="G16" s="174">
        <v>0.85330000000000006</v>
      </c>
      <c r="H16" s="174">
        <v>0.85330000000000006</v>
      </c>
      <c r="I16" s="174">
        <v>0.85330000000000006</v>
      </c>
      <c r="J16" s="174">
        <v>0.85330000000000006</v>
      </c>
      <c r="K16" s="174">
        <v>0.85330000000000006</v>
      </c>
      <c r="L16" s="174">
        <v>0.85330000000000006</v>
      </c>
      <c r="M16" s="174">
        <v>0.85330000000000006</v>
      </c>
      <c r="N16" s="174">
        <v>0.85330000000000006</v>
      </c>
      <c r="O16" s="174">
        <v>0.85330000000000006</v>
      </c>
      <c r="P16" s="174">
        <v>0.85330000000000006</v>
      </c>
      <c r="Q16" s="174">
        <v>0.85330000000000006</v>
      </c>
      <c r="R16" s="174">
        <v>0.85330000000000006</v>
      </c>
      <c r="S16" s="174">
        <v>0.85330000000000006</v>
      </c>
      <c r="T16" s="174">
        <v>0.85330000000000006</v>
      </c>
      <c r="U16" s="174">
        <v>0.85330000000000006</v>
      </c>
      <c r="V16" s="174">
        <v>0.85330000000000006</v>
      </c>
      <c r="W16" s="174">
        <v>0.85330000000000006</v>
      </c>
      <c r="X16" s="174">
        <v>0.85330000000000006</v>
      </c>
      <c r="Y16" s="174">
        <v>0.85330000000000006</v>
      </c>
      <c r="Z16" s="174">
        <v>0.85330000000000006</v>
      </c>
      <c r="AA16" s="174">
        <v>0.85330000000000006</v>
      </c>
      <c r="AB16" s="174">
        <v>0.85330000000000006</v>
      </c>
      <c r="AC16" s="174">
        <v>0.85330000000000006</v>
      </c>
      <c r="AD16" s="174">
        <v>0.85330000000000006</v>
      </c>
      <c r="AE16" s="174">
        <v>0.85330000000000006</v>
      </c>
      <c r="AF16" s="174">
        <v>0.85330000000000006</v>
      </c>
      <c r="AG16" s="174">
        <v>0.85330000000000006</v>
      </c>
      <c r="AH16" s="174">
        <v>0.85330000000000006</v>
      </c>
      <c r="AI16" s="174">
        <v>0.85330000000000006</v>
      </c>
      <c r="AJ16" s="174">
        <v>0.85330000000000006</v>
      </c>
      <c r="AK16" s="174">
        <v>0.85330000000000006</v>
      </c>
      <c r="AL16" s="174">
        <v>0.85330000000000006</v>
      </c>
      <c r="AM16" s="174">
        <v>0.85330000000000006</v>
      </c>
      <c r="AN16" s="174">
        <v>0.85330000000000006</v>
      </c>
      <c r="AO16" s="174">
        <v>0.85330000000000006</v>
      </c>
      <c r="AP16" s="174">
        <v>0.85330000000000006</v>
      </c>
      <c r="AQ16" s="174">
        <v>0.80340000000000011</v>
      </c>
      <c r="AR16" s="174">
        <v>0.78850000000000009</v>
      </c>
      <c r="AS16" s="174">
        <v>0.77360000000000007</v>
      </c>
      <c r="AT16" s="174">
        <v>0.75870000000000004</v>
      </c>
      <c r="AU16" s="174">
        <v>0.74380000000000002</v>
      </c>
      <c r="AV16" s="174">
        <v>0.72889999999999999</v>
      </c>
      <c r="AW16" s="174">
        <v>0.71399999999999997</v>
      </c>
      <c r="AX16" s="174">
        <v>0.69909999999999994</v>
      </c>
      <c r="AY16" s="174">
        <v>0.68419999999999992</v>
      </c>
      <c r="AZ16" s="174">
        <v>0.6692999999999999</v>
      </c>
      <c r="BA16" s="174">
        <v>0.65439999999999987</v>
      </c>
      <c r="BB16" s="174">
        <v>0.63949999999999985</v>
      </c>
      <c r="BC16" s="174">
        <v>0.62459999999999982</v>
      </c>
      <c r="BD16" s="174">
        <v>0.6096999999999998</v>
      </c>
      <c r="BE16" s="174">
        <v>0.59479999999999977</v>
      </c>
      <c r="BF16" s="174">
        <v>0.57989999999999975</v>
      </c>
      <c r="BG16" s="174">
        <v>0.56499999999999972</v>
      </c>
      <c r="BH16" s="174">
        <v>0.5500999999999997</v>
      </c>
      <c r="BI16" s="174">
        <v>0.53519999999999968</v>
      </c>
      <c r="BJ16" s="174">
        <v>0.52029999999999965</v>
      </c>
      <c r="BK16" s="174">
        <v>0.50539999999999963</v>
      </c>
      <c r="BL16" s="174">
        <v>0.49049999999999955</v>
      </c>
      <c r="BM16" s="174">
        <v>0.47559999999999947</v>
      </c>
      <c r="BN16" s="174">
        <v>0.46069999999999944</v>
      </c>
      <c r="BO16" s="174">
        <v>0.44579999999999942</v>
      </c>
      <c r="BP16" s="174">
        <v>0.4358999999999994</v>
      </c>
      <c r="BQ16" s="174">
        <v>0.42099999999999937</v>
      </c>
      <c r="BR16" s="174">
        <v>0.40609999999999935</v>
      </c>
      <c r="BS16" s="174">
        <v>0.39119999999999933</v>
      </c>
      <c r="BT16" s="174">
        <v>0.3762999999999993</v>
      </c>
      <c r="BU16" s="174">
        <v>0.36639999999999928</v>
      </c>
      <c r="BV16" s="174">
        <v>0.35149999999999926</v>
      </c>
      <c r="BW16" s="174">
        <v>0.33659999999999923</v>
      </c>
      <c r="BX16" s="174">
        <v>0.32169999999999921</v>
      </c>
      <c r="BY16" s="174">
        <v>0.30679999999999918</v>
      </c>
      <c r="BZ16" s="174">
        <v>0.30679999999999918</v>
      </c>
      <c r="CA16" s="169"/>
      <c r="CB16" s="170"/>
    </row>
    <row r="17" spans="2:80" x14ac:dyDescent="0.25">
      <c r="B17" s="166">
        <f t="shared" si="4"/>
        <v>2010</v>
      </c>
      <c r="C17" s="174">
        <v>0.85330000000000006</v>
      </c>
      <c r="D17" s="174">
        <v>0.85330000000000006</v>
      </c>
      <c r="E17" s="174">
        <v>0.85330000000000006</v>
      </c>
      <c r="F17" s="174">
        <v>0.85330000000000006</v>
      </c>
      <c r="G17" s="174">
        <v>0.85330000000000006</v>
      </c>
      <c r="H17" s="174">
        <v>0.85330000000000006</v>
      </c>
      <c r="I17" s="174">
        <v>0.85330000000000006</v>
      </c>
      <c r="J17" s="174">
        <v>0.85330000000000006</v>
      </c>
      <c r="K17" s="174">
        <v>0.85330000000000006</v>
      </c>
      <c r="L17" s="174">
        <v>0.85330000000000006</v>
      </c>
      <c r="M17" s="174">
        <v>0.85330000000000006</v>
      </c>
      <c r="N17" s="174">
        <v>0.85330000000000006</v>
      </c>
      <c r="O17" s="174">
        <v>0.85330000000000006</v>
      </c>
      <c r="P17" s="174">
        <v>0.85330000000000006</v>
      </c>
      <c r="Q17" s="174">
        <v>0.85330000000000006</v>
      </c>
      <c r="R17" s="174">
        <v>0.85330000000000006</v>
      </c>
      <c r="S17" s="174">
        <v>0.85330000000000006</v>
      </c>
      <c r="T17" s="174">
        <v>0.85330000000000006</v>
      </c>
      <c r="U17" s="174">
        <v>0.85330000000000006</v>
      </c>
      <c r="V17" s="174">
        <v>0.85330000000000006</v>
      </c>
      <c r="W17" s="174">
        <v>0.85330000000000006</v>
      </c>
      <c r="X17" s="174">
        <v>0.85330000000000006</v>
      </c>
      <c r="Y17" s="174">
        <v>0.85330000000000006</v>
      </c>
      <c r="Z17" s="174">
        <v>0.85330000000000006</v>
      </c>
      <c r="AA17" s="174">
        <v>0.85330000000000006</v>
      </c>
      <c r="AB17" s="174">
        <v>0.85330000000000006</v>
      </c>
      <c r="AC17" s="174">
        <v>0.85330000000000006</v>
      </c>
      <c r="AD17" s="174">
        <v>0.85330000000000006</v>
      </c>
      <c r="AE17" s="174">
        <v>0.85330000000000006</v>
      </c>
      <c r="AF17" s="174">
        <v>0.85330000000000006</v>
      </c>
      <c r="AG17" s="174">
        <v>0.85330000000000006</v>
      </c>
      <c r="AH17" s="174">
        <v>0.85330000000000006</v>
      </c>
      <c r="AI17" s="174">
        <v>0.85330000000000006</v>
      </c>
      <c r="AJ17" s="174">
        <v>0.85330000000000006</v>
      </c>
      <c r="AK17" s="174">
        <v>0.85330000000000006</v>
      </c>
      <c r="AL17" s="174">
        <v>0.85330000000000006</v>
      </c>
      <c r="AM17" s="174">
        <v>0.85330000000000006</v>
      </c>
      <c r="AN17" s="174">
        <v>0.85330000000000006</v>
      </c>
      <c r="AO17" s="174">
        <v>0.85330000000000006</v>
      </c>
      <c r="AP17" s="174">
        <v>0.85330000000000006</v>
      </c>
      <c r="AQ17" s="174">
        <v>0.82090000000000007</v>
      </c>
      <c r="AR17" s="174">
        <v>0.80600000000000005</v>
      </c>
      <c r="AS17" s="174">
        <v>0.79110000000000003</v>
      </c>
      <c r="AT17" s="174">
        <v>0.7762</v>
      </c>
      <c r="AU17" s="174">
        <v>0.76129999999999998</v>
      </c>
      <c r="AV17" s="174">
        <v>0.74639999999999995</v>
      </c>
      <c r="AW17" s="174">
        <v>0.73149999999999993</v>
      </c>
      <c r="AX17" s="174">
        <v>0.7165999999999999</v>
      </c>
      <c r="AY17" s="174">
        <v>0.70169999999999988</v>
      </c>
      <c r="AZ17" s="174">
        <v>0.68679999999999986</v>
      </c>
      <c r="BA17" s="174">
        <v>0.67189999999999983</v>
      </c>
      <c r="BB17" s="174">
        <v>0.65699999999999981</v>
      </c>
      <c r="BC17" s="174">
        <v>0.64209999999999978</v>
      </c>
      <c r="BD17" s="174">
        <v>0.62719999999999976</v>
      </c>
      <c r="BE17" s="174">
        <v>0.61229999999999973</v>
      </c>
      <c r="BF17" s="174">
        <v>0.59739999999999971</v>
      </c>
      <c r="BG17" s="174">
        <v>0.58249999999999968</v>
      </c>
      <c r="BH17" s="174">
        <v>0.56759999999999966</v>
      </c>
      <c r="BI17" s="174">
        <v>0.55269999999999964</v>
      </c>
      <c r="BJ17" s="174">
        <v>0.53779999999999961</v>
      </c>
      <c r="BK17" s="174">
        <v>0.52289999999999959</v>
      </c>
      <c r="BL17" s="174">
        <v>0.50799999999999956</v>
      </c>
      <c r="BM17" s="174">
        <v>0.49309999999999948</v>
      </c>
      <c r="BN17" s="174">
        <v>0.47819999999999946</v>
      </c>
      <c r="BO17" s="174">
        <v>0.46329999999999943</v>
      </c>
      <c r="BP17" s="174">
        <v>0.45089999999999941</v>
      </c>
      <c r="BQ17" s="174">
        <v>0.43599999999999939</v>
      </c>
      <c r="BR17" s="174">
        <v>0.42109999999999936</v>
      </c>
      <c r="BS17" s="174">
        <v>0.40619999999999934</v>
      </c>
      <c r="BT17" s="174">
        <v>0.39129999999999932</v>
      </c>
      <c r="BU17" s="174">
        <v>0.37889999999999929</v>
      </c>
      <c r="BV17" s="174">
        <v>0.36399999999999927</v>
      </c>
      <c r="BW17" s="174">
        <v>0.34909999999999924</v>
      </c>
      <c r="BX17" s="174">
        <v>0.33419999999999922</v>
      </c>
      <c r="BY17" s="174">
        <v>0.3192999999999992</v>
      </c>
      <c r="BZ17" s="174">
        <v>0.3192999999999992</v>
      </c>
      <c r="CA17" s="169"/>
      <c r="CB17" s="170"/>
    </row>
    <row r="18" spans="2:80" x14ac:dyDescent="0.25">
      <c r="B18" s="166">
        <f t="shared" si="4"/>
        <v>2011</v>
      </c>
      <c r="C18" s="174">
        <v>0.85330000000000006</v>
      </c>
      <c r="D18" s="174">
        <v>0.85330000000000006</v>
      </c>
      <c r="E18" s="174">
        <v>0.85330000000000006</v>
      </c>
      <c r="F18" s="174">
        <v>0.85330000000000006</v>
      </c>
      <c r="G18" s="174">
        <v>0.85330000000000006</v>
      </c>
      <c r="H18" s="174">
        <v>0.85330000000000006</v>
      </c>
      <c r="I18" s="174">
        <v>0.85330000000000006</v>
      </c>
      <c r="J18" s="174">
        <v>0.85330000000000006</v>
      </c>
      <c r="K18" s="174">
        <v>0.85330000000000006</v>
      </c>
      <c r="L18" s="174">
        <v>0.85330000000000006</v>
      </c>
      <c r="M18" s="174">
        <v>0.85330000000000006</v>
      </c>
      <c r="N18" s="174">
        <v>0.85330000000000006</v>
      </c>
      <c r="O18" s="174">
        <v>0.85330000000000006</v>
      </c>
      <c r="P18" s="174">
        <v>0.85330000000000006</v>
      </c>
      <c r="Q18" s="174">
        <v>0.85330000000000006</v>
      </c>
      <c r="R18" s="174">
        <v>0.85330000000000006</v>
      </c>
      <c r="S18" s="174">
        <v>0.85330000000000006</v>
      </c>
      <c r="T18" s="174">
        <v>0.85330000000000006</v>
      </c>
      <c r="U18" s="174">
        <v>0.85330000000000006</v>
      </c>
      <c r="V18" s="174">
        <v>0.85330000000000006</v>
      </c>
      <c r="W18" s="174">
        <v>0.85330000000000006</v>
      </c>
      <c r="X18" s="174">
        <v>0.85330000000000006</v>
      </c>
      <c r="Y18" s="174">
        <v>0.85330000000000006</v>
      </c>
      <c r="Z18" s="174">
        <v>0.85330000000000006</v>
      </c>
      <c r="AA18" s="174">
        <v>0.85330000000000006</v>
      </c>
      <c r="AB18" s="174">
        <v>0.85330000000000006</v>
      </c>
      <c r="AC18" s="174">
        <v>0.85330000000000006</v>
      </c>
      <c r="AD18" s="174">
        <v>0.85330000000000006</v>
      </c>
      <c r="AE18" s="174">
        <v>0.85330000000000006</v>
      </c>
      <c r="AF18" s="174">
        <v>0.85330000000000006</v>
      </c>
      <c r="AG18" s="174">
        <v>0.85330000000000006</v>
      </c>
      <c r="AH18" s="174">
        <v>0.85330000000000006</v>
      </c>
      <c r="AI18" s="174">
        <v>0.85330000000000006</v>
      </c>
      <c r="AJ18" s="174">
        <v>0.85330000000000006</v>
      </c>
      <c r="AK18" s="174">
        <v>0.85330000000000006</v>
      </c>
      <c r="AL18" s="174">
        <v>0.85330000000000006</v>
      </c>
      <c r="AM18" s="174">
        <v>0.85330000000000006</v>
      </c>
      <c r="AN18" s="174">
        <v>0.85330000000000006</v>
      </c>
      <c r="AO18" s="174">
        <v>0.85330000000000006</v>
      </c>
      <c r="AP18" s="174">
        <v>0.85330000000000006</v>
      </c>
      <c r="AQ18" s="174">
        <v>0.83840000000000003</v>
      </c>
      <c r="AR18" s="174">
        <v>0.82350000000000001</v>
      </c>
      <c r="AS18" s="174">
        <v>0.80859999999999999</v>
      </c>
      <c r="AT18" s="174">
        <v>0.79369999999999996</v>
      </c>
      <c r="AU18" s="174">
        <v>0.77879999999999994</v>
      </c>
      <c r="AV18" s="174">
        <v>0.76389999999999991</v>
      </c>
      <c r="AW18" s="174">
        <v>0.74899999999999989</v>
      </c>
      <c r="AX18" s="174">
        <v>0.73409999999999986</v>
      </c>
      <c r="AY18" s="174">
        <v>0.71919999999999984</v>
      </c>
      <c r="AZ18" s="174">
        <v>0.70429999999999982</v>
      </c>
      <c r="BA18" s="174">
        <v>0.68939999999999979</v>
      </c>
      <c r="BB18" s="174">
        <v>0.67449999999999977</v>
      </c>
      <c r="BC18" s="174">
        <v>0.65959999999999974</v>
      </c>
      <c r="BD18" s="174">
        <v>0.64469999999999972</v>
      </c>
      <c r="BE18" s="174">
        <v>0.62979999999999969</v>
      </c>
      <c r="BF18" s="174">
        <v>0.61489999999999967</v>
      </c>
      <c r="BG18" s="174">
        <v>0.59999999999999964</v>
      </c>
      <c r="BH18" s="174">
        <v>0.58509999999999962</v>
      </c>
      <c r="BI18" s="174">
        <v>0.5701999999999996</v>
      </c>
      <c r="BJ18" s="174">
        <v>0.55529999999999957</v>
      </c>
      <c r="BK18" s="174">
        <v>0.54039999999999955</v>
      </c>
      <c r="BL18" s="174">
        <v>0.52549999999999952</v>
      </c>
      <c r="BM18" s="174">
        <v>0.5105999999999995</v>
      </c>
      <c r="BN18" s="174">
        <v>0.49569999999999947</v>
      </c>
      <c r="BO18" s="174">
        <v>0.48079999999999945</v>
      </c>
      <c r="BP18" s="174">
        <v>0.46589999999999943</v>
      </c>
      <c r="BQ18" s="174">
        <v>0.4509999999999994</v>
      </c>
      <c r="BR18" s="174">
        <v>0.43609999999999938</v>
      </c>
      <c r="BS18" s="174">
        <v>0.42119999999999935</v>
      </c>
      <c r="BT18" s="174">
        <v>0.40629999999999933</v>
      </c>
      <c r="BU18" s="174">
        <v>0.3913999999999993</v>
      </c>
      <c r="BV18" s="174">
        <v>0.37649999999999928</v>
      </c>
      <c r="BW18" s="174">
        <v>0.36159999999999926</v>
      </c>
      <c r="BX18" s="174">
        <v>0.34669999999999923</v>
      </c>
      <c r="BY18" s="174">
        <v>0.33179999999999921</v>
      </c>
      <c r="BZ18" s="174">
        <v>0.33179999999999921</v>
      </c>
      <c r="CA18" s="169"/>
      <c r="CB18" s="170"/>
    </row>
    <row r="19" spans="2:80" x14ac:dyDescent="0.25">
      <c r="B19" s="166">
        <f t="shared" si="4"/>
        <v>2012</v>
      </c>
      <c r="C19" s="174">
        <v>0.84330000000000005</v>
      </c>
      <c r="D19" s="174">
        <v>0.84330000000000005</v>
      </c>
      <c r="E19" s="174">
        <v>0.84330000000000005</v>
      </c>
      <c r="F19" s="174">
        <v>0.84330000000000005</v>
      </c>
      <c r="G19" s="174">
        <v>0.84330000000000005</v>
      </c>
      <c r="H19" s="174">
        <v>0.84330000000000005</v>
      </c>
      <c r="I19" s="174">
        <v>0.84330000000000005</v>
      </c>
      <c r="J19" s="174">
        <v>0.84330000000000005</v>
      </c>
      <c r="K19" s="174">
        <v>0.84330000000000005</v>
      </c>
      <c r="L19" s="174">
        <v>0.84330000000000005</v>
      </c>
      <c r="M19" s="174">
        <v>0.84330000000000005</v>
      </c>
      <c r="N19" s="174">
        <v>0.84330000000000005</v>
      </c>
      <c r="O19" s="174">
        <v>0.84330000000000005</v>
      </c>
      <c r="P19" s="174">
        <v>0.84330000000000005</v>
      </c>
      <c r="Q19" s="174">
        <v>0.84330000000000005</v>
      </c>
      <c r="R19" s="174">
        <v>0.84330000000000005</v>
      </c>
      <c r="S19" s="174">
        <v>0.84330000000000005</v>
      </c>
      <c r="T19" s="174">
        <v>0.84330000000000005</v>
      </c>
      <c r="U19" s="174">
        <v>0.84330000000000005</v>
      </c>
      <c r="V19" s="174">
        <v>0.84330000000000005</v>
      </c>
      <c r="W19" s="174">
        <v>0.84330000000000005</v>
      </c>
      <c r="X19" s="174">
        <v>0.84330000000000005</v>
      </c>
      <c r="Y19" s="174">
        <v>0.84330000000000005</v>
      </c>
      <c r="Z19" s="174">
        <v>0.84330000000000005</v>
      </c>
      <c r="AA19" s="174">
        <v>0.84330000000000005</v>
      </c>
      <c r="AB19" s="174">
        <v>0.84330000000000005</v>
      </c>
      <c r="AC19" s="174">
        <v>0.84330000000000005</v>
      </c>
      <c r="AD19" s="174">
        <v>0.84330000000000005</v>
      </c>
      <c r="AE19" s="174">
        <v>0.84330000000000005</v>
      </c>
      <c r="AF19" s="174">
        <v>0.84330000000000005</v>
      </c>
      <c r="AG19" s="174">
        <v>0.84330000000000005</v>
      </c>
      <c r="AH19" s="174">
        <v>0.84330000000000005</v>
      </c>
      <c r="AI19" s="174">
        <v>0.84330000000000005</v>
      </c>
      <c r="AJ19" s="174">
        <v>0.84330000000000005</v>
      </c>
      <c r="AK19" s="174">
        <v>0.84330000000000005</v>
      </c>
      <c r="AL19" s="174">
        <v>0.84330000000000005</v>
      </c>
      <c r="AM19" s="174">
        <v>0.84330000000000005</v>
      </c>
      <c r="AN19" s="174">
        <v>0.84330000000000005</v>
      </c>
      <c r="AO19" s="174">
        <v>0.84330000000000005</v>
      </c>
      <c r="AP19" s="174">
        <v>0.84330000000000005</v>
      </c>
      <c r="AQ19" s="174">
        <v>0.82840000000000003</v>
      </c>
      <c r="AR19" s="174">
        <v>0.8135</v>
      </c>
      <c r="AS19" s="174">
        <v>0.79859999999999998</v>
      </c>
      <c r="AT19" s="174">
        <v>0.78369999999999995</v>
      </c>
      <c r="AU19" s="174">
        <v>0.76879999999999993</v>
      </c>
      <c r="AV19" s="174">
        <v>0.7538999999999999</v>
      </c>
      <c r="AW19" s="174">
        <v>0.73899999999999988</v>
      </c>
      <c r="AX19" s="174">
        <v>0.72409999999999985</v>
      </c>
      <c r="AY19" s="174">
        <v>0.70919999999999983</v>
      </c>
      <c r="AZ19" s="174">
        <v>0.69429999999999981</v>
      </c>
      <c r="BA19" s="174">
        <v>0.67939999999999978</v>
      </c>
      <c r="BB19" s="174">
        <v>0.66449999999999976</v>
      </c>
      <c r="BC19" s="174">
        <v>0.64959999999999973</v>
      </c>
      <c r="BD19" s="174">
        <v>0.63469999999999971</v>
      </c>
      <c r="BE19" s="174">
        <v>0.61979999999999968</v>
      </c>
      <c r="BF19" s="174">
        <v>0.60489999999999966</v>
      </c>
      <c r="BG19" s="174">
        <v>0.58999999999999964</v>
      </c>
      <c r="BH19" s="174">
        <v>0.57509999999999961</v>
      </c>
      <c r="BI19" s="174">
        <v>0.56019999999999959</v>
      </c>
      <c r="BJ19" s="174">
        <v>0.54529999999999956</v>
      </c>
      <c r="BK19" s="174">
        <v>0.53039999999999954</v>
      </c>
      <c r="BL19" s="174">
        <v>0.51549999999999951</v>
      </c>
      <c r="BM19" s="174">
        <v>0.50059999999999949</v>
      </c>
      <c r="BN19" s="174">
        <v>0.48569999999999947</v>
      </c>
      <c r="BO19" s="174">
        <v>0.47079999999999944</v>
      </c>
      <c r="BP19" s="174">
        <v>0.45589999999999942</v>
      </c>
      <c r="BQ19" s="174">
        <v>0.44099999999999939</v>
      </c>
      <c r="BR19" s="174">
        <v>0.42609999999999937</v>
      </c>
      <c r="BS19" s="174">
        <v>0.41119999999999934</v>
      </c>
      <c r="BT19" s="174">
        <v>0.39629999999999932</v>
      </c>
      <c r="BU19" s="174">
        <v>0.3813999999999993</v>
      </c>
      <c r="BV19" s="174">
        <v>0.36649999999999927</v>
      </c>
      <c r="BW19" s="174">
        <v>0.35159999999999925</v>
      </c>
      <c r="BX19" s="174">
        <v>0.33669999999999922</v>
      </c>
      <c r="BY19" s="174">
        <v>0.3217999999999992</v>
      </c>
      <c r="BZ19" s="174">
        <v>0.3217999999999992</v>
      </c>
      <c r="CA19" s="169"/>
      <c r="CB19" s="170"/>
    </row>
    <row r="20" spans="2:80" x14ac:dyDescent="0.25">
      <c r="B20" s="166">
        <f t="shared" si="4"/>
        <v>2013</v>
      </c>
      <c r="C20" s="174">
        <v>0.83330000000000004</v>
      </c>
      <c r="D20" s="174">
        <v>0.83330000000000004</v>
      </c>
      <c r="E20" s="174">
        <v>0.83330000000000004</v>
      </c>
      <c r="F20" s="174">
        <v>0.83330000000000004</v>
      </c>
      <c r="G20" s="174">
        <v>0.83330000000000004</v>
      </c>
      <c r="H20" s="174">
        <v>0.83330000000000004</v>
      </c>
      <c r="I20" s="174">
        <v>0.83330000000000004</v>
      </c>
      <c r="J20" s="174">
        <v>0.83330000000000004</v>
      </c>
      <c r="K20" s="174">
        <v>0.83330000000000004</v>
      </c>
      <c r="L20" s="174">
        <v>0.83330000000000004</v>
      </c>
      <c r="M20" s="174">
        <v>0.83330000000000004</v>
      </c>
      <c r="N20" s="174">
        <v>0.83330000000000004</v>
      </c>
      <c r="O20" s="174">
        <v>0.83330000000000004</v>
      </c>
      <c r="P20" s="174">
        <v>0.83330000000000004</v>
      </c>
      <c r="Q20" s="174">
        <v>0.83330000000000004</v>
      </c>
      <c r="R20" s="174">
        <v>0.83330000000000004</v>
      </c>
      <c r="S20" s="174">
        <v>0.83330000000000004</v>
      </c>
      <c r="T20" s="174">
        <v>0.83330000000000004</v>
      </c>
      <c r="U20" s="174">
        <v>0.83330000000000004</v>
      </c>
      <c r="V20" s="174">
        <v>0.83330000000000004</v>
      </c>
      <c r="W20" s="174">
        <v>0.83330000000000004</v>
      </c>
      <c r="X20" s="174">
        <v>0.83330000000000004</v>
      </c>
      <c r="Y20" s="174">
        <v>0.83330000000000004</v>
      </c>
      <c r="Z20" s="174">
        <v>0.83330000000000004</v>
      </c>
      <c r="AA20" s="174">
        <v>0.83330000000000004</v>
      </c>
      <c r="AB20" s="174">
        <v>0.83330000000000004</v>
      </c>
      <c r="AC20" s="174">
        <v>0.83330000000000004</v>
      </c>
      <c r="AD20" s="174">
        <v>0.83330000000000004</v>
      </c>
      <c r="AE20" s="174">
        <v>0.83330000000000004</v>
      </c>
      <c r="AF20" s="174">
        <v>0.83330000000000004</v>
      </c>
      <c r="AG20" s="174">
        <v>0.83330000000000004</v>
      </c>
      <c r="AH20" s="174">
        <v>0.83330000000000004</v>
      </c>
      <c r="AI20" s="174">
        <v>0.83330000000000004</v>
      </c>
      <c r="AJ20" s="174">
        <v>0.83330000000000004</v>
      </c>
      <c r="AK20" s="174">
        <v>0.83330000000000004</v>
      </c>
      <c r="AL20" s="174">
        <v>0.83330000000000004</v>
      </c>
      <c r="AM20" s="174">
        <v>0.83330000000000004</v>
      </c>
      <c r="AN20" s="174">
        <v>0.83330000000000004</v>
      </c>
      <c r="AO20" s="174">
        <v>0.83330000000000004</v>
      </c>
      <c r="AP20" s="174">
        <v>0.83330000000000004</v>
      </c>
      <c r="AQ20" s="174">
        <v>0.81840000000000002</v>
      </c>
      <c r="AR20" s="174">
        <v>0.80349999999999999</v>
      </c>
      <c r="AS20" s="174">
        <v>0.78859999999999997</v>
      </c>
      <c r="AT20" s="174">
        <v>0.77369999999999994</v>
      </c>
      <c r="AU20" s="174">
        <v>0.75879999999999992</v>
      </c>
      <c r="AV20" s="174">
        <v>0.74389999999999989</v>
      </c>
      <c r="AW20" s="174">
        <v>0.72899999999999987</v>
      </c>
      <c r="AX20" s="174">
        <v>0.71409999999999985</v>
      </c>
      <c r="AY20" s="174">
        <v>0.69919999999999982</v>
      </c>
      <c r="AZ20" s="174">
        <v>0.6842999999999998</v>
      </c>
      <c r="BA20" s="174">
        <v>0.66939999999999977</v>
      </c>
      <c r="BB20" s="174">
        <v>0.65449999999999975</v>
      </c>
      <c r="BC20" s="174">
        <v>0.63959999999999972</v>
      </c>
      <c r="BD20" s="174">
        <v>0.6246999999999997</v>
      </c>
      <c r="BE20" s="174">
        <v>0.60979999999999968</v>
      </c>
      <c r="BF20" s="174">
        <v>0.59489999999999965</v>
      </c>
      <c r="BG20" s="174">
        <v>0.57999999999999963</v>
      </c>
      <c r="BH20" s="174">
        <v>0.5650999999999996</v>
      </c>
      <c r="BI20" s="174">
        <v>0.55019999999999958</v>
      </c>
      <c r="BJ20" s="174">
        <v>0.53529999999999955</v>
      </c>
      <c r="BK20" s="174">
        <v>0.52039999999999953</v>
      </c>
      <c r="BL20" s="174">
        <v>0.50549999999999951</v>
      </c>
      <c r="BM20" s="174">
        <v>0.49059999999999948</v>
      </c>
      <c r="BN20" s="174">
        <v>0.47569999999999946</v>
      </c>
      <c r="BO20" s="174">
        <v>0.46079999999999943</v>
      </c>
      <c r="BP20" s="174">
        <v>0.44589999999999941</v>
      </c>
      <c r="BQ20" s="174">
        <v>0.43099999999999938</v>
      </c>
      <c r="BR20" s="174">
        <v>0.41609999999999936</v>
      </c>
      <c r="BS20" s="174">
        <v>0.40119999999999933</v>
      </c>
      <c r="BT20" s="174">
        <v>0.38629999999999931</v>
      </c>
      <c r="BU20" s="174">
        <v>0.37139999999999929</v>
      </c>
      <c r="BV20" s="174">
        <v>0.35649999999999926</v>
      </c>
      <c r="BW20" s="174">
        <v>0.34159999999999924</v>
      </c>
      <c r="BX20" s="174">
        <v>0.32669999999999921</v>
      </c>
      <c r="BY20" s="174">
        <v>0.31179999999999919</v>
      </c>
      <c r="BZ20" s="174">
        <v>0.31179999999999919</v>
      </c>
      <c r="CA20" s="170"/>
      <c r="CB20" s="170"/>
    </row>
    <row r="21" spans="2:80" x14ac:dyDescent="0.25">
      <c r="B21" s="166">
        <f t="shared" si="4"/>
        <v>2014</v>
      </c>
      <c r="C21" s="174">
        <v>0.82330000000000003</v>
      </c>
      <c r="D21" s="174">
        <v>0.82330000000000003</v>
      </c>
      <c r="E21" s="174">
        <v>0.82330000000000003</v>
      </c>
      <c r="F21" s="174">
        <v>0.82330000000000003</v>
      </c>
      <c r="G21" s="174">
        <v>0.82330000000000003</v>
      </c>
      <c r="H21" s="174">
        <v>0.82330000000000003</v>
      </c>
      <c r="I21" s="174">
        <v>0.82330000000000003</v>
      </c>
      <c r="J21" s="174">
        <v>0.82330000000000003</v>
      </c>
      <c r="K21" s="174">
        <v>0.82330000000000003</v>
      </c>
      <c r="L21" s="174">
        <v>0.82330000000000003</v>
      </c>
      <c r="M21" s="174">
        <v>0.82330000000000003</v>
      </c>
      <c r="N21" s="174">
        <v>0.82330000000000003</v>
      </c>
      <c r="O21" s="174">
        <v>0.82330000000000003</v>
      </c>
      <c r="P21" s="174">
        <v>0.82330000000000003</v>
      </c>
      <c r="Q21" s="174">
        <v>0.82330000000000003</v>
      </c>
      <c r="R21" s="174">
        <v>0.82330000000000003</v>
      </c>
      <c r="S21" s="174">
        <v>0.82330000000000003</v>
      </c>
      <c r="T21" s="174">
        <v>0.82330000000000003</v>
      </c>
      <c r="U21" s="174">
        <v>0.82330000000000003</v>
      </c>
      <c r="V21" s="174">
        <v>0.82330000000000003</v>
      </c>
      <c r="W21" s="174">
        <v>0.82330000000000003</v>
      </c>
      <c r="X21" s="174">
        <v>0.82330000000000003</v>
      </c>
      <c r="Y21" s="174">
        <v>0.82330000000000003</v>
      </c>
      <c r="Z21" s="174">
        <v>0.82330000000000003</v>
      </c>
      <c r="AA21" s="174">
        <v>0.82330000000000003</v>
      </c>
      <c r="AB21" s="174">
        <v>0.82330000000000003</v>
      </c>
      <c r="AC21" s="174">
        <v>0.82330000000000003</v>
      </c>
      <c r="AD21" s="174">
        <v>0.82330000000000003</v>
      </c>
      <c r="AE21" s="174">
        <v>0.82330000000000003</v>
      </c>
      <c r="AF21" s="174">
        <v>0.82330000000000003</v>
      </c>
      <c r="AG21" s="174">
        <v>0.82330000000000003</v>
      </c>
      <c r="AH21" s="174">
        <v>0.82330000000000003</v>
      </c>
      <c r="AI21" s="174">
        <v>0.82330000000000003</v>
      </c>
      <c r="AJ21" s="174">
        <v>0.82330000000000003</v>
      </c>
      <c r="AK21" s="174">
        <v>0.82330000000000003</v>
      </c>
      <c r="AL21" s="174">
        <v>0.82330000000000003</v>
      </c>
      <c r="AM21" s="174">
        <v>0.82330000000000003</v>
      </c>
      <c r="AN21" s="174">
        <v>0.82330000000000003</v>
      </c>
      <c r="AO21" s="174">
        <v>0.82330000000000003</v>
      </c>
      <c r="AP21" s="174">
        <v>0.82330000000000003</v>
      </c>
      <c r="AQ21" s="174">
        <v>0.80840000000000001</v>
      </c>
      <c r="AR21" s="174">
        <v>0.79349999999999998</v>
      </c>
      <c r="AS21" s="174">
        <v>0.77859999999999996</v>
      </c>
      <c r="AT21" s="174">
        <v>0.76369999999999993</v>
      </c>
      <c r="AU21" s="174">
        <v>0.74879999999999991</v>
      </c>
      <c r="AV21" s="174">
        <v>0.73389999999999989</v>
      </c>
      <c r="AW21" s="174">
        <v>0.71899999999999986</v>
      </c>
      <c r="AX21" s="174">
        <v>0.70409999999999984</v>
      </c>
      <c r="AY21" s="174">
        <v>0.68919999999999981</v>
      </c>
      <c r="AZ21" s="174">
        <v>0.67429999999999979</v>
      </c>
      <c r="BA21" s="174">
        <v>0.65939999999999976</v>
      </c>
      <c r="BB21" s="174">
        <v>0.64449999999999974</v>
      </c>
      <c r="BC21" s="174">
        <v>0.62959999999999972</v>
      </c>
      <c r="BD21" s="174">
        <v>0.61469999999999969</v>
      </c>
      <c r="BE21" s="174">
        <v>0.59979999999999967</v>
      </c>
      <c r="BF21" s="174">
        <v>0.58489999999999964</v>
      </c>
      <c r="BG21" s="174">
        <v>0.56999999999999962</v>
      </c>
      <c r="BH21" s="174">
        <v>0.55509999999999959</v>
      </c>
      <c r="BI21" s="174">
        <v>0.54019999999999957</v>
      </c>
      <c r="BJ21" s="174">
        <v>0.52529999999999955</v>
      </c>
      <c r="BK21" s="174">
        <v>0.51039999999999952</v>
      </c>
      <c r="BL21" s="174">
        <v>0.4954999999999995</v>
      </c>
      <c r="BM21" s="174">
        <v>0.48059999999999947</v>
      </c>
      <c r="BN21" s="174">
        <v>0.46569999999999945</v>
      </c>
      <c r="BO21" s="174">
        <v>0.45079999999999942</v>
      </c>
      <c r="BP21" s="174">
        <v>0.4358999999999994</v>
      </c>
      <c r="BQ21" s="174">
        <v>0.42099999999999937</v>
      </c>
      <c r="BR21" s="174">
        <v>0.40609999999999935</v>
      </c>
      <c r="BS21" s="174">
        <v>0.39119999999999933</v>
      </c>
      <c r="BT21" s="174">
        <v>0.3762999999999993</v>
      </c>
      <c r="BU21" s="174">
        <v>0.36139999999999928</v>
      </c>
      <c r="BV21" s="174">
        <v>0.34649999999999925</v>
      </c>
      <c r="BW21" s="174">
        <v>0.33159999999999923</v>
      </c>
      <c r="BX21" s="174">
        <v>0.3166999999999992</v>
      </c>
      <c r="BY21" s="174">
        <v>0.30179999999999918</v>
      </c>
      <c r="BZ21" s="174">
        <v>0.30179999999999918</v>
      </c>
      <c r="CA21" s="170"/>
      <c r="CB21" s="170"/>
    </row>
    <row r="22" spans="2:80" x14ac:dyDescent="0.25">
      <c r="B22" s="166">
        <f t="shared" si="4"/>
        <v>2015</v>
      </c>
      <c r="C22" s="174">
        <v>0.81330000000000002</v>
      </c>
      <c r="D22" s="174">
        <v>0.81330000000000002</v>
      </c>
      <c r="E22" s="174">
        <v>0.81330000000000002</v>
      </c>
      <c r="F22" s="174">
        <v>0.81330000000000002</v>
      </c>
      <c r="G22" s="174">
        <v>0.81330000000000002</v>
      </c>
      <c r="H22" s="174">
        <v>0.81330000000000002</v>
      </c>
      <c r="I22" s="174">
        <v>0.81330000000000002</v>
      </c>
      <c r="J22" s="174">
        <v>0.81330000000000002</v>
      </c>
      <c r="K22" s="174">
        <v>0.81330000000000002</v>
      </c>
      <c r="L22" s="174">
        <v>0.81330000000000002</v>
      </c>
      <c r="M22" s="174">
        <v>0.81330000000000002</v>
      </c>
      <c r="N22" s="174">
        <v>0.81330000000000002</v>
      </c>
      <c r="O22" s="174">
        <v>0.81330000000000002</v>
      </c>
      <c r="P22" s="174">
        <v>0.81330000000000002</v>
      </c>
      <c r="Q22" s="174">
        <v>0.81330000000000002</v>
      </c>
      <c r="R22" s="174">
        <v>0.81330000000000002</v>
      </c>
      <c r="S22" s="174">
        <v>0.81330000000000002</v>
      </c>
      <c r="T22" s="174">
        <v>0.81330000000000002</v>
      </c>
      <c r="U22" s="174">
        <v>0.81330000000000002</v>
      </c>
      <c r="V22" s="174">
        <v>0.81330000000000002</v>
      </c>
      <c r="W22" s="174">
        <v>0.81330000000000002</v>
      </c>
      <c r="X22" s="174">
        <v>0.81330000000000002</v>
      </c>
      <c r="Y22" s="174">
        <v>0.81330000000000002</v>
      </c>
      <c r="Z22" s="174">
        <v>0.81330000000000002</v>
      </c>
      <c r="AA22" s="174">
        <v>0.81330000000000002</v>
      </c>
      <c r="AB22" s="174">
        <v>0.81330000000000002</v>
      </c>
      <c r="AC22" s="174">
        <v>0.81330000000000002</v>
      </c>
      <c r="AD22" s="174">
        <v>0.81330000000000002</v>
      </c>
      <c r="AE22" s="174">
        <v>0.81330000000000002</v>
      </c>
      <c r="AF22" s="174">
        <v>0.81330000000000002</v>
      </c>
      <c r="AG22" s="174">
        <v>0.81330000000000002</v>
      </c>
      <c r="AH22" s="174">
        <v>0.81330000000000002</v>
      </c>
      <c r="AI22" s="174">
        <v>0.81330000000000002</v>
      </c>
      <c r="AJ22" s="174">
        <v>0.81330000000000002</v>
      </c>
      <c r="AK22" s="174">
        <v>0.81330000000000002</v>
      </c>
      <c r="AL22" s="174">
        <v>0.81330000000000002</v>
      </c>
      <c r="AM22" s="174">
        <v>0.81330000000000002</v>
      </c>
      <c r="AN22" s="174">
        <v>0.81330000000000002</v>
      </c>
      <c r="AO22" s="174">
        <v>0.81330000000000002</v>
      </c>
      <c r="AP22" s="174">
        <v>0.81330000000000002</v>
      </c>
      <c r="AQ22" s="174">
        <v>0.7984</v>
      </c>
      <c r="AR22" s="174">
        <v>0.78349999999999997</v>
      </c>
      <c r="AS22" s="174">
        <v>0.76859999999999995</v>
      </c>
      <c r="AT22" s="174">
        <v>0.75369999999999993</v>
      </c>
      <c r="AU22" s="174">
        <v>0.7387999999999999</v>
      </c>
      <c r="AV22" s="174">
        <v>0.72389999999999988</v>
      </c>
      <c r="AW22" s="174">
        <v>0.70899999999999985</v>
      </c>
      <c r="AX22" s="174">
        <v>0.69409999999999983</v>
      </c>
      <c r="AY22" s="174">
        <v>0.6791999999999998</v>
      </c>
      <c r="AZ22" s="174">
        <v>0.66429999999999978</v>
      </c>
      <c r="BA22" s="174">
        <v>0.64939999999999976</v>
      </c>
      <c r="BB22" s="174">
        <v>0.63449999999999973</v>
      </c>
      <c r="BC22" s="174">
        <v>0.61959999999999971</v>
      </c>
      <c r="BD22" s="174">
        <v>0.60469999999999968</v>
      </c>
      <c r="BE22" s="174">
        <v>0.58979999999999966</v>
      </c>
      <c r="BF22" s="174">
        <v>0.57489999999999963</v>
      </c>
      <c r="BG22" s="174">
        <v>0.55999999999999961</v>
      </c>
      <c r="BH22" s="174">
        <v>0.54509999999999958</v>
      </c>
      <c r="BI22" s="174">
        <v>0.53019999999999956</v>
      </c>
      <c r="BJ22" s="174">
        <v>0.51529999999999954</v>
      </c>
      <c r="BK22" s="174">
        <v>0.50039999999999951</v>
      </c>
      <c r="BL22" s="174">
        <v>0.48549999999999949</v>
      </c>
      <c r="BM22" s="174">
        <v>0.47059999999999946</v>
      </c>
      <c r="BN22" s="174">
        <v>0.45569999999999944</v>
      </c>
      <c r="BO22" s="174">
        <v>0.44079999999999941</v>
      </c>
      <c r="BP22" s="174">
        <v>0.42589999999999939</v>
      </c>
      <c r="BQ22" s="174">
        <v>0.41099999999999937</v>
      </c>
      <c r="BR22" s="174">
        <v>0.39609999999999934</v>
      </c>
      <c r="BS22" s="174">
        <v>0.38119999999999932</v>
      </c>
      <c r="BT22" s="174">
        <v>0.36629999999999929</v>
      </c>
      <c r="BU22" s="174">
        <v>0.35139999999999927</v>
      </c>
      <c r="BV22" s="174">
        <v>0.33649999999999924</v>
      </c>
      <c r="BW22" s="174">
        <v>0.32159999999999922</v>
      </c>
      <c r="BX22" s="174">
        <v>0.3066999999999992</v>
      </c>
      <c r="BY22" s="174">
        <v>0.29179999999999917</v>
      </c>
      <c r="BZ22" s="174">
        <v>0.29179999999999917</v>
      </c>
      <c r="CA22" s="170"/>
      <c r="CB22" s="170"/>
    </row>
    <row r="23" spans="2:80" x14ac:dyDescent="0.25">
      <c r="B23" s="166">
        <f t="shared" si="4"/>
        <v>2016</v>
      </c>
      <c r="C23" s="174">
        <v>0.81330000000000002</v>
      </c>
      <c r="D23" s="174">
        <v>0.81330000000000002</v>
      </c>
      <c r="E23" s="174">
        <v>0.81330000000000002</v>
      </c>
      <c r="F23" s="174">
        <v>0.81330000000000002</v>
      </c>
      <c r="G23" s="174">
        <v>0.81330000000000002</v>
      </c>
      <c r="H23" s="174">
        <v>0.81330000000000002</v>
      </c>
      <c r="I23" s="174">
        <v>0.81330000000000002</v>
      </c>
      <c r="J23" s="174">
        <v>0.81330000000000002</v>
      </c>
      <c r="K23" s="174">
        <v>0.81330000000000002</v>
      </c>
      <c r="L23" s="174">
        <v>0.81330000000000002</v>
      </c>
      <c r="M23" s="174">
        <v>0.81330000000000002</v>
      </c>
      <c r="N23" s="174">
        <v>0.81330000000000002</v>
      </c>
      <c r="O23" s="174">
        <v>0.81330000000000002</v>
      </c>
      <c r="P23" s="174">
        <v>0.81330000000000002</v>
      </c>
      <c r="Q23" s="174">
        <v>0.81330000000000002</v>
      </c>
      <c r="R23" s="174">
        <v>0.81330000000000002</v>
      </c>
      <c r="S23" s="174">
        <v>0.81330000000000002</v>
      </c>
      <c r="T23" s="174">
        <v>0.81330000000000002</v>
      </c>
      <c r="U23" s="174">
        <v>0.81330000000000002</v>
      </c>
      <c r="V23" s="174">
        <v>0.81330000000000002</v>
      </c>
      <c r="W23" s="174">
        <v>0.81330000000000002</v>
      </c>
      <c r="X23" s="174">
        <v>0.81330000000000002</v>
      </c>
      <c r="Y23" s="174">
        <v>0.81330000000000002</v>
      </c>
      <c r="Z23" s="174">
        <v>0.81330000000000002</v>
      </c>
      <c r="AA23" s="174">
        <v>0.81330000000000002</v>
      </c>
      <c r="AB23" s="174">
        <v>0.81330000000000002</v>
      </c>
      <c r="AC23" s="174">
        <v>0.81330000000000002</v>
      </c>
      <c r="AD23" s="174">
        <v>0.81330000000000002</v>
      </c>
      <c r="AE23" s="174">
        <v>0.81330000000000002</v>
      </c>
      <c r="AF23" s="174">
        <v>0.81330000000000002</v>
      </c>
      <c r="AG23" s="174">
        <v>0.81330000000000002</v>
      </c>
      <c r="AH23" s="174">
        <v>0.81330000000000002</v>
      </c>
      <c r="AI23" s="174">
        <v>0.81330000000000002</v>
      </c>
      <c r="AJ23" s="174">
        <v>0.81330000000000002</v>
      </c>
      <c r="AK23" s="174">
        <v>0.81330000000000002</v>
      </c>
      <c r="AL23" s="174">
        <v>0.81330000000000002</v>
      </c>
      <c r="AM23" s="174">
        <v>0.81330000000000002</v>
      </c>
      <c r="AN23" s="174">
        <v>0.81330000000000002</v>
      </c>
      <c r="AO23" s="174">
        <v>0.81330000000000002</v>
      </c>
      <c r="AP23" s="174">
        <v>0.81330000000000002</v>
      </c>
      <c r="AQ23" s="174">
        <v>0.7984</v>
      </c>
      <c r="AR23" s="174">
        <v>0.78349999999999997</v>
      </c>
      <c r="AS23" s="174">
        <v>0.76859999999999995</v>
      </c>
      <c r="AT23" s="174">
        <v>0.75369999999999993</v>
      </c>
      <c r="AU23" s="174">
        <v>0.7387999999999999</v>
      </c>
      <c r="AV23" s="174">
        <v>0.72389999999999988</v>
      </c>
      <c r="AW23" s="174">
        <v>0.70899999999999985</v>
      </c>
      <c r="AX23" s="174">
        <v>0.69409999999999983</v>
      </c>
      <c r="AY23" s="174">
        <v>0.6791999999999998</v>
      </c>
      <c r="AZ23" s="174">
        <v>0.66429999999999978</v>
      </c>
      <c r="BA23" s="174">
        <v>0.64939999999999976</v>
      </c>
      <c r="BB23" s="174">
        <v>0.63449999999999973</v>
      </c>
      <c r="BC23" s="174">
        <v>0.61959999999999971</v>
      </c>
      <c r="BD23" s="174">
        <v>0.60469999999999968</v>
      </c>
      <c r="BE23" s="174">
        <v>0.58979999999999966</v>
      </c>
      <c r="BF23" s="174">
        <v>0.57489999999999963</v>
      </c>
      <c r="BG23" s="174">
        <v>0.55999999999999961</v>
      </c>
      <c r="BH23" s="174">
        <v>0.54509999999999958</v>
      </c>
      <c r="BI23" s="174">
        <v>0.53019999999999956</v>
      </c>
      <c r="BJ23" s="174">
        <v>0.51529999999999954</v>
      </c>
      <c r="BK23" s="174">
        <v>0.50039999999999951</v>
      </c>
      <c r="BL23" s="174">
        <v>0.48549999999999949</v>
      </c>
      <c r="BM23" s="174">
        <v>0.47059999999999946</v>
      </c>
      <c r="BN23" s="174">
        <v>0.45569999999999944</v>
      </c>
      <c r="BO23" s="174">
        <v>0.44079999999999941</v>
      </c>
      <c r="BP23" s="174">
        <v>0.42589999999999939</v>
      </c>
      <c r="BQ23" s="174">
        <v>0.41099999999999937</v>
      </c>
      <c r="BR23" s="174">
        <v>0.39609999999999934</v>
      </c>
      <c r="BS23" s="174">
        <v>0.38119999999999932</v>
      </c>
      <c r="BT23" s="174">
        <v>0.36629999999999929</v>
      </c>
      <c r="BU23" s="174">
        <v>0.35139999999999927</v>
      </c>
      <c r="BV23" s="174">
        <v>0.33649999999999924</v>
      </c>
      <c r="BW23" s="174">
        <v>0.32159999999999922</v>
      </c>
      <c r="BX23" s="174">
        <v>0.3066999999999992</v>
      </c>
      <c r="BY23" s="174">
        <v>0.29179999999999917</v>
      </c>
      <c r="BZ23" s="174">
        <v>0.29179999999999917</v>
      </c>
      <c r="CA23" s="170"/>
      <c r="CB23" s="170"/>
    </row>
    <row r="24" spans="2:80" x14ac:dyDescent="0.25">
      <c r="B24" s="166">
        <f t="shared" si="4"/>
        <v>2017</v>
      </c>
      <c r="C24" s="174">
        <v>0.81330000000000002</v>
      </c>
      <c r="D24" s="174">
        <v>0.81330000000000002</v>
      </c>
      <c r="E24" s="174">
        <v>0.81330000000000002</v>
      </c>
      <c r="F24" s="174">
        <v>0.81330000000000002</v>
      </c>
      <c r="G24" s="174">
        <v>0.81330000000000002</v>
      </c>
      <c r="H24" s="174">
        <v>0.81330000000000002</v>
      </c>
      <c r="I24" s="174">
        <v>0.81330000000000002</v>
      </c>
      <c r="J24" s="174">
        <v>0.81330000000000002</v>
      </c>
      <c r="K24" s="174">
        <v>0.81330000000000002</v>
      </c>
      <c r="L24" s="174">
        <v>0.81330000000000002</v>
      </c>
      <c r="M24" s="174">
        <v>0.81330000000000002</v>
      </c>
      <c r="N24" s="174">
        <v>0.81330000000000002</v>
      </c>
      <c r="O24" s="174">
        <v>0.81330000000000002</v>
      </c>
      <c r="P24" s="174">
        <v>0.81330000000000002</v>
      </c>
      <c r="Q24" s="174">
        <v>0.81330000000000002</v>
      </c>
      <c r="R24" s="174">
        <v>0.81330000000000002</v>
      </c>
      <c r="S24" s="174">
        <v>0.81330000000000002</v>
      </c>
      <c r="T24" s="174">
        <v>0.81330000000000002</v>
      </c>
      <c r="U24" s="174">
        <v>0.81330000000000002</v>
      </c>
      <c r="V24" s="174">
        <v>0.81330000000000002</v>
      </c>
      <c r="W24" s="174">
        <v>0.81330000000000002</v>
      </c>
      <c r="X24" s="174">
        <v>0.81330000000000002</v>
      </c>
      <c r="Y24" s="174">
        <v>0.81330000000000002</v>
      </c>
      <c r="Z24" s="174">
        <v>0.81330000000000002</v>
      </c>
      <c r="AA24" s="174">
        <v>0.81330000000000002</v>
      </c>
      <c r="AB24" s="174">
        <v>0.81330000000000002</v>
      </c>
      <c r="AC24" s="174">
        <v>0.81330000000000002</v>
      </c>
      <c r="AD24" s="174">
        <v>0.81330000000000002</v>
      </c>
      <c r="AE24" s="174">
        <v>0.81330000000000002</v>
      </c>
      <c r="AF24" s="174">
        <v>0.81330000000000002</v>
      </c>
      <c r="AG24" s="174">
        <v>0.81330000000000002</v>
      </c>
      <c r="AH24" s="174">
        <v>0.81330000000000002</v>
      </c>
      <c r="AI24" s="174">
        <v>0.81330000000000002</v>
      </c>
      <c r="AJ24" s="174">
        <v>0.81330000000000002</v>
      </c>
      <c r="AK24" s="174">
        <v>0.81330000000000002</v>
      </c>
      <c r="AL24" s="174">
        <v>0.81330000000000002</v>
      </c>
      <c r="AM24" s="174">
        <v>0.81330000000000002</v>
      </c>
      <c r="AN24" s="174">
        <v>0.81330000000000002</v>
      </c>
      <c r="AO24" s="174">
        <v>0.81330000000000002</v>
      </c>
      <c r="AP24" s="174">
        <v>0.81330000000000002</v>
      </c>
      <c r="AQ24" s="174">
        <v>0.7984</v>
      </c>
      <c r="AR24" s="174">
        <v>0.78349999999999997</v>
      </c>
      <c r="AS24" s="174">
        <v>0.76859999999999995</v>
      </c>
      <c r="AT24" s="174">
        <v>0.75369999999999993</v>
      </c>
      <c r="AU24" s="174">
        <v>0.7387999999999999</v>
      </c>
      <c r="AV24" s="174">
        <v>0.72389999999999988</v>
      </c>
      <c r="AW24" s="174">
        <v>0.70899999999999985</v>
      </c>
      <c r="AX24" s="174">
        <v>0.69409999999999983</v>
      </c>
      <c r="AY24" s="174">
        <v>0.6791999999999998</v>
      </c>
      <c r="AZ24" s="174">
        <v>0.66429999999999978</v>
      </c>
      <c r="BA24" s="174">
        <v>0.64939999999999976</v>
      </c>
      <c r="BB24" s="174">
        <v>0.63449999999999973</v>
      </c>
      <c r="BC24" s="174">
        <v>0.61959999999999971</v>
      </c>
      <c r="BD24" s="174">
        <v>0.60469999999999968</v>
      </c>
      <c r="BE24" s="174">
        <v>0.58979999999999966</v>
      </c>
      <c r="BF24" s="174">
        <v>0.57489999999999963</v>
      </c>
      <c r="BG24" s="174">
        <v>0.55999999999999961</v>
      </c>
      <c r="BH24" s="174">
        <v>0.54509999999999958</v>
      </c>
      <c r="BI24" s="174">
        <v>0.53019999999999956</v>
      </c>
      <c r="BJ24" s="174">
        <v>0.51529999999999954</v>
      </c>
      <c r="BK24" s="174">
        <v>0.50039999999999951</v>
      </c>
      <c r="BL24" s="174">
        <v>0.48549999999999949</v>
      </c>
      <c r="BM24" s="174">
        <v>0.47059999999999946</v>
      </c>
      <c r="BN24" s="174">
        <v>0.45569999999999944</v>
      </c>
      <c r="BO24" s="174">
        <v>0.44079999999999941</v>
      </c>
      <c r="BP24" s="174">
        <v>0.42589999999999939</v>
      </c>
      <c r="BQ24" s="174">
        <v>0.41099999999999937</v>
      </c>
      <c r="BR24" s="174">
        <v>0.39609999999999934</v>
      </c>
      <c r="BS24" s="174">
        <v>0.38119999999999932</v>
      </c>
      <c r="BT24" s="174">
        <v>0.36629999999999929</v>
      </c>
      <c r="BU24" s="174">
        <v>0.35139999999999927</v>
      </c>
      <c r="BV24" s="174">
        <v>0.33649999999999924</v>
      </c>
      <c r="BW24" s="174">
        <v>0.32159999999999922</v>
      </c>
      <c r="BX24" s="174">
        <v>0.3066999999999992</v>
      </c>
      <c r="BY24" s="174">
        <v>0.29179999999999917</v>
      </c>
      <c r="BZ24" s="174">
        <v>0.29179999999999917</v>
      </c>
      <c r="CA24" s="170"/>
      <c r="CB24" s="170"/>
    </row>
    <row r="25" spans="2:80" x14ac:dyDescent="0.25">
      <c r="B25" s="166">
        <f t="shared" si="4"/>
        <v>2018</v>
      </c>
      <c r="C25" s="174">
        <v>0.81330000000000002</v>
      </c>
      <c r="D25" s="174">
        <v>0.81330000000000002</v>
      </c>
      <c r="E25" s="174">
        <v>0.81330000000000002</v>
      </c>
      <c r="F25" s="174">
        <v>0.81330000000000002</v>
      </c>
      <c r="G25" s="174">
        <v>0.81330000000000002</v>
      </c>
      <c r="H25" s="174">
        <v>0.81330000000000002</v>
      </c>
      <c r="I25" s="174">
        <v>0.81330000000000002</v>
      </c>
      <c r="J25" s="174">
        <v>0.81330000000000002</v>
      </c>
      <c r="K25" s="174">
        <v>0.81330000000000002</v>
      </c>
      <c r="L25" s="174">
        <v>0.81330000000000002</v>
      </c>
      <c r="M25" s="174">
        <v>0.81330000000000002</v>
      </c>
      <c r="N25" s="174">
        <v>0.81330000000000002</v>
      </c>
      <c r="O25" s="174">
        <v>0.81330000000000002</v>
      </c>
      <c r="P25" s="174">
        <v>0.81330000000000002</v>
      </c>
      <c r="Q25" s="174">
        <v>0.81330000000000002</v>
      </c>
      <c r="R25" s="174">
        <v>0.81330000000000002</v>
      </c>
      <c r="S25" s="174">
        <v>0.81330000000000002</v>
      </c>
      <c r="T25" s="174">
        <v>0.81330000000000002</v>
      </c>
      <c r="U25" s="174">
        <v>0.81330000000000002</v>
      </c>
      <c r="V25" s="174">
        <v>0.81330000000000002</v>
      </c>
      <c r="W25" s="174">
        <v>0.81330000000000002</v>
      </c>
      <c r="X25" s="174">
        <v>0.81330000000000002</v>
      </c>
      <c r="Y25" s="174">
        <v>0.81330000000000002</v>
      </c>
      <c r="Z25" s="174">
        <v>0.81330000000000002</v>
      </c>
      <c r="AA25" s="174">
        <v>0.81330000000000002</v>
      </c>
      <c r="AB25" s="174">
        <v>0.81330000000000002</v>
      </c>
      <c r="AC25" s="174">
        <v>0.81330000000000002</v>
      </c>
      <c r="AD25" s="174">
        <v>0.81330000000000002</v>
      </c>
      <c r="AE25" s="174">
        <v>0.81330000000000002</v>
      </c>
      <c r="AF25" s="174">
        <v>0.81330000000000002</v>
      </c>
      <c r="AG25" s="174">
        <v>0.81330000000000002</v>
      </c>
      <c r="AH25" s="174">
        <v>0.81330000000000002</v>
      </c>
      <c r="AI25" s="174">
        <v>0.81330000000000002</v>
      </c>
      <c r="AJ25" s="174">
        <v>0.81330000000000002</v>
      </c>
      <c r="AK25" s="174">
        <v>0.81330000000000002</v>
      </c>
      <c r="AL25" s="174">
        <v>0.81330000000000002</v>
      </c>
      <c r="AM25" s="174">
        <v>0.81330000000000002</v>
      </c>
      <c r="AN25" s="174">
        <v>0.81330000000000002</v>
      </c>
      <c r="AO25" s="174">
        <v>0.81330000000000002</v>
      </c>
      <c r="AP25" s="174">
        <v>0.81330000000000002</v>
      </c>
      <c r="AQ25" s="174">
        <v>0.7984</v>
      </c>
      <c r="AR25" s="174">
        <v>0.78349999999999997</v>
      </c>
      <c r="AS25" s="174">
        <v>0.76859999999999995</v>
      </c>
      <c r="AT25" s="174">
        <v>0.75369999999999993</v>
      </c>
      <c r="AU25" s="174">
        <v>0.7387999999999999</v>
      </c>
      <c r="AV25" s="174">
        <v>0.72389999999999988</v>
      </c>
      <c r="AW25" s="174">
        <v>0.70899999999999985</v>
      </c>
      <c r="AX25" s="174">
        <v>0.69409999999999983</v>
      </c>
      <c r="AY25" s="174">
        <v>0.6791999999999998</v>
      </c>
      <c r="AZ25" s="174">
        <v>0.66429999999999978</v>
      </c>
      <c r="BA25" s="174">
        <v>0.64939999999999976</v>
      </c>
      <c r="BB25" s="174">
        <v>0.63449999999999973</v>
      </c>
      <c r="BC25" s="174">
        <v>0.61959999999999971</v>
      </c>
      <c r="BD25" s="174">
        <v>0.60469999999999968</v>
      </c>
      <c r="BE25" s="174">
        <v>0.58979999999999966</v>
      </c>
      <c r="BF25" s="174">
        <v>0.57489999999999963</v>
      </c>
      <c r="BG25" s="174">
        <v>0.55999999999999961</v>
      </c>
      <c r="BH25" s="174">
        <v>0.54509999999999958</v>
      </c>
      <c r="BI25" s="174">
        <v>0.53019999999999956</v>
      </c>
      <c r="BJ25" s="174">
        <v>0.51529999999999954</v>
      </c>
      <c r="BK25" s="174">
        <v>0.50039999999999951</v>
      </c>
      <c r="BL25" s="174">
        <v>0.48549999999999949</v>
      </c>
      <c r="BM25" s="174">
        <v>0.47059999999999946</v>
      </c>
      <c r="BN25" s="174">
        <v>0.45569999999999944</v>
      </c>
      <c r="BO25" s="174">
        <v>0.44079999999999941</v>
      </c>
      <c r="BP25" s="174">
        <v>0.42589999999999939</v>
      </c>
      <c r="BQ25" s="174">
        <v>0.41099999999999937</v>
      </c>
      <c r="BR25" s="174">
        <v>0.39609999999999934</v>
      </c>
      <c r="BS25" s="174">
        <v>0.38119999999999932</v>
      </c>
      <c r="BT25" s="174">
        <v>0.36629999999999929</v>
      </c>
      <c r="BU25" s="174">
        <v>0.35139999999999927</v>
      </c>
      <c r="BV25" s="174">
        <v>0.33649999999999924</v>
      </c>
      <c r="BW25" s="174">
        <v>0.32159999999999922</v>
      </c>
      <c r="BX25" s="174">
        <v>0.3066999999999992</v>
      </c>
      <c r="BY25" s="174">
        <v>0.29179999999999917</v>
      </c>
      <c r="BZ25" s="174">
        <v>0.29179999999999917</v>
      </c>
      <c r="CA25" s="170"/>
      <c r="CB25" s="170"/>
    </row>
    <row r="26" spans="2:80" x14ac:dyDescent="0.25">
      <c r="B26" s="166">
        <f t="shared" si="4"/>
        <v>2019</v>
      </c>
      <c r="C26" s="174">
        <v>0.81330000000000002</v>
      </c>
      <c r="D26" s="174">
        <v>0.81330000000000002</v>
      </c>
      <c r="E26" s="174">
        <v>0.81330000000000002</v>
      </c>
      <c r="F26" s="174">
        <v>0.81330000000000002</v>
      </c>
      <c r="G26" s="174">
        <v>0.81330000000000002</v>
      </c>
      <c r="H26" s="174">
        <v>0.81330000000000002</v>
      </c>
      <c r="I26" s="174">
        <v>0.81330000000000002</v>
      </c>
      <c r="J26" s="174">
        <v>0.81330000000000002</v>
      </c>
      <c r="K26" s="174">
        <v>0.81330000000000002</v>
      </c>
      <c r="L26" s="174">
        <v>0.81330000000000002</v>
      </c>
      <c r="M26" s="174">
        <v>0.81330000000000002</v>
      </c>
      <c r="N26" s="174">
        <v>0.81330000000000002</v>
      </c>
      <c r="O26" s="174">
        <v>0.81330000000000002</v>
      </c>
      <c r="P26" s="174">
        <v>0.81330000000000002</v>
      </c>
      <c r="Q26" s="174">
        <v>0.81330000000000002</v>
      </c>
      <c r="R26" s="174">
        <v>0.81330000000000002</v>
      </c>
      <c r="S26" s="174">
        <v>0.81330000000000002</v>
      </c>
      <c r="T26" s="174">
        <v>0.81330000000000002</v>
      </c>
      <c r="U26" s="174">
        <v>0.81330000000000002</v>
      </c>
      <c r="V26" s="174">
        <v>0.81330000000000002</v>
      </c>
      <c r="W26" s="174">
        <v>0.81330000000000002</v>
      </c>
      <c r="X26" s="174">
        <v>0.81330000000000002</v>
      </c>
      <c r="Y26" s="174">
        <v>0.81330000000000002</v>
      </c>
      <c r="Z26" s="174">
        <v>0.81330000000000002</v>
      </c>
      <c r="AA26" s="174">
        <v>0.81330000000000002</v>
      </c>
      <c r="AB26" s="174">
        <v>0.81330000000000002</v>
      </c>
      <c r="AC26" s="174">
        <v>0.81330000000000002</v>
      </c>
      <c r="AD26" s="174">
        <v>0.81330000000000002</v>
      </c>
      <c r="AE26" s="174">
        <v>0.81330000000000002</v>
      </c>
      <c r="AF26" s="174">
        <v>0.81330000000000002</v>
      </c>
      <c r="AG26" s="174">
        <v>0.81330000000000002</v>
      </c>
      <c r="AH26" s="174">
        <v>0.81330000000000002</v>
      </c>
      <c r="AI26" s="174">
        <v>0.81330000000000002</v>
      </c>
      <c r="AJ26" s="174">
        <v>0.81330000000000002</v>
      </c>
      <c r="AK26" s="174">
        <v>0.81330000000000002</v>
      </c>
      <c r="AL26" s="174">
        <v>0.81330000000000002</v>
      </c>
      <c r="AM26" s="174">
        <v>0.81330000000000002</v>
      </c>
      <c r="AN26" s="174">
        <v>0.81330000000000002</v>
      </c>
      <c r="AO26" s="174">
        <v>0.81330000000000002</v>
      </c>
      <c r="AP26" s="174">
        <v>0.81330000000000002</v>
      </c>
      <c r="AQ26" s="174">
        <v>0.7984</v>
      </c>
      <c r="AR26" s="174">
        <v>0.78349999999999997</v>
      </c>
      <c r="AS26" s="174">
        <v>0.76859999999999995</v>
      </c>
      <c r="AT26" s="174">
        <v>0.75369999999999993</v>
      </c>
      <c r="AU26" s="174">
        <v>0.7387999999999999</v>
      </c>
      <c r="AV26" s="174">
        <v>0.72389999999999988</v>
      </c>
      <c r="AW26" s="174">
        <v>0.70899999999999985</v>
      </c>
      <c r="AX26" s="174">
        <v>0.69409999999999983</v>
      </c>
      <c r="AY26" s="174">
        <v>0.6791999999999998</v>
      </c>
      <c r="AZ26" s="174">
        <v>0.66429999999999978</v>
      </c>
      <c r="BA26" s="174">
        <v>0.64939999999999976</v>
      </c>
      <c r="BB26" s="174">
        <v>0.63449999999999973</v>
      </c>
      <c r="BC26" s="174">
        <v>0.61959999999999971</v>
      </c>
      <c r="BD26" s="174">
        <v>0.60469999999999968</v>
      </c>
      <c r="BE26" s="174">
        <v>0.58979999999999966</v>
      </c>
      <c r="BF26" s="174">
        <v>0.57489999999999963</v>
      </c>
      <c r="BG26" s="174">
        <v>0.55999999999999961</v>
      </c>
      <c r="BH26" s="174">
        <v>0.54509999999999958</v>
      </c>
      <c r="BI26" s="174">
        <v>0.53019999999999956</v>
      </c>
      <c r="BJ26" s="174">
        <v>0.51529999999999954</v>
      </c>
      <c r="BK26" s="174">
        <v>0.50039999999999951</v>
      </c>
      <c r="BL26" s="174">
        <v>0.48549999999999949</v>
      </c>
      <c r="BM26" s="174">
        <v>0.47059999999999946</v>
      </c>
      <c r="BN26" s="174">
        <v>0.45569999999999944</v>
      </c>
      <c r="BO26" s="174">
        <v>0.44079999999999941</v>
      </c>
      <c r="BP26" s="174">
        <v>0.42589999999999939</v>
      </c>
      <c r="BQ26" s="174">
        <v>0.41099999999999937</v>
      </c>
      <c r="BR26" s="174">
        <v>0.39609999999999934</v>
      </c>
      <c r="BS26" s="174">
        <v>0.38119999999999932</v>
      </c>
      <c r="BT26" s="174">
        <v>0.36629999999999929</v>
      </c>
      <c r="BU26" s="174">
        <v>0.35139999999999927</v>
      </c>
      <c r="BV26" s="174">
        <v>0.33649999999999924</v>
      </c>
      <c r="BW26" s="174">
        <v>0.32159999999999922</v>
      </c>
      <c r="BX26" s="174">
        <v>0.3066999999999992</v>
      </c>
      <c r="BY26" s="174">
        <v>0.29179999999999917</v>
      </c>
      <c r="BZ26" s="174">
        <v>0.29179999999999917</v>
      </c>
      <c r="CA26" s="170"/>
      <c r="CB26" s="170"/>
    </row>
    <row r="27" spans="2:80" x14ac:dyDescent="0.25">
      <c r="B27" s="166">
        <f t="shared" si="4"/>
        <v>2020</v>
      </c>
      <c r="C27" s="174">
        <v>0.80359999999999998</v>
      </c>
      <c r="D27" s="174">
        <v>0.80359999999999998</v>
      </c>
      <c r="E27" s="174">
        <v>0.80359999999999998</v>
      </c>
      <c r="F27" s="174">
        <v>0.80359999999999998</v>
      </c>
      <c r="G27" s="174">
        <v>0.80359999999999998</v>
      </c>
      <c r="H27" s="174">
        <v>0.80359999999999998</v>
      </c>
      <c r="I27" s="174">
        <v>0.80359999999999998</v>
      </c>
      <c r="J27" s="174">
        <v>0.80359999999999998</v>
      </c>
      <c r="K27" s="174">
        <v>0.80359999999999998</v>
      </c>
      <c r="L27" s="174">
        <v>0.80359999999999998</v>
      </c>
      <c r="M27" s="174">
        <v>0.80359999999999998</v>
      </c>
      <c r="N27" s="174">
        <v>0.80359999999999998</v>
      </c>
      <c r="O27" s="174">
        <v>0.80359999999999998</v>
      </c>
      <c r="P27" s="174">
        <v>0.80359999999999998</v>
      </c>
      <c r="Q27" s="174">
        <v>0.80359999999999998</v>
      </c>
      <c r="R27" s="174">
        <v>0.80359999999999998</v>
      </c>
      <c r="S27" s="174">
        <v>0.80359999999999998</v>
      </c>
      <c r="T27" s="174">
        <v>0.80359999999999998</v>
      </c>
      <c r="U27" s="174">
        <v>0.80359999999999998</v>
      </c>
      <c r="V27" s="174">
        <v>0.80359999999999998</v>
      </c>
      <c r="W27" s="174">
        <v>0.80359999999999998</v>
      </c>
      <c r="X27" s="174">
        <v>0.80359999999999998</v>
      </c>
      <c r="Y27" s="174">
        <v>0.80359999999999998</v>
      </c>
      <c r="Z27" s="174">
        <v>0.80359999999999998</v>
      </c>
      <c r="AA27" s="174">
        <v>0.80359999999999998</v>
      </c>
      <c r="AB27" s="174">
        <v>0.80359999999999998</v>
      </c>
      <c r="AC27" s="174">
        <v>0.80359999999999998</v>
      </c>
      <c r="AD27" s="174">
        <v>0.80359999999999998</v>
      </c>
      <c r="AE27" s="174">
        <v>0.80359999999999998</v>
      </c>
      <c r="AF27" s="174">
        <v>0.80359999999999998</v>
      </c>
      <c r="AG27" s="174">
        <v>0.80359999999999998</v>
      </c>
      <c r="AH27" s="174">
        <v>0.80359999999999998</v>
      </c>
      <c r="AI27" s="174">
        <v>0.80359999999999998</v>
      </c>
      <c r="AJ27" s="174">
        <v>0.80359999999999998</v>
      </c>
      <c r="AK27" s="174">
        <v>0.80359999999999998</v>
      </c>
      <c r="AL27" s="174">
        <v>0.80359999999999998</v>
      </c>
      <c r="AM27" s="174">
        <v>0.80359999999999998</v>
      </c>
      <c r="AN27" s="174">
        <v>0.80359999999999998</v>
      </c>
      <c r="AO27" s="174">
        <v>0.80359999999999998</v>
      </c>
      <c r="AP27" s="174">
        <v>0.80359999999999998</v>
      </c>
      <c r="AQ27" s="174">
        <v>0.78869999999999996</v>
      </c>
      <c r="AR27" s="174">
        <v>0.77379999999999993</v>
      </c>
      <c r="AS27" s="174">
        <v>0.75889999999999991</v>
      </c>
      <c r="AT27" s="174">
        <v>0.74399999999999988</v>
      </c>
      <c r="AU27" s="174">
        <v>0.72909999999999986</v>
      </c>
      <c r="AV27" s="174">
        <v>0.71419999999999983</v>
      </c>
      <c r="AW27" s="174">
        <v>0.69929999999999981</v>
      </c>
      <c r="AX27" s="174">
        <v>0.68439999999999979</v>
      </c>
      <c r="AY27" s="174">
        <v>0.66949999999999976</v>
      </c>
      <c r="AZ27" s="174">
        <v>0.65459999999999974</v>
      </c>
      <c r="BA27" s="174">
        <v>0.63969999999999971</v>
      </c>
      <c r="BB27" s="174">
        <v>0.62479999999999969</v>
      </c>
      <c r="BC27" s="174">
        <v>0.60989999999999966</v>
      </c>
      <c r="BD27" s="174">
        <v>0.59499999999999964</v>
      </c>
      <c r="BE27" s="174">
        <v>0.58009999999999962</v>
      </c>
      <c r="BF27" s="174">
        <v>0.56519999999999959</v>
      </c>
      <c r="BG27" s="174">
        <v>0.55029999999999957</v>
      </c>
      <c r="BH27" s="174">
        <v>0.53539999999999954</v>
      </c>
      <c r="BI27" s="174">
        <v>0.52049999999999952</v>
      </c>
      <c r="BJ27" s="174">
        <v>0.50559999999999949</v>
      </c>
      <c r="BK27" s="174">
        <v>0.49069999999999947</v>
      </c>
      <c r="BL27" s="174">
        <v>0.47579999999999945</v>
      </c>
      <c r="BM27" s="174">
        <v>0.46089999999999942</v>
      </c>
      <c r="BN27" s="174">
        <v>0.4459999999999994</v>
      </c>
      <c r="BO27" s="174">
        <v>0.43109999999999937</v>
      </c>
      <c r="BP27" s="174">
        <v>0.41619999999999935</v>
      </c>
      <c r="BQ27" s="174">
        <v>0.40129999999999932</v>
      </c>
      <c r="BR27" s="174">
        <v>0.3863999999999993</v>
      </c>
      <c r="BS27" s="174">
        <v>0.37149999999999928</v>
      </c>
      <c r="BT27" s="174">
        <v>0.35659999999999925</v>
      </c>
      <c r="BU27" s="174">
        <v>0.34169999999999923</v>
      </c>
      <c r="BV27" s="174">
        <v>0.3267999999999992</v>
      </c>
      <c r="BW27" s="174">
        <v>0.31189999999999918</v>
      </c>
      <c r="BX27" s="174">
        <v>0.29699999999999915</v>
      </c>
      <c r="BY27" s="174">
        <v>0.28209999999999913</v>
      </c>
      <c r="BZ27" s="174">
        <v>0.28209999999999913</v>
      </c>
      <c r="CA27" s="170"/>
      <c r="CB27" s="170"/>
    </row>
    <row r="28" spans="2:80" x14ac:dyDescent="0.25">
      <c r="B28" s="166">
        <f t="shared" si="4"/>
        <v>2021</v>
      </c>
      <c r="C28" s="174">
        <v>0.79379999999999995</v>
      </c>
      <c r="D28" s="174">
        <v>0.79379999999999995</v>
      </c>
      <c r="E28" s="174">
        <v>0.79379999999999995</v>
      </c>
      <c r="F28" s="174">
        <v>0.79379999999999995</v>
      </c>
      <c r="G28" s="174">
        <v>0.79379999999999995</v>
      </c>
      <c r="H28" s="174">
        <v>0.79379999999999995</v>
      </c>
      <c r="I28" s="174">
        <v>0.79379999999999995</v>
      </c>
      <c r="J28" s="174">
        <v>0.79379999999999995</v>
      </c>
      <c r="K28" s="174">
        <v>0.79379999999999995</v>
      </c>
      <c r="L28" s="174">
        <v>0.79379999999999995</v>
      </c>
      <c r="M28" s="174">
        <v>0.79379999999999995</v>
      </c>
      <c r="N28" s="174">
        <v>0.79379999999999995</v>
      </c>
      <c r="O28" s="174">
        <v>0.79379999999999995</v>
      </c>
      <c r="P28" s="174">
        <v>0.79379999999999995</v>
      </c>
      <c r="Q28" s="174">
        <v>0.79379999999999995</v>
      </c>
      <c r="R28" s="174">
        <v>0.79379999999999995</v>
      </c>
      <c r="S28" s="174">
        <v>0.79379999999999995</v>
      </c>
      <c r="T28" s="174">
        <v>0.79379999999999995</v>
      </c>
      <c r="U28" s="174">
        <v>0.79379999999999995</v>
      </c>
      <c r="V28" s="174">
        <v>0.79379999999999995</v>
      </c>
      <c r="W28" s="174">
        <v>0.79379999999999995</v>
      </c>
      <c r="X28" s="174">
        <v>0.79379999999999995</v>
      </c>
      <c r="Y28" s="174">
        <v>0.79379999999999995</v>
      </c>
      <c r="Z28" s="174">
        <v>0.79379999999999995</v>
      </c>
      <c r="AA28" s="174">
        <v>0.79379999999999995</v>
      </c>
      <c r="AB28" s="174">
        <v>0.79379999999999995</v>
      </c>
      <c r="AC28" s="174">
        <v>0.79379999999999995</v>
      </c>
      <c r="AD28" s="174">
        <v>0.79379999999999995</v>
      </c>
      <c r="AE28" s="174">
        <v>0.79379999999999995</v>
      </c>
      <c r="AF28" s="174">
        <v>0.79379999999999995</v>
      </c>
      <c r="AG28" s="174">
        <v>0.79379999999999995</v>
      </c>
      <c r="AH28" s="174">
        <v>0.79379999999999995</v>
      </c>
      <c r="AI28" s="174">
        <v>0.79379999999999995</v>
      </c>
      <c r="AJ28" s="174">
        <v>0.79379999999999995</v>
      </c>
      <c r="AK28" s="174">
        <v>0.79379999999999995</v>
      </c>
      <c r="AL28" s="174">
        <v>0.79379999999999995</v>
      </c>
      <c r="AM28" s="174">
        <v>0.79379999999999995</v>
      </c>
      <c r="AN28" s="174">
        <v>0.79379999999999995</v>
      </c>
      <c r="AO28" s="174">
        <v>0.79379999999999995</v>
      </c>
      <c r="AP28" s="174">
        <v>0.79379999999999995</v>
      </c>
      <c r="AQ28" s="174">
        <v>0.77889999999999993</v>
      </c>
      <c r="AR28" s="174">
        <v>0.7639999999999999</v>
      </c>
      <c r="AS28" s="174">
        <v>0.74909999999999988</v>
      </c>
      <c r="AT28" s="174">
        <v>0.73419999999999985</v>
      </c>
      <c r="AU28" s="174">
        <v>0.71929999999999983</v>
      </c>
      <c r="AV28" s="174">
        <v>0.7043999999999998</v>
      </c>
      <c r="AW28" s="174">
        <v>0.68949999999999978</v>
      </c>
      <c r="AX28" s="174">
        <v>0.67459999999999976</v>
      </c>
      <c r="AY28" s="174">
        <v>0.65969999999999973</v>
      </c>
      <c r="AZ28" s="174">
        <v>0.64479999999999971</v>
      </c>
      <c r="BA28" s="174">
        <v>0.62989999999999968</v>
      </c>
      <c r="BB28" s="174">
        <v>0.61499999999999966</v>
      </c>
      <c r="BC28" s="174">
        <v>0.60009999999999963</v>
      </c>
      <c r="BD28" s="174">
        <v>0.58519999999999961</v>
      </c>
      <c r="BE28" s="174">
        <v>0.57029999999999959</v>
      </c>
      <c r="BF28" s="174">
        <v>0.55539999999999956</v>
      </c>
      <c r="BG28" s="174">
        <v>0.54049999999999954</v>
      </c>
      <c r="BH28" s="174">
        <v>0.52559999999999951</v>
      </c>
      <c r="BI28" s="174">
        <v>0.51069999999999949</v>
      </c>
      <c r="BJ28" s="174">
        <v>0.49579999999999946</v>
      </c>
      <c r="BK28" s="174">
        <v>0.48089999999999944</v>
      </c>
      <c r="BL28" s="174">
        <v>0.46599999999999941</v>
      </c>
      <c r="BM28" s="174">
        <v>0.45109999999999939</v>
      </c>
      <c r="BN28" s="174">
        <v>0.43619999999999937</v>
      </c>
      <c r="BO28" s="174">
        <v>0.42129999999999934</v>
      </c>
      <c r="BP28" s="174">
        <v>0.40639999999999932</v>
      </c>
      <c r="BQ28" s="174">
        <v>0.39149999999999929</v>
      </c>
      <c r="BR28" s="174">
        <v>0.37659999999999927</v>
      </c>
      <c r="BS28" s="174">
        <v>0.36169999999999924</v>
      </c>
      <c r="BT28" s="174">
        <v>0.34679999999999922</v>
      </c>
      <c r="BU28" s="174">
        <v>0.3318999999999992</v>
      </c>
      <c r="BV28" s="174">
        <v>0.31699999999999917</v>
      </c>
      <c r="BW28" s="174">
        <v>0.30209999999999915</v>
      </c>
      <c r="BX28" s="174">
        <v>0.28719999999999912</v>
      </c>
      <c r="BY28" s="174">
        <v>0.2722999999999991</v>
      </c>
      <c r="BZ28" s="174">
        <v>0.2722999999999991</v>
      </c>
      <c r="CA28" s="170"/>
      <c r="CB28" s="170"/>
    </row>
    <row r="29" spans="2:80" x14ac:dyDescent="0.25">
      <c r="B29" s="166">
        <f t="shared" si="4"/>
        <v>2022</v>
      </c>
      <c r="C29" s="174">
        <v>0.78410000000000002</v>
      </c>
      <c r="D29" s="174">
        <v>0.78410000000000002</v>
      </c>
      <c r="E29" s="174">
        <v>0.78410000000000002</v>
      </c>
      <c r="F29" s="174">
        <v>0.78410000000000002</v>
      </c>
      <c r="G29" s="174">
        <v>0.78410000000000002</v>
      </c>
      <c r="H29" s="174">
        <v>0.78410000000000002</v>
      </c>
      <c r="I29" s="174">
        <v>0.78410000000000002</v>
      </c>
      <c r="J29" s="174">
        <v>0.78410000000000002</v>
      </c>
      <c r="K29" s="174">
        <v>0.78410000000000002</v>
      </c>
      <c r="L29" s="174">
        <v>0.78410000000000002</v>
      </c>
      <c r="M29" s="174">
        <v>0.78410000000000002</v>
      </c>
      <c r="N29" s="174">
        <v>0.78410000000000002</v>
      </c>
      <c r="O29" s="174">
        <v>0.78410000000000002</v>
      </c>
      <c r="P29" s="174">
        <v>0.78410000000000002</v>
      </c>
      <c r="Q29" s="174">
        <v>0.78410000000000002</v>
      </c>
      <c r="R29" s="174">
        <v>0.78410000000000002</v>
      </c>
      <c r="S29" s="174">
        <v>0.78410000000000002</v>
      </c>
      <c r="T29" s="174">
        <v>0.78410000000000002</v>
      </c>
      <c r="U29" s="174">
        <v>0.78410000000000002</v>
      </c>
      <c r="V29" s="174">
        <v>0.78410000000000002</v>
      </c>
      <c r="W29" s="174">
        <v>0.78410000000000002</v>
      </c>
      <c r="X29" s="174">
        <v>0.78410000000000002</v>
      </c>
      <c r="Y29" s="174">
        <v>0.78410000000000002</v>
      </c>
      <c r="Z29" s="174">
        <v>0.78410000000000002</v>
      </c>
      <c r="AA29" s="174">
        <v>0.78410000000000002</v>
      </c>
      <c r="AB29" s="174">
        <v>0.78410000000000002</v>
      </c>
      <c r="AC29" s="174">
        <v>0.78410000000000002</v>
      </c>
      <c r="AD29" s="174">
        <v>0.78410000000000002</v>
      </c>
      <c r="AE29" s="174">
        <v>0.78410000000000002</v>
      </c>
      <c r="AF29" s="174">
        <v>0.78410000000000002</v>
      </c>
      <c r="AG29" s="174">
        <v>0.78410000000000002</v>
      </c>
      <c r="AH29" s="174">
        <v>0.78410000000000002</v>
      </c>
      <c r="AI29" s="174">
        <v>0.78410000000000002</v>
      </c>
      <c r="AJ29" s="174">
        <v>0.78410000000000002</v>
      </c>
      <c r="AK29" s="174">
        <v>0.78410000000000002</v>
      </c>
      <c r="AL29" s="174">
        <v>0.78410000000000002</v>
      </c>
      <c r="AM29" s="174">
        <v>0.78410000000000002</v>
      </c>
      <c r="AN29" s="174">
        <v>0.78410000000000002</v>
      </c>
      <c r="AO29" s="174">
        <v>0.78410000000000002</v>
      </c>
      <c r="AP29" s="174">
        <v>0.78410000000000002</v>
      </c>
      <c r="AQ29" s="174">
        <v>0.76919999999999999</v>
      </c>
      <c r="AR29" s="174">
        <v>0.75429999999999997</v>
      </c>
      <c r="AS29" s="174">
        <v>0.73939999999999995</v>
      </c>
      <c r="AT29" s="174">
        <v>0.72449999999999992</v>
      </c>
      <c r="AU29" s="174">
        <v>0.7095999999999999</v>
      </c>
      <c r="AV29" s="174">
        <v>0.69469999999999987</v>
      </c>
      <c r="AW29" s="174">
        <v>0.67979999999999985</v>
      </c>
      <c r="AX29" s="174">
        <v>0.66489999999999982</v>
      </c>
      <c r="AY29" s="174">
        <v>0.6499999999999998</v>
      </c>
      <c r="AZ29" s="174">
        <v>0.63509999999999978</v>
      </c>
      <c r="BA29" s="174">
        <v>0.62019999999999975</v>
      </c>
      <c r="BB29" s="174">
        <v>0.60529999999999973</v>
      </c>
      <c r="BC29" s="174">
        <v>0.5903999999999997</v>
      </c>
      <c r="BD29" s="174">
        <v>0.57549999999999968</v>
      </c>
      <c r="BE29" s="174">
        <v>0.56059999999999965</v>
      </c>
      <c r="BF29" s="174">
        <v>0.54569999999999963</v>
      </c>
      <c r="BG29" s="174">
        <v>0.53079999999999961</v>
      </c>
      <c r="BH29" s="174">
        <v>0.51589999999999958</v>
      </c>
      <c r="BI29" s="174">
        <v>0.50099999999999956</v>
      </c>
      <c r="BJ29" s="174">
        <v>0.48609999999999953</v>
      </c>
      <c r="BK29" s="174">
        <v>0.47119999999999951</v>
      </c>
      <c r="BL29" s="174">
        <v>0.45629999999999948</v>
      </c>
      <c r="BM29" s="174">
        <v>0.44139999999999946</v>
      </c>
      <c r="BN29" s="174">
        <v>0.42649999999999944</v>
      </c>
      <c r="BO29" s="174">
        <v>0.41159999999999941</v>
      </c>
      <c r="BP29" s="174">
        <v>0.39669999999999939</v>
      </c>
      <c r="BQ29" s="174">
        <v>0.38179999999999936</v>
      </c>
      <c r="BR29" s="174">
        <v>0.36689999999999934</v>
      </c>
      <c r="BS29" s="174">
        <v>0.35199999999999931</v>
      </c>
      <c r="BT29" s="174">
        <v>0.33709999999999929</v>
      </c>
      <c r="BU29" s="174">
        <v>0.32219999999999926</v>
      </c>
      <c r="BV29" s="174">
        <v>0.30729999999999924</v>
      </c>
      <c r="BW29" s="174">
        <v>0.29239999999999922</v>
      </c>
      <c r="BX29" s="174">
        <v>0.27749999999999919</v>
      </c>
      <c r="BY29" s="174">
        <v>0.26259999999999917</v>
      </c>
      <c r="BZ29" s="174">
        <v>0.26259999999999917</v>
      </c>
      <c r="CA29" s="170"/>
      <c r="CB29" s="170"/>
    </row>
    <row r="30" spans="2:80" x14ac:dyDescent="0.25">
      <c r="B30" s="166">
        <f t="shared" si="4"/>
        <v>2023</v>
      </c>
      <c r="C30" s="174">
        <v>0.77429999999999999</v>
      </c>
      <c r="D30" s="174">
        <v>0.77429999999999999</v>
      </c>
      <c r="E30" s="174">
        <v>0.77429999999999999</v>
      </c>
      <c r="F30" s="174">
        <v>0.77429999999999999</v>
      </c>
      <c r="G30" s="174">
        <v>0.77429999999999999</v>
      </c>
      <c r="H30" s="174">
        <v>0.77429999999999999</v>
      </c>
      <c r="I30" s="174">
        <v>0.77429999999999999</v>
      </c>
      <c r="J30" s="174">
        <v>0.77429999999999999</v>
      </c>
      <c r="K30" s="174">
        <v>0.77429999999999999</v>
      </c>
      <c r="L30" s="174">
        <v>0.77429999999999999</v>
      </c>
      <c r="M30" s="174">
        <v>0.77429999999999999</v>
      </c>
      <c r="N30" s="174">
        <v>0.77429999999999999</v>
      </c>
      <c r="O30" s="174">
        <v>0.77429999999999999</v>
      </c>
      <c r="P30" s="174">
        <v>0.77429999999999999</v>
      </c>
      <c r="Q30" s="174">
        <v>0.77429999999999999</v>
      </c>
      <c r="R30" s="174">
        <v>0.77429999999999999</v>
      </c>
      <c r="S30" s="174">
        <v>0.77429999999999999</v>
      </c>
      <c r="T30" s="174">
        <v>0.77429999999999999</v>
      </c>
      <c r="U30" s="174">
        <v>0.77429999999999999</v>
      </c>
      <c r="V30" s="174">
        <v>0.77429999999999999</v>
      </c>
      <c r="W30" s="174">
        <v>0.77429999999999999</v>
      </c>
      <c r="X30" s="174">
        <v>0.77429999999999999</v>
      </c>
      <c r="Y30" s="174">
        <v>0.77429999999999999</v>
      </c>
      <c r="Z30" s="174">
        <v>0.77429999999999999</v>
      </c>
      <c r="AA30" s="174">
        <v>0.77429999999999999</v>
      </c>
      <c r="AB30" s="174">
        <v>0.77429999999999999</v>
      </c>
      <c r="AC30" s="174">
        <v>0.77429999999999999</v>
      </c>
      <c r="AD30" s="174">
        <v>0.77429999999999999</v>
      </c>
      <c r="AE30" s="174">
        <v>0.77429999999999999</v>
      </c>
      <c r="AF30" s="174">
        <v>0.77429999999999999</v>
      </c>
      <c r="AG30" s="174">
        <v>0.77429999999999999</v>
      </c>
      <c r="AH30" s="174">
        <v>0.77429999999999999</v>
      </c>
      <c r="AI30" s="174">
        <v>0.77429999999999999</v>
      </c>
      <c r="AJ30" s="174">
        <v>0.77429999999999999</v>
      </c>
      <c r="AK30" s="174">
        <v>0.77429999999999999</v>
      </c>
      <c r="AL30" s="174">
        <v>0.77429999999999999</v>
      </c>
      <c r="AM30" s="174">
        <v>0.77429999999999999</v>
      </c>
      <c r="AN30" s="174">
        <v>0.77429999999999999</v>
      </c>
      <c r="AO30" s="174">
        <v>0.77429999999999999</v>
      </c>
      <c r="AP30" s="174">
        <v>0.77429999999999999</v>
      </c>
      <c r="AQ30" s="174">
        <v>0.75939999999999996</v>
      </c>
      <c r="AR30" s="174">
        <v>0.74449999999999994</v>
      </c>
      <c r="AS30" s="174">
        <v>0.72959999999999992</v>
      </c>
      <c r="AT30" s="174">
        <v>0.71469999999999989</v>
      </c>
      <c r="AU30" s="174">
        <v>0.69979999999999987</v>
      </c>
      <c r="AV30" s="174">
        <v>0.68489999999999984</v>
      </c>
      <c r="AW30" s="174">
        <v>0.66999999999999982</v>
      </c>
      <c r="AX30" s="174">
        <v>0.65509999999999979</v>
      </c>
      <c r="AY30" s="174">
        <v>0.64019999999999977</v>
      </c>
      <c r="AZ30" s="174">
        <v>0.62529999999999974</v>
      </c>
      <c r="BA30" s="174">
        <v>0.61039999999999972</v>
      </c>
      <c r="BB30" s="174">
        <v>0.5954999999999997</v>
      </c>
      <c r="BC30" s="174">
        <v>0.58059999999999967</v>
      </c>
      <c r="BD30" s="174">
        <v>0.56569999999999965</v>
      </c>
      <c r="BE30" s="174">
        <v>0.55079999999999962</v>
      </c>
      <c r="BF30" s="174">
        <v>0.5358999999999996</v>
      </c>
      <c r="BG30" s="174">
        <v>0.52099999999999957</v>
      </c>
      <c r="BH30" s="174">
        <v>0.50609999999999955</v>
      </c>
      <c r="BI30" s="174">
        <v>0.49119999999999953</v>
      </c>
      <c r="BJ30" s="174">
        <v>0.4762999999999995</v>
      </c>
      <c r="BK30" s="174">
        <v>0.46139999999999948</v>
      </c>
      <c r="BL30" s="174">
        <v>0.44649999999999945</v>
      </c>
      <c r="BM30" s="174">
        <v>0.43159999999999943</v>
      </c>
      <c r="BN30" s="174">
        <v>0.4166999999999994</v>
      </c>
      <c r="BO30" s="174">
        <v>0.40179999999999938</v>
      </c>
      <c r="BP30" s="174">
        <v>0.38689999999999936</v>
      </c>
      <c r="BQ30" s="174">
        <v>0.37199999999999933</v>
      </c>
      <c r="BR30" s="174">
        <v>0.35709999999999931</v>
      </c>
      <c r="BS30" s="174">
        <v>0.34219999999999928</v>
      </c>
      <c r="BT30" s="174">
        <v>0.32729999999999926</v>
      </c>
      <c r="BU30" s="174">
        <v>0.31239999999999923</v>
      </c>
      <c r="BV30" s="174">
        <v>0.29749999999999921</v>
      </c>
      <c r="BW30" s="174">
        <v>0.28259999999999919</v>
      </c>
      <c r="BX30" s="174">
        <v>0.26769999999999916</v>
      </c>
      <c r="BY30" s="174">
        <v>0.25279999999999914</v>
      </c>
      <c r="BZ30" s="174">
        <v>0.25279999999999914</v>
      </c>
      <c r="CA30" s="170"/>
      <c r="CB30" s="170"/>
    </row>
    <row r="31" spans="2:80" x14ac:dyDescent="0.25">
      <c r="B31" s="166">
        <f t="shared" si="4"/>
        <v>2024</v>
      </c>
      <c r="C31" s="174">
        <v>0.76459999999999995</v>
      </c>
      <c r="D31" s="174">
        <v>0.76459999999999995</v>
      </c>
      <c r="E31" s="174">
        <v>0.76459999999999995</v>
      </c>
      <c r="F31" s="174">
        <v>0.76459999999999995</v>
      </c>
      <c r="G31" s="174">
        <v>0.76459999999999995</v>
      </c>
      <c r="H31" s="174">
        <v>0.76459999999999995</v>
      </c>
      <c r="I31" s="174">
        <v>0.76459999999999995</v>
      </c>
      <c r="J31" s="174">
        <v>0.76459999999999995</v>
      </c>
      <c r="K31" s="174">
        <v>0.76459999999999995</v>
      </c>
      <c r="L31" s="174">
        <v>0.76459999999999995</v>
      </c>
      <c r="M31" s="174">
        <v>0.76459999999999995</v>
      </c>
      <c r="N31" s="174">
        <v>0.76459999999999995</v>
      </c>
      <c r="O31" s="174">
        <v>0.76459999999999995</v>
      </c>
      <c r="P31" s="174">
        <v>0.76459999999999995</v>
      </c>
      <c r="Q31" s="174">
        <v>0.76459999999999995</v>
      </c>
      <c r="R31" s="174">
        <v>0.76459999999999995</v>
      </c>
      <c r="S31" s="174">
        <v>0.76459999999999995</v>
      </c>
      <c r="T31" s="174">
        <v>0.76459999999999995</v>
      </c>
      <c r="U31" s="174">
        <v>0.76459999999999995</v>
      </c>
      <c r="V31" s="174">
        <v>0.76459999999999995</v>
      </c>
      <c r="W31" s="174">
        <v>0.76459999999999995</v>
      </c>
      <c r="X31" s="174">
        <v>0.76459999999999995</v>
      </c>
      <c r="Y31" s="174">
        <v>0.76459999999999995</v>
      </c>
      <c r="Z31" s="174">
        <v>0.76459999999999995</v>
      </c>
      <c r="AA31" s="174">
        <v>0.76459999999999995</v>
      </c>
      <c r="AB31" s="174">
        <v>0.76459999999999995</v>
      </c>
      <c r="AC31" s="174">
        <v>0.76459999999999995</v>
      </c>
      <c r="AD31" s="174">
        <v>0.76459999999999995</v>
      </c>
      <c r="AE31" s="174">
        <v>0.76459999999999995</v>
      </c>
      <c r="AF31" s="174">
        <v>0.76459999999999995</v>
      </c>
      <c r="AG31" s="174">
        <v>0.76459999999999995</v>
      </c>
      <c r="AH31" s="174">
        <v>0.76459999999999995</v>
      </c>
      <c r="AI31" s="174">
        <v>0.76459999999999995</v>
      </c>
      <c r="AJ31" s="174">
        <v>0.76459999999999995</v>
      </c>
      <c r="AK31" s="174">
        <v>0.76459999999999995</v>
      </c>
      <c r="AL31" s="174">
        <v>0.76459999999999995</v>
      </c>
      <c r="AM31" s="174">
        <v>0.76459999999999995</v>
      </c>
      <c r="AN31" s="174">
        <v>0.76459999999999995</v>
      </c>
      <c r="AO31" s="174">
        <v>0.76459999999999995</v>
      </c>
      <c r="AP31" s="174">
        <v>0.76459999999999995</v>
      </c>
      <c r="AQ31" s="174">
        <v>0.74969999999999992</v>
      </c>
      <c r="AR31" s="174">
        <v>0.7347999999999999</v>
      </c>
      <c r="AS31" s="174">
        <v>0.71989999999999987</v>
      </c>
      <c r="AT31" s="174">
        <v>0.70499999999999985</v>
      </c>
      <c r="AU31" s="174">
        <v>0.69009999999999982</v>
      </c>
      <c r="AV31" s="174">
        <v>0.6751999999999998</v>
      </c>
      <c r="AW31" s="174">
        <v>0.66029999999999978</v>
      </c>
      <c r="AX31" s="174">
        <v>0.64539999999999975</v>
      </c>
      <c r="AY31" s="174">
        <v>0.63049999999999973</v>
      </c>
      <c r="AZ31" s="174">
        <v>0.6155999999999997</v>
      </c>
      <c r="BA31" s="174">
        <v>0.60069999999999968</v>
      </c>
      <c r="BB31" s="174">
        <v>0.58579999999999965</v>
      </c>
      <c r="BC31" s="174">
        <v>0.57089999999999963</v>
      </c>
      <c r="BD31" s="174">
        <v>0.55599999999999961</v>
      </c>
      <c r="BE31" s="174">
        <v>0.54109999999999958</v>
      </c>
      <c r="BF31" s="174">
        <v>0.52619999999999956</v>
      </c>
      <c r="BG31" s="174">
        <v>0.51129999999999953</v>
      </c>
      <c r="BH31" s="174">
        <v>0.49639999999999951</v>
      </c>
      <c r="BI31" s="174">
        <v>0.48149999999999948</v>
      </c>
      <c r="BJ31" s="174">
        <v>0.46659999999999946</v>
      </c>
      <c r="BK31" s="174">
        <v>0.45169999999999944</v>
      </c>
      <c r="BL31" s="174">
        <v>0.43679999999999941</v>
      </c>
      <c r="BM31" s="174">
        <v>0.42189999999999939</v>
      </c>
      <c r="BN31" s="174">
        <v>0.40699999999999936</v>
      </c>
      <c r="BO31" s="174">
        <v>0.39209999999999934</v>
      </c>
      <c r="BP31" s="174">
        <v>0.37719999999999931</v>
      </c>
      <c r="BQ31" s="174">
        <v>0.36229999999999929</v>
      </c>
      <c r="BR31" s="174">
        <v>0.34739999999999926</v>
      </c>
      <c r="BS31" s="174">
        <v>0.33249999999999924</v>
      </c>
      <c r="BT31" s="174">
        <v>0.31759999999999922</v>
      </c>
      <c r="BU31" s="174">
        <v>0.30269999999999919</v>
      </c>
      <c r="BV31" s="174">
        <v>0.28779999999999917</v>
      </c>
      <c r="BW31" s="174">
        <v>0.27289999999999914</v>
      </c>
      <c r="BX31" s="174">
        <v>0.25799999999999912</v>
      </c>
      <c r="BY31" s="174">
        <v>0.24309999999999912</v>
      </c>
      <c r="BZ31" s="174">
        <v>0.24309999999999912</v>
      </c>
      <c r="CA31" s="170"/>
      <c r="CB31" s="170"/>
    </row>
    <row r="32" spans="2:80" x14ac:dyDescent="0.25">
      <c r="B32" s="166">
        <f t="shared" si="4"/>
        <v>2025</v>
      </c>
      <c r="C32" s="174">
        <v>0.76459999999999995</v>
      </c>
      <c r="D32" s="174">
        <v>0.76459999999999995</v>
      </c>
      <c r="E32" s="174">
        <v>0.76459999999999995</v>
      </c>
      <c r="F32" s="174">
        <v>0.76459999999999995</v>
      </c>
      <c r="G32" s="174">
        <v>0.76459999999999995</v>
      </c>
      <c r="H32" s="174">
        <v>0.76459999999999995</v>
      </c>
      <c r="I32" s="174">
        <v>0.76459999999999995</v>
      </c>
      <c r="J32" s="174">
        <v>0.76459999999999995</v>
      </c>
      <c r="K32" s="174">
        <v>0.76459999999999995</v>
      </c>
      <c r="L32" s="174">
        <v>0.76459999999999995</v>
      </c>
      <c r="M32" s="174">
        <v>0.76459999999999995</v>
      </c>
      <c r="N32" s="174">
        <v>0.76459999999999995</v>
      </c>
      <c r="O32" s="174">
        <v>0.76459999999999995</v>
      </c>
      <c r="P32" s="174">
        <v>0.76459999999999995</v>
      </c>
      <c r="Q32" s="174">
        <v>0.76459999999999995</v>
      </c>
      <c r="R32" s="174">
        <v>0.76459999999999995</v>
      </c>
      <c r="S32" s="174">
        <v>0.76459999999999995</v>
      </c>
      <c r="T32" s="174">
        <v>0.76459999999999995</v>
      </c>
      <c r="U32" s="174">
        <v>0.76459999999999995</v>
      </c>
      <c r="V32" s="174">
        <v>0.76459999999999995</v>
      </c>
      <c r="W32" s="174">
        <v>0.76459999999999995</v>
      </c>
      <c r="X32" s="174">
        <v>0.76459999999999995</v>
      </c>
      <c r="Y32" s="174">
        <v>0.76459999999999995</v>
      </c>
      <c r="Z32" s="174">
        <v>0.76459999999999995</v>
      </c>
      <c r="AA32" s="174">
        <v>0.76459999999999995</v>
      </c>
      <c r="AB32" s="174">
        <v>0.76459999999999995</v>
      </c>
      <c r="AC32" s="174">
        <v>0.76459999999999995</v>
      </c>
      <c r="AD32" s="174">
        <v>0.76459999999999995</v>
      </c>
      <c r="AE32" s="174">
        <v>0.76459999999999995</v>
      </c>
      <c r="AF32" s="174">
        <v>0.76459999999999995</v>
      </c>
      <c r="AG32" s="174">
        <v>0.76459999999999995</v>
      </c>
      <c r="AH32" s="174">
        <v>0.76459999999999995</v>
      </c>
      <c r="AI32" s="174">
        <v>0.76459999999999995</v>
      </c>
      <c r="AJ32" s="174">
        <v>0.76459999999999995</v>
      </c>
      <c r="AK32" s="174">
        <v>0.76459999999999995</v>
      </c>
      <c r="AL32" s="174">
        <v>0.76459999999999995</v>
      </c>
      <c r="AM32" s="174">
        <v>0.76459999999999995</v>
      </c>
      <c r="AN32" s="174">
        <v>0.76459999999999995</v>
      </c>
      <c r="AO32" s="174">
        <v>0.76459999999999995</v>
      </c>
      <c r="AP32" s="174">
        <v>0.76459999999999995</v>
      </c>
      <c r="AQ32" s="174">
        <v>0.74969999999999992</v>
      </c>
      <c r="AR32" s="174">
        <v>0.7347999999999999</v>
      </c>
      <c r="AS32" s="174">
        <v>0.71989999999999987</v>
      </c>
      <c r="AT32" s="174">
        <v>0.70499999999999985</v>
      </c>
      <c r="AU32" s="174">
        <v>0.69009999999999982</v>
      </c>
      <c r="AV32" s="174">
        <v>0.6751999999999998</v>
      </c>
      <c r="AW32" s="174">
        <v>0.66029999999999978</v>
      </c>
      <c r="AX32" s="174">
        <v>0.64539999999999975</v>
      </c>
      <c r="AY32" s="174">
        <v>0.63049999999999973</v>
      </c>
      <c r="AZ32" s="174">
        <v>0.6155999999999997</v>
      </c>
      <c r="BA32" s="174">
        <v>0.60069999999999968</v>
      </c>
      <c r="BB32" s="174">
        <v>0.58579999999999965</v>
      </c>
      <c r="BC32" s="174">
        <v>0.57089999999999963</v>
      </c>
      <c r="BD32" s="174">
        <v>0.55599999999999961</v>
      </c>
      <c r="BE32" s="174">
        <v>0.54109999999999958</v>
      </c>
      <c r="BF32" s="174">
        <v>0.52619999999999956</v>
      </c>
      <c r="BG32" s="174">
        <v>0.51129999999999953</v>
      </c>
      <c r="BH32" s="174">
        <v>0.49639999999999951</v>
      </c>
      <c r="BI32" s="174">
        <v>0.48149999999999948</v>
      </c>
      <c r="BJ32" s="174">
        <v>0.46659999999999946</v>
      </c>
      <c r="BK32" s="174">
        <v>0.45169999999999944</v>
      </c>
      <c r="BL32" s="174">
        <v>0.43679999999999941</v>
      </c>
      <c r="BM32" s="174">
        <v>0.42189999999999939</v>
      </c>
      <c r="BN32" s="174">
        <v>0.40699999999999936</v>
      </c>
      <c r="BO32" s="174">
        <v>0.39209999999999934</v>
      </c>
      <c r="BP32" s="174">
        <v>0.37719999999999931</v>
      </c>
      <c r="BQ32" s="174">
        <v>0.36229999999999929</v>
      </c>
      <c r="BR32" s="174">
        <v>0.34739999999999926</v>
      </c>
      <c r="BS32" s="174">
        <v>0.33249999999999924</v>
      </c>
      <c r="BT32" s="174">
        <v>0.31759999999999922</v>
      </c>
      <c r="BU32" s="174">
        <v>0.30269999999999919</v>
      </c>
      <c r="BV32" s="174">
        <v>0.28779999999999917</v>
      </c>
      <c r="BW32" s="174">
        <v>0.27289999999999914</v>
      </c>
      <c r="BX32" s="174">
        <v>0.25799999999999912</v>
      </c>
      <c r="BY32" s="174">
        <v>0.24309999999999912</v>
      </c>
      <c r="BZ32" s="174">
        <v>0.24309999999999912</v>
      </c>
      <c r="CA32" s="170"/>
      <c r="CB32" s="170"/>
    </row>
    <row r="33" spans="2:80" x14ac:dyDescent="0.25">
      <c r="B33" s="166">
        <f t="shared" si="4"/>
        <v>2026</v>
      </c>
      <c r="C33" s="174">
        <v>0.76459999999999995</v>
      </c>
      <c r="D33" s="174">
        <v>0.76459999999999995</v>
      </c>
      <c r="E33" s="174">
        <v>0.76459999999999995</v>
      </c>
      <c r="F33" s="174">
        <v>0.76459999999999995</v>
      </c>
      <c r="G33" s="174">
        <v>0.76459999999999995</v>
      </c>
      <c r="H33" s="174">
        <v>0.76459999999999995</v>
      </c>
      <c r="I33" s="174">
        <v>0.76459999999999995</v>
      </c>
      <c r="J33" s="174">
        <v>0.76459999999999995</v>
      </c>
      <c r="K33" s="174">
        <v>0.76459999999999995</v>
      </c>
      <c r="L33" s="174">
        <v>0.76459999999999995</v>
      </c>
      <c r="M33" s="174">
        <v>0.76459999999999995</v>
      </c>
      <c r="N33" s="174">
        <v>0.76459999999999995</v>
      </c>
      <c r="O33" s="174">
        <v>0.76459999999999995</v>
      </c>
      <c r="P33" s="174">
        <v>0.76459999999999995</v>
      </c>
      <c r="Q33" s="174">
        <v>0.76459999999999995</v>
      </c>
      <c r="R33" s="174">
        <v>0.76459999999999995</v>
      </c>
      <c r="S33" s="174">
        <v>0.76459999999999995</v>
      </c>
      <c r="T33" s="174">
        <v>0.76459999999999995</v>
      </c>
      <c r="U33" s="174">
        <v>0.76459999999999995</v>
      </c>
      <c r="V33" s="174">
        <v>0.76459999999999995</v>
      </c>
      <c r="W33" s="174">
        <v>0.76459999999999995</v>
      </c>
      <c r="X33" s="174">
        <v>0.76459999999999995</v>
      </c>
      <c r="Y33" s="174">
        <v>0.76459999999999995</v>
      </c>
      <c r="Z33" s="174">
        <v>0.76459999999999995</v>
      </c>
      <c r="AA33" s="174">
        <v>0.76459999999999995</v>
      </c>
      <c r="AB33" s="174">
        <v>0.76459999999999995</v>
      </c>
      <c r="AC33" s="174">
        <v>0.76459999999999995</v>
      </c>
      <c r="AD33" s="174">
        <v>0.76459999999999995</v>
      </c>
      <c r="AE33" s="174">
        <v>0.76459999999999995</v>
      </c>
      <c r="AF33" s="174">
        <v>0.76459999999999995</v>
      </c>
      <c r="AG33" s="174">
        <v>0.76459999999999995</v>
      </c>
      <c r="AH33" s="174">
        <v>0.76459999999999995</v>
      </c>
      <c r="AI33" s="174">
        <v>0.76459999999999995</v>
      </c>
      <c r="AJ33" s="174">
        <v>0.76459999999999995</v>
      </c>
      <c r="AK33" s="174">
        <v>0.76459999999999995</v>
      </c>
      <c r="AL33" s="174">
        <v>0.76459999999999995</v>
      </c>
      <c r="AM33" s="174">
        <v>0.76459999999999995</v>
      </c>
      <c r="AN33" s="174">
        <v>0.76459999999999995</v>
      </c>
      <c r="AO33" s="174">
        <v>0.76459999999999995</v>
      </c>
      <c r="AP33" s="174">
        <v>0.76459999999999995</v>
      </c>
      <c r="AQ33" s="174">
        <v>0.74969999999999992</v>
      </c>
      <c r="AR33" s="174">
        <v>0.7347999999999999</v>
      </c>
      <c r="AS33" s="174">
        <v>0.71989999999999987</v>
      </c>
      <c r="AT33" s="174">
        <v>0.70499999999999985</v>
      </c>
      <c r="AU33" s="174">
        <v>0.69009999999999982</v>
      </c>
      <c r="AV33" s="174">
        <v>0.6751999999999998</v>
      </c>
      <c r="AW33" s="174">
        <v>0.66029999999999978</v>
      </c>
      <c r="AX33" s="174">
        <v>0.64539999999999975</v>
      </c>
      <c r="AY33" s="174">
        <v>0.63049999999999973</v>
      </c>
      <c r="AZ33" s="174">
        <v>0.6155999999999997</v>
      </c>
      <c r="BA33" s="174">
        <v>0.60069999999999968</v>
      </c>
      <c r="BB33" s="174">
        <v>0.58579999999999965</v>
      </c>
      <c r="BC33" s="174">
        <v>0.57089999999999963</v>
      </c>
      <c r="BD33" s="174">
        <v>0.55599999999999961</v>
      </c>
      <c r="BE33" s="174">
        <v>0.54109999999999958</v>
      </c>
      <c r="BF33" s="174">
        <v>0.52619999999999956</v>
      </c>
      <c r="BG33" s="174">
        <v>0.51129999999999953</v>
      </c>
      <c r="BH33" s="174">
        <v>0.49639999999999951</v>
      </c>
      <c r="BI33" s="174">
        <v>0.48149999999999948</v>
      </c>
      <c r="BJ33" s="174">
        <v>0.46659999999999946</v>
      </c>
      <c r="BK33" s="174">
        <v>0.45169999999999944</v>
      </c>
      <c r="BL33" s="174">
        <v>0.43679999999999941</v>
      </c>
      <c r="BM33" s="174">
        <v>0.42189999999999939</v>
      </c>
      <c r="BN33" s="174">
        <v>0.40699999999999936</v>
      </c>
      <c r="BO33" s="174">
        <v>0.39209999999999934</v>
      </c>
      <c r="BP33" s="174">
        <v>0.37719999999999931</v>
      </c>
      <c r="BQ33" s="174">
        <v>0.36229999999999929</v>
      </c>
      <c r="BR33" s="174">
        <v>0.34739999999999926</v>
      </c>
      <c r="BS33" s="174">
        <v>0.33249999999999924</v>
      </c>
      <c r="BT33" s="174">
        <v>0.31759999999999922</v>
      </c>
      <c r="BU33" s="174">
        <v>0.30269999999999919</v>
      </c>
      <c r="BV33" s="174">
        <v>0.28779999999999917</v>
      </c>
      <c r="BW33" s="174">
        <v>0.27289999999999914</v>
      </c>
      <c r="BX33" s="174">
        <v>0.25799999999999912</v>
      </c>
      <c r="BY33" s="174">
        <v>0.24309999999999912</v>
      </c>
      <c r="BZ33" s="174">
        <v>0.24309999999999912</v>
      </c>
      <c r="CA33" s="170"/>
      <c r="CB33" s="170"/>
    </row>
    <row r="34" spans="2:80" x14ac:dyDescent="0.25">
      <c r="B34" s="166">
        <f t="shared" si="4"/>
        <v>2027</v>
      </c>
      <c r="C34" s="174">
        <v>0.76459999999999995</v>
      </c>
      <c r="D34" s="174">
        <v>0.76459999999999995</v>
      </c>
      <c r="E34" s="174">
        <v>0.76459999999999995</v>
      </c>
      <c r="F34" s="174">
        <v>0.76459999999999995</v>
      </c>
      <c r="G34" s="174">
        <v>0.76459999999999995</v>
      </c>
      <c r="H34" s="174">
        <v>0.76459999999999995</v>
      </c>
      <c r="I34" s="174">
        <v>0.76459999999999995</v>
      </c>
      <c r="J34" s="174">
        <v>0.76459999999999995</v>
      </c>
      <c r="K34" s="174">
        <v>0.76459999999999995</v>
      </c>
      <c r="L34" s="174">
        <v>0.76459999999999995</v>
      </c>
      <c r="M34" s="174">
        <v>0.76459999999999995</v>
      </c>
      <c r="N34" s="174">
        <v>0.76459999999999995</v>
      </c>
      <c r="O34" s="174">
        <v>0.76459999999999995</v>
      </c>
      <c r="P34" s="174">
        <v>0.76459999999999995</v>
      </c>
      <c r="Q34" s="174">
        <v>0.76459999999999995</v>
      </c>
      <c r="R34" s="174">
        <v>0.76459999999999995</v>
      </c>
      <c r="S34" s="174">
        <v>0.76459999999999995</v>
      </c>
      <c r="T34" s="174">
        <v>0.76459999999999995</v>
      </c>
      <c r="U34" s="174">
        <v>0.76459999999999995</v>
      </c>
      <c r="V34" s="174">
        <v>0.76459999999999995</v>
      </c>
      <c r="W34" s="174">
        <v>0.76459999999999995</v>
      </c>
      <c r="X34" s="174">
        <v>0.76459999999999995</v>
      </c>
      <c r="Y34" s="174">
        <v>0.76459999999999995</v>
      </c>
      <c r="Z34" s="174">
        <v>0.76459999999999995</v>
      </c>
      <c r="AA34" s="174">
        <v>0.76459999999999995</v>
      </c>
      <c r="AB34" s="174">
        <v>0.76459999999999995</v>
      </c>
      <c r="AC34" s="174">
        <v>0.76459999999999995</v>
      </c>
      <c r="AD34" s="174">
        <v>0.76459999999999995</v>
      </c>
      <c r="AE34" s="174">
        <v>0.76459999999999995</v>
      </c>
      <c r="AF34" s="174">
        <v>0.76459999999999995</v>
      </c>
      <c r="AG34" s="174">
        <v>0.76459999999999995</v>
      </c>
      <c r="AH34" s="174">
        <v>0.76459999999999995</v>
      </c>
      <c r="AI34" s="174">
        <v>0.76459999999999995</v>
      </c>
      <c r="AJ34" s="174">
        <v>0.76459999999999995</v>
      </c>
      <c r="AK34" s="174">
        <v>0.76459999999999995</v>
      </c>
      <c r="AL34" s="174">
        <v>0.76459999999999995</v>
      </c>
      <c r="AM34" s="174">
        <v>0.76459999999999995</v>
      </c>
      <c r="AN34" s="174">
        <v>0.76459999999999995</v>
      </c>
      <c r="AO34" s="174">
        <v>0.76459999999999995</v>
      </c>
      <c r="AP34" s="174">
        <v>0.76459999999999995</v>
      </c>
      <c r="AQ34" s="174">
        <v>0.74969999999999992</v>
      </c>
      <c r="AR34" s="174">
        <v>0.7347999999999999</v>
      </c>
      <c r="AS34" s="174">
        <v>0.71989999999999987</v>
      </c>
      <c r="AT34" s="174">
        <v>0.70499999999999985</v>
      </c>
      <c r="AU34" s="174">
        <v>0.69009999999999982</v>
      </c>
      <c r="AV34" s="174">
        <v>0.6751999999999998</v>
      </c>
      <c r="AW34" s="174">
        <v>0.66029999999999978</v>
      </c>
      <c r="AX34" s="174">
        <v>0.64539999999999975</v>
      </c>
      <c r="AY34" s="174">
        <v>0.63049999999999973</v>
      </c>
      <c r="AZ34" s="174">
        <v>0.6155999999999997</v>
      </c>
      <c r="BA34" s="174">
        <v>0.60069999999999968</v>
      </c>
      <c r="BB34" s="174">
        <v>0.58579999999999965</v>
      </c>
      <c r="BC34" s="174">
        <v>0.57089999999999963</v>
      </c>
      <c r="BD34" s="174">
        <v>0.55599999999999961</v>
      </c>
      <c r="BE34" s="174">
        <v>0.54109999999999958</v>
      </c>
      <c r="BF34" s="174">
        <v>0.52619999999999956</v>
      </c>
      <c r="BG34" s="174">
        <v>0.51129999999999953</v>
      </c>
      <c r="BH34" s="174">
        <v>0.49639999999999951</v>
      </c>
      <c r="BI34" s="174">
        <v>0.48149999999999948</v>
      </c>
      <c r="BJ34" s="174">
        <v>0.46659999999999946</v>
      </c>
      <c r="BK34" s="174">
        <v>0.45169999999999944</v>
      </c>
      <c r="BL34" s="174">
        <v>0.43679999999999941</v>
      </c>
      <c r="BM34" s="174">
        <v>0.42189999999999939</v>
      </c>
      <c r="BN34" s="174">
        <v>0.40699999999999936</v>
      </c>
      <c r="BO34" s="174">
        <v>0.39209999999999934</v>
      </c>
      <c r="BP34" s="174">
        <v>0.37719999999999931</v>
      </c>
      <c r="BQ34" s="174">
        <v>0.36229999999999929</v>
      </c>
      <c r="BR34" s="174">
        <v>0.34739999999999926</v>
      </c>
      <c r="BS34" s="174">
        <v>0.33249999999999924</v>
      </c>
      <c r="BT34" s="174">
        <v>0.31759999999999922</v>
      </c>
      <c r="BU34" s="174">
        <v>0.30269999999999919</v>
      </c>
      <c r="BV34" s="174">
        <v>0.28779999999999917</v>
      </c>
      <c r="BW34" s="174">
        <v>0.27289999999999914</v>
      </c>
      <c r="BX34" s="174">
        <v>0.25799999999999912</v>
      </c>
      <c r="BY34" s="174">
        <v>0.24309999999999912</v>
      </c>
      <c r="BZ34" s="174">
        <v>0.24309999999999912</v>
      </c>
      <c r="CA34" s="170"/>
      <c r="CB34" s="170"/>
    </row>
    <row r="35" spans="2:80" x14ac:dyDescent="0.25">
      <c r="B35" s="166">
        <f t="shared" si="4"/>
        <v>2028</v>
      </c>
      <c r="C35" s="174">
        <v>0.76459999999999995</v>
      </c>
      <c r="D35" s="174">
        <v>0.76459999999999995</v>
      </c>
      <c r="E35" s="174">
        <v>0.76459999999999995</v>
      </c>
      <c r="F35" s="174">
        <v>0.76459999999999995</v>
      </c>
      <c r="G35" s="174">
        <v>0.76459999999999995</v>
      </c>
      <c r="H35" s="174">
        <v>0.76459999999999995</v>
      </c>
      <c r="I35" s="174">
        <v>0.76459999999999995</v>
      </c>
      <c r="J35" s="174">
        <v>0.76459999999999995</v>
      </c>
      <c r="K35" s="174">
        <v>0.76459999999999995</v>
      </c>
      <c r="L35" s="174">
        <v>0.76459999999999995</v>
      </c>
      <c r="M35" s="174">
        <v>0.76459999999999995</v>
      </c>
      <c r="N35" s="174">
        <v>0.76459999999999995</v>
      </c>
      <c r="O35" s="174">
        <v>0.76459999999999995</v>
      </c>
      <c r="P35" s="174">
        <v>0.76459999999999995</v>
      </c>
      <c r="Q35" s="174">
        <v>0.76459999999999995</v>
      </c>
      <c r="R35" s="174">
        <v>0.76459999999999995</v>
      </c>
      <c r="S35" s="174">
        <v>0.76459999999999995</v>
      </c>
      <c r="T35" s="174">
        <v>0.76459999999999995</v>
      </c>
      <c r="U35" s="174">
        <v>0.76459999999999995</v>
      </c>
      <c r="V35" s="174">
        <v>0.76459999999999995</v>
      </c>
      <c r="W35" s="174">
        <v>0.76459999999999995</v>
      </c>
      <c r="X35" s="174">
        <v>0.76459999999999995</v>
      </c>
      <c r="Y35" s="174">
        <v>0.76459999999999995</v>
      </c>
      <c r="Z35" s="174">
        <v>0.76459999999999995</v>
      </c>
      <c r="AA35" s="174">
        <v>0.76459999999999995</v>
      </c>
      <c r="AB35" s="174">
        <v>0.76459999999999995</v>
      </c>
      <c r="AC35" s="174">
        <v>0.76459999999999995</v>
      </c>
      <c r="AD35" s="174">
        <v>0.76459999999999995</v>
      </c>
      <c r="AE35" s="174">
        <v>0.76459999999999995</v>
      </c>
      <c r="AF35" s="174">
        <v>0.76459999999999995</v>
      </c>
      <c r="AG35" s="174">
        <v>0.76459999999999995</v>
      </c>
      <c r="AH35" s="174">
        <v>0.76459999999999995</v>
      </c>
      <c r="AI35" s="174">
        <v>0.76459999999999995</v>
      </c>
      <c r="AJ35" s="174">
        <v>0.76459999999999995</v>
      </c>
      <c r="AK35" s="174">
        <v>0.76459999999999995</v>
      </c>
      <c r="AL35" s="174">
        <v>0.76459999999999995</v>
      </c>
      <c r="AM35" s="174">
        <v>0.76459999999999995</v>
      </c>
      <c r="AN35" s="174">
        <v>0.76459999999999995</v>
      </c>
      <c r="AO35" s="174">
        <v>0.76459999999999995</v>
      </c>
      <c r="AP35" s="174">
        <v>0.76459999999999995</v>
      </c>
      <c r="AQ35" s="174">
        <v>0.74969999999999992</v>
      </c>
      <c r="AR35" s="174">
        <v>0.7347999999999999</v>
      </c>
      <c r="AS35" s="174">
        <v>0.71989999999999987</v>
      </c>
      <c r="AT35" s="174">
        <v>0.70499999999999985</v>
      </c>
      <c r="AU35" s="174">
        <v>0.69009999999999982</v>
      </c>
      <c r="AV35" s="174">
        <v>0.6751999999999998</v>
      </c>
      <c r="AW35" s="174">
        <v>0.66029999999999978</v>
      </c>
      <c r="AX35" s="174">
        <v>0.64539999999999975</v>
      </c>
      <c r="AY35" s="174">
        <v>0.63049999999999973</v>
      </c>
      <c r="AZ35" s="174">
        <v>0.6155999999999997</v>
      </c>
      <c r="BA35" s="174">
        <v>0.60069999999999968</v>
      </c>
      <c r="BB35" s="174">
        <v>0.58579999999999965</v>
      </c>
      <c r="BC35" s="174">
        <v>0.57089999999999963</v>
      </c>
      <c r="BD35" s="174">
        <v>0.55599999999999961</v>
      </c>
      <c r="BE35" s="174">
        <v>0.54109999999999958</v>
      </c>
      <c r="BF35" s="174">
        <v>0.52619999999999956</v>
      </c>
      <c r="BG35" s="174">
        <v>0.51129999999999953</v>
      </c>
      <c r="BH35" s="174">
        <v>0.49639999999999951</v>
      </c>
      <c r="BI35" s="174">
        <v>0.48149999999999948</v>
      </c>
      <c r="BJ35" s="174">
        <v>0.46659999999999946</v>
      </c>
      <c r="BK35" s="174">
        <v>0.45169999999999944</v>
      </c>
      <c r="BL35" s="174">
        <v>0.43679999999999941</v>
      </c>
      <c r="BM35" s="174">
        <v>0.42189999999999939</v>
      </c>
      <c r="BN35" s="174">
        <v>0.40699999999999936</v>
      </c>
      <c r="BO35" s="174">
        <v>0.39209999999999934</v>
      </c>
      <c r="BP35" s="174">
        <v>0.37719999999999931</v>
      </c>
      <c r="BQ35" s="174">
        <v>0.36229999999999929</v>
      </c>
      <c r="BR35" s="174">
        <v>0.34739999999999926</v>
      </c>
      <c r="BS35" s="174">
        <v>0.33249999999999924</v>
      </c>
      <c r="BT35" s="174">
        <v>0.31759999999999922</v>
      </c>
      <c r="BU35" s="174">
        <v>0.30269999999999919</v>
      </c>
      <c r="BV35" s="174">
        <v>0.28779999999999917</v>
      </c>
      <c r="BW35" s="174">
        <v>0.27289999999999914</v>
      </c>
      <c r="BX35" s="174">
        <v>0.25799999999999912</v>
      </c>
      <c r="BY35" s="174">
        <v>0.24309999999999912</v>
      </c>
      <c r="BZ35" s="174">
        <v>0.24309999999999912</v>
      </c>
      <c r="CA35" s="170"/>
      <c r="CB35" s="170"/>
    </row>
    <row r="36" spans="2:80" x14ac:dyDescent="0.25">
      <c r="B36" s="166">
        <f t="shared" si="4"/>
        <v>2029</v>
      </c>
      <c r="C36" s="174">
        <v>0.76459999999999995</v>
      </c>
      <c r="D36" s="174">
        <v>0.76459999999999995</v>
      </c>
      <c r="E36" s="174">
        <v>0.76459999999999995</v>
      </c>
      <c r="F36" s="174">
        <v>0.76459999999999995</v>
      </c>
      <c r="G36" s="174">
        <v>0.76459999999999995</v>
      </c>
      <c r="H36" s="174">
        <v>0.76459999999999995</v>
      </c>
      <c r="I36" s="174">
        <v>0.76459999999999995</v>
      </c>
      <c r="J36" s="174">
        <v>0.76459999999999995</v>
      </c>
      <c r="K36" s="174">
        <v>0.76459999999999995</v>
      </c>
      <c r="L36" s="174">
        <v>0.76459999999999995</v>
      </c>
      <c r="M36" s="174">
        <v>0.76459999999999995</v>
      </c>
      <c r="N36" s="174">
        <v>0.76459999999999995</v>
      </c>
      <c r="O36" s="174">
        <v>0.76459999999999995</v>
      </c>
      <c r="P36" s="174">
        <v>0.76459999999999995</v>
      </c>
      <c r="Q36" s="174">
        <v>0.76459999999999995</v>
      </c>
      <c r="R36" s="174">
        <v>0.76459999999999995</v>
      </c>
      <c r="S36" s="174">
        <v>0.76459999999999995</v>
      </c>
      <c r="T36" s="174">
        <v>0.76459999999999995</v>
      </c>
      <c r="U36" s="174">
        <v>0.76459999999999995</v>
      </c>
      <c r="V36" s="174">
        <v>0.76459999999999995</v>
      </c>
      <c r="W36" s="174">
        <v>0.76459999999999995</v>
      </c>
      <c r="X36" s="174">
        <v>0.76459999999999995</v>
      </c>
      <c r="Y36" s="174">
        <v>0.76459999999999995</v>
      </c>
      <c r="Z36" s="174">
        <v>0.76459999999999995</v>
      </c>
      <c r="AA36" s="174">
        <v>0.76459999999999995</v>
      </c>
      <c r="AB36" s="174">
        <v>0.76459999999999995</v>
      </c>
      <c r="AC36" s="174">
        <v>0.76459999999999995</v>
      </c>
      <c r="AD36" s="174">
        <v>0.76459999999999995</v>
      </c>
      <c r="AE36" s="174">
        <v>0.76459999999999995</v>
      </c>
      <c r="AF36" s="174">
        <v>0.76459999999999995</v>
      </c>
      <c r="AG36" s="174">
        <v>0.76459999999999995</v>
      </c>
      <c r="AH36" s="174">
        <v>0.76459999999999995</v>
      </c>
      <c r="AI36" s="174">
        <v>0.76459999999999995</v>
      </c>
      <c r="AJ36" s="174">
        <v>0.76459999999999995</v>
      </c>
      <c r="AK36" s="174">
        <v>0.76459999999999995</v>
      </c>
      <c r="AL36" s="174">
        <v>0.76459999999999995</v>
      </c>
      <c r="AM36" s="174">
        <v>0.76459999999999995</v>
      </c>
      <c r="AN36" s="174">
        <v>0.76459999999999995</v>
      </c>
      <c r="AO36" s="174">
        <v>0.76459999999999995</v>
      </c>
      <c r="AP36" s="174">
        <v>0.76459999999999995</v>
      </c>
      <c r="AQ36" s="174">
        <v>0.74969999999999992</v>
      </c>
      <c r="AR36" s="174">
        <v>0.7347999999999999</v>
      </c>
      <c r="AS36" s="174">
        <v>0.71989999999999987</v>
      </c>
      <c r="AT36" s="174">
        <v>0.70499999999999985</v>
      </c>
      <c r="AU36" s="174">
        <v>0.69009999999999982</v>
      </c>
      <c r="AV36" s="174">
        <v>0.6751999999999998</v>
      </c>
      <c r="AW36" s="174">
        <v>0.66029999999999978</v>
      </c>
      <c r="AX36" s="174">
        <v>0.64539999999999975</v>
      </c>
      <c r="AY36" s="174">
        <v>0.63049999999999973</v>
      </c>
      <c r="AZ36" s="174">
        <v>0.6155999999999997</v>
      </c>
      <c r="BA36" s="174">
        <v>0.60069999999999968</v>
      </c>
      <c r="BB36" s="174">
        <v>0.58579999999999965</v>
      </c>
      <c r="BC36" s="174">
        <v>0.57089999999999963</v>
      </c>
      <c r="BD36" s="174">
        <v>0.55599999999999961</v>
      </c>
      <c r="BE36" s="174">
        <v>0.54109999999999958</v>
      </c>
      <c r="BF36" s="174">
        <v>0.52619999999999956</v>
      </c>
      <c r="BG36" s="174">
        <v>0.51129999999999953</v>
      </c>
      <c r="BH36" s="174">
        <v>0.49639999999999951</v>
      </c>
      <c r="BI36" s="174">
        <v>0.48149999999999948</v>
      </c>
      <c r="BJ36" s="174">
        <v>0.46659999999999946</v>
      </c>
      <c r="BK36" s="174">
        <v>0.45169999999999944</v>
      </c>
      <c r="BL36" s="174">
        <v>0.43679999999999941</v>
      </c>
      <c r="BM36" s="174">
        <v>0.42189999999999939</v>
      </c>
      <c r="BN36" s="174">
        <v>0.40699999999999936</v>
      </c>
      <c r="BO36" s="174">
        <v>0.39209999999999934</v>
      </c>
      <c r="BP36" s="174">
        <v>0.37719999999999931</v>
      </c>
      <c r="BQ36" s="174">
        <v>0.36229999999999929</v>
      </c>
      <c r="BR36" s="174">
        <v>0.34739999999999926</v>
      </c>
      <c r="BS36" s="174">
        <v>0.33249999999999924</v>
      </c>
      <c r="BT36" s="174">
        <v>0.31759999999999922</v>
      </c>
      <c r="BU36" s="174">
        <v>0.30269999999999919</v>
      </c>
      <c r="BV36" s="174">
        <v>0.28779999999999917</v>
      </c>
      <c r="BW36" s="174">
        <v>0.27289999999999914</v>
      </c>
      <c r="BX36" s="174">
        <v>0.25799999999999912</v>
      </c>
      <c r="BY36" s="174">
        <v>0.24309999999999912</v>
      </c>
      <c r="BZ36" s="174">
        <v>0.24309999999999912</v>
      </c>
      <c r="CA36" s="170"/>
      <c r="CB36" s="170"/>
    </row>
    <row r="37" spans="2:80" x14ac:dyDescent="0.25">
      <c r="B37" s="166">
        <f t="shared" si="4"/>
        <v>2030</v>
      </c>
      <c r="C37" s="174">
        <v>0.76459999999999995</v>
      </c>
      <c r="D37" s="174">
        <v>0.76459999999999995</v>
      </c>
      <c r="E37" s="174">
        <v>0.76459999999999995</v>
      </c>
      <c r="F37" s="174">
        <v>0.76459999999999995</v>
      </c>
      <c r="G37" s="174">
        <v>0.76459999999999995</v>
      </c>
      <c r="H37" s="174">
        <v>0.76459999999999995</v>
      </c>
      <c r="I37" s="174">
        <v>0.76459999999999995</v>
      </c>
      <c r="J37" s="174">
        <v>0.76459999999999995</v>
      </c>
      <c r="K37" s="174">
        <v>0.76459999999999995</v>
      </c>
      <c r="L37" s="174">
        <v>0.76459999999999995</v>
      </c>
      <c r="M37" s="174">
        <v>0.76459999999999995</v>
      </c>
      <c r="N37" s="174">
        <v>0.76459999999999995</v>
      </c>
      <c r="O37" s="174">
        <v>0.76459999999999995</v>
      </c>
      <c r="P37" s="174">
        <v>0.76459999999999995</v>
      </c>
      <c r="Q37" s="174">
        <v>0.76459999999999995</v>
      </c>
      <c r="R37" s="174">
        <v>0.76459999999999995</v>
      </c>
      <c r="S37" s="174">
        <v>0.76459999999999995</v>
      </c>
      <c r="T37" s="174">
        <v>0.76459999999999995</v>
      </c>
      <c r="U37" s="174">
        <v>0.76459999999999995</v>
      </c>
      <c r="V37" s="174">
        <v>0.76459999999999995</v>
      </c>
      <c r="W37" s="174">
        <v>0.76459999999999995</v>
      </c>
      <c r="X37" s="174">
        <v>0.76459999999999995</v>
      </c>
      <c r="Y37" s="174">
        <v>0.76459999999999995</v>
      </c>
      <c r="Z37" s="174">
        <v>0.76459999999999995</v>
      </c>
      <c r="AA37" s="174">
        <v>0.76459999999999995</v>
      </c>
      <c r="AB37" s="174">
        <v>0.76459999999999995</v>
      </c>
      <c r="AC37" s="174">
        <v>0.76459999999999995</v>
      </c>
      <c r="AD37" s="174">
        <v>0.76459999999999995</v>
      </c>
      <c r="AE37" s="174">
        <v>0.76459999999999995</v>
      </c>
      <c r="AF37" s="174">
        <v>0.76459999999999995</v>
      </c>
      <c r="AG37" s="174">
        <v>0.76459999999999995</v>
      </c>
      <c r="AH37" s="174">
        <v>0.76459999999999995</v>
      </c>
      <c r="AI37" s="174">
        <v>0.76459999999999995</v>
      </c>
      <c r="AJ37" s="174">
        <v>0.76459999999999995</v>
      </c>
      <c r="AK37" s="174">
        <v>0.76459999999999995</v>
      </c>
      <c r="AL37" s="174">
        <v>0.76459999999999995</v>
      </c>
      <c r="AM37" s="174">
        <v>0.76459999999999995</v>
      </c>
      <c r="AN37" s="174">
        <v>0.76459999999999995</v>
      </c>
      <c r="AO37" s="174">
        <v>0.76459999999999995</v>
      </c>
      <c r="AP37" s="174">
        <v>0.76459999999999995</v>
      </c>
      <c r="AQ37" s="174">
        <v>0.74969999999999992</v>
      </c>
      <c r="AR37" s="174">
        <v>0.7347999999999999</v>
      </c>
      <c r="AS37" s="174">
        <v>0.71989999999999987</v>
      </c>
      <c r="AT37" s="174">
        <v>0.70499999999999985</v>
      </c>
      <c r="AU37" s="174">
        <v>0.69009999999999982</v>
      </c>
      <c r="AV37" s="174">
        <v>0.6751999999999998</v>
      </c>
      <c r="AW37" s="174">
        <v>0.66029999999999978</v>
      </c>
      <c r="AX37" s="174">
        <v>0.64539999999999975</v>
      </c>
      <c r="AY37" s="174">
        <v>0.63049999999999973</v>
      </c>
      <c r="AZ37" s="174">
        <v>0.6155999999999997</v>
      </c>
      <c r="BA37" s="174">
        <v>0.60069999999999968</v>
      </c>
      <c r="BB37" s="174">
        <v>0.58579999999999965</v>
      </c>
      <c r="BC37" s="174">
        <v>0.57089999999999963</v>
      </c>
      <c r="BD37" s="174">
        <v>0.55599999999999961</v>
      </c>
      <c r="BE37" s="174">
        <v>0.54109999999999958</v>
      </c>
      <c r="BF37" s="174">
        <v>0.52619999999999956</v>
      </c>
      <c r="BG37" s="174">
        <v>0.51129999999999953</v>
      </c>
      <c r="BH37" s="174">
        <v>0.49639999999999951</v>
      </c>
      <c r="BI37" s="174">
        <v>0.48149999999999948</v>
      </c>
      <c r="BJ37" s="174">
        <v>0.46659999999999946</v>
      </c>
      <c r="BK37" s="174">
        <v>0.45169999999999944</v>
      </c>
      <c r="BL37" s="174">
        <v>0.43679999999999941</v>
      </c>
      <c r="BM37" s="174">
        <v>0.42189999999999939</v>
      </c>
      <c r="BN37" s="174">
        <v>0.40699999999999936</v>
      </c>
      <c r="BO37" s="174">
        <v>0.39209999999999934</v>
      </c>
      <c r="BP37" s="174">
        <v>0.37719999999999931</v>
      </c>
      <c r="BQ37" s="174">
        <v>0.36229999999999929</v>
      </c>
      <c r="BR37" s="174">
        <v>0.34739999999999926</v>
      </c>
      <c r="BS37" s="174">
        <v>0.33249999999999924</v>
      </c>
      <c r="BT37" s="174">
        <v>0.31759999999999922</v>
      </c>
      <c r="BU37" s="174">
        <v>0.30269999999999919</v>
      </c>
      <c r="BV37" s="174">
        <v>0.28779999999999917</v>
      </c>
      <c r="BW37" s="174">
        <v>0.27289999999999914</v>
      </c>
      <c r="BX37" s="174">
        <v>0.25799999999999912</v>
      </c>
      <c r="BY37" s="174">
        <v>0.24309999999999912</v>
      </c>
      <c r="BZ37" s="174">
        <v>0.24309999999999912</v>
      </c>
      <c r="CA37" s="170"/>
      <c r="CB37" s="170"/>
    </row>
    <row r="38" spans="2:80" x14ac:dyDescent="0.25">
      <c r="B38" s="166">
        <f t="shared" si="4"/>
        <v>2031</v>
      </c>
      <c r="C38" s="174">
        <v>0.76459999999999995</v>
      </c>
      <c r="D38" s="174">
        <v>0.76459999999999995</v>
      </c>
      <c r="E38" s="174">
        <v>0.76459999999999995</v>
      </c>
      <c r="F38" s="174">
        <v>0.76459999999999995</v>
      </c>
      <c r="G38" s="174">
        <v>0.76459999999999995</v>
      </c>
      <c r="H38" s="174">
        <v>0.76459999999999995</v>
      </c>
      <c r="I38" s="174">
        <v>0.76459999999999995</v>
      </c>
      <c r="J38" s="174">
        <v>0.76459999999999995</v>
      </c>
      <c r="K38" s="174">
        <v>0.76459999999999995</v>
      </c>
      <c r="L38" s="174">
        <v>0.76459999999999995</v>
      </c>
      <c r="M38" s="174">
        <v>0.76459999999999995</v>
      </c>
      <c r="N38" s="174">
        <v>0.76459999999999995</v>
      </c>
      <c r="O38" s="174">
        <v>0.76459999999999995</v>
      </c>
      <c r="P38" s="174">
        <v>0.76459999999999995</v>
      </c>
      <c r="Q38" s="174">
        <v>0.76459999999999995</v>
      </c>
      <c r="R38" s="174">
        <v>0.76459999999999995</v>
      </c>
      <c r="S38" s="174">
        <v>0.76459999999999995</v>
      </c>
      <c r="T38" s="174">
        <v>0.76459999999999995</v>
      </c>
      <c r="U38" s="174">
        <v>0.76459999999999995</v>
      </c>
      <c r="V38" s="174">
        <v>0.76459999999999995</v>
      </c>
      <c r="W38" s="174">
        <v>0.76459999999999995</v>
      </c>
      <c r="X38" s="174">
        <v>0.76459999999999995</v>
      </c>
      <c r="Y38" s="174">
        <v>0.76459999999999995</v>
      </c>
      <c r="Z38" s="174">
        <v>0.76459999999999995</v>
      </c>
      <c r="AA38" s="174">
        <v>0.76459999999999995</v>
      </c>
      <c r="AB38" s="174">
        <v>0.76459999999999995</v>
      </c>
      <c r="AC38" s="174">
        <v>0.76459999999999995</v>
      </c>
      <c r="AD38" s="174">
        <v>0.76459999999999995</v>
      </c>
      <c r="AE38" s="174">
        <v>0.76459999999999995</v>
      </c>
      <c r="AF38" s="174">
        <v>0.76459999999999995</v>
      </c>
      <c r="AG38" s="174">
        <v>0.76459999999999995</v>
      </c>
      <c r="AH38" s="174">
        <v>0.76459999999999995</v>
      </c>
      <c r="AI38" s="174">
        <v>0.76459999999999995</v>
      </c>
      <c r="AJ38" s="174">
        <v>0.76459999999999995</v>
      </c>
      <c r="AK38" s="174">
        <v>0.76459999999999995</v>
      </c>
      <c r="AL38" s="174">
        <v>0.76459999999999995</v>
      </c>
      <c r="AM38" s="174">
        <v>0.76459999999999995</v>
      </c>
      <c r="AN38" s="174">
        <v>0.76459999999999995</v>
      </c>
      <c r="AO38" s="174">
        <v>0.76459999999999995</v>
      </c>
      <c r="AP38" s="174">
        <v>0.76459999999999995</v>
      </c>
      <c r="AQ38" s="174">
        <v>0.74969999999999992</v>
      </c>
      <c r="AR38" s="174">
        <v>0.7347999999999999</v>
      </c>
      <c r="AS38" s="174">
        <v>0.71989999999999987</v>
      </c>
      <c r="AT38" s="174">
        <v>0.70499999999999985</v>
      </c>
      <c r="AU38" s="174">
        <v>0.69009999999999982</v>
      </c>
      <c r="AV38" s="174">
        <v>0.6751999999999998</v>
      </c>
      <c r="AW38" s="174">
        <v>0.66029999999999978</v>
      </c>
      <c r="AX38" s="174">
        <v>0.64539999999999975</v>
      </c>
      <c r="AY38" s="174">
        <v>0.63049999999999973</v>
      </c>
      <c r="AZ38" s="174">
        <v>0.6155999999999997</v>
      </c>
      <c r="BA38" s="174">
        <v>0.60069999999999968</v>
      </c>
      <c r="BB38" s="174">
        <v>0.58579999999999965</v>
      </c>
      <c r="BC38" s="174">
        <v>0.57089999999999963</v>
      </c>
      <c r="BD38" s="174">
        <v>0.55599999999999961</v>
      </c>
      <c r="BE38" s="174">
        <v>0.54109999999999958</v>
      </c>
      <c r="BF38" s="174">
        <v>0.52619999999999956</v>
      </c>
      <c r="BG38" s="174">
        <v>0.51129999999999953</v>
      </c>
      <c r="BH38" s="174">
        <v>0.49639999999999951</v>
      </c>
      <c r="BI38" s="174">
        <v>0.48149999999999948</v>
      </c>
      <c r="BJ38" s="174">
        <v>0.46659999999999946</v>
      </c>
      <c r="BK38" s="174">
        <v>0.45169999999999944</v>
      </c>
      <c r="BL38" s="174">
        <v>0.43679999999999941</v>
      </c>
      <c r="BM38" s="174">
        <v>0.42189999999999939</v>
      </c>
      <c r="BN38" s="174">
        <v>0.40699999999999936</v>
      </c>
      <c r="BO38" s="174">
        <v>0.39209999999999934</v>
      </c>
      <c r="BP38" s="174">
        <v>0.37719999999999931</v>
      </c>
      <c r="BQ38" s="174">
        <v>0.36229999999999929</v>
      </c>
      <c r="BR38" s="174">
        <v>0.34739999999999926</v>
      </c>
      <c r="BS38" s="174">
        <v>0.33249999999999924</v>
      </c>
      <c r="BT38" s="174">
        <v>0.31759999999999922</v>
      </c>
      <c r="BU38" s="174">
        <v>0.30269999999999919</v>
      </c>
      <c r="BV38" s="174">
        <v>0.28779999999999917</v>
      </c>
      <c r="BW38" s="174">
        <v>0.27289999999999914</v>
      </c>
      <c r="BX38" s="174">
        <v>0.25799999999999912</v>
      </c>
      <c r="BY38" s="174">
        <v>0.24309999999999912</v>
      </c>
      <c r="BZ38" s="174">
        <v>0.24309999999999912</v>
      </c>
      <c r="CA38" s="170"/>
      <c r="CB38" s="170"/>
    </row>
    <row r="39" spans="2:80" x14ac:dyDescent="0.25">
      <c r="B39" s="166">
        <f t="shared" si="4"/>
        <v>2032</v>
      </c>
      <c r="C39" s="174">
        <v>0.76459999999999995</v>
      </c>
      <c r="D39" s="174">
        <v>0.76459999999999995</v>
      </c>
      <c r="E39" s="174">
        <v>0.76459999999999995</v>
      </c>
      <c r="F39" s="174">
        <v>0.76459999999999995</v>
      </c>
      <c r="G39" s="174">
        <v>0.76459999999999995</v>
      </c>
      <c r="H39" s="174">
        <v>0.76459999999999995</v>
      </c>
      <c r="I39" s="174">
        <v>0.76459999999999995</v>
      </c>
      <c r="J39" s="174">
        <v>0.76459999999999995</v>
      </c>
      <c r="K39" s="174">
        <v>0.76459999999999995</v>
      </c>
      <c r="L39" s="174">
        <v>0.76459999999999995</v>
      </c>
      <c r="M39" s="174">
        <v>0.76459999999999995</v>
      </c>
      <c r="N39" s="174">
        <v>0.76459999999999995</v>
      </c>
      <c r="O39" s="174">
        <v>0.76459999999999995</v>
      </c>
      <c r="P39" s="174">
        <v>0.76459999999999995</v>
      </c>
      <c r="Q39" s="174">
        <v>0.76459999999999995</v>
      </c>
      <c r="R39" s="174">
        <v>0.76459999999999995</v>
      </c>
      <c r="S39" s="174">
        <v>0.76459999999999995</v>
      </c>
      <c r="T39" s="174">
        <v>0.76459999999999995</v>
      </c>
      <c r="U39" s="174">
        <v>0.76459999999999995</v>
      </c>
      <c r="V39" s="174">
        <v>0.76459999999999995</v>
      </c>
      <c r="W39" s="174">
        <v>0.76459999999999995</v>
      </c>
      <c r="X39" s="174">
        <v>0.76459999999999995</v>
      </c>
      <c r="Y39" s="174">
        <v>0.76459999999999995</v>
      </c>
      <c r="Z39" s="174">
        <v>0.76459999999999995</v>
      </c>
      <c r="AA39" s="174">
        <v>0.76459999999999995</v>
      </c>
      <c r="AB39" s="174">
        <v>0.76459999999999995</v>
      </c>
      <c r="AC39" s="174">
        <v>0.76459999999999995</v>
      </c>
      <c r="AD39" s="174">
        <v>0.76459999999999995</v>
      </c>
      <c r="AE39" s="174">
        <v>0.76459999999999995</v>
      </c>
      <c r="AF39" s="174">
        <v>0.76459999999999995</v>
      </c>
      <c r="AG39" s="174">
        <v>0.76459999999999995</v>
      </c>
      <c r="AH39" s="174">
        <v>0.76459999999999995</v>
      </c>
      <c r="AI39" s="174">
        <v>0.76459999999999995</v>
      </c>
      <c r="AJ39" s="174">
        <v>0.76459999999999995</v>
      </c>
      <c r="AK39" s="174">
        <v>0.76459999999999995</v>
      </c>
      <c r="AL39" s="174">
        <v>0.76459999999999995</v>
      </c>
      <c r="AM39" s="174">
        <v>0.76459999999999995</v>
      </c>
      <c r="AN39" s="174">
        <v>0.76459999999999995</v>
      </c>
      <c r="AO39" s="174">
        <v>0.76459999999999995</v>
      </c>
      <c r="AP39" s="174">
        <v>0.76459999999999995</v>
      </c>
      <c r="AQ39" s="174">
        <v>0.74969999999999992</v>
      </c>
      <c r="AR39" s="174">
        <v>0.7347999999999999</v>
      </c>
      <c r="AS39" s="174">
        <v>0.71989999999999987</v>
      </c>
      <c r="AT39" s="174">
        <v>0.70499999999999985</v>
      </c>
      <c r="AU39" s="174">
        <v>0.69009999999999982</v>
      </c>
      <c r="AV39" s="174">
        <v>0.6751999999999998</v>
      </c>
      <c r="AW39" s="174">
        <v>0.66029999999999978</v>
      </c>
      <c r="AX39" s="174">
        <v>0.64539999999999975</v>
      </c>
      <c r="AY39" s="174">
        <v>0.63049999999999973</v>
      </c>
      <c r="AZ39" s="174">
        <v>0.6155999999999997</v>
      </c>
      <c r="BA39" s="174">
        <v>0.60069999999999968</v>
      </c>
      <c r="BB39" s="174">
        <v>0.58579999999999965</v>
      </c>
      <c r="BC39" s="174">
        <v>0.57089999999999963</v>
      </c>
      <c r="BD39" s="174">
        <v>0.55599999999999961</v>
      </c>
      <c r="BE39" s="174">
        <v>0.54109999999999958</v>
      </c>
      <c r="BF39" s="174">
        <v>0.52619999999999956</v>
      </c>
      <c r="BG39" s="174">
        <v>0.51129999999999953</v>
      </c>
      <c r="BH39" s="174">
        <v>0.49639999999999951</v>
      </c>
      <c r="BI39" s="174">
        <v>0.48149999999999948</v>
      </c>
      <c r="BJ39" s="174">
        <v>0.46659999999999946</v>
      </c>
      <c r="BK39" s="174">
        <v>0.45169999999999944</v>
      </c>
      <c r="BL39" s="174">
        <v>0.43679999999999941</v>
      </c>
      <c r="BM39" s="174">
        <v>0.42189999999999939</v>
      </c>
      <c r="BN39" s="174">
        <v>0.40699999999999936</v>
      </c>
      <c r="BO39" s="174">
        <v>0.39209999999999934</v>
      </c>
      <c r="BP39" s="174">
        <v>0.37719999999999931</v>
      </c>
      <c r="BQ39" s="174">
        <v>0.36229999999999929</v>
      </c>
      <c r="BR39" s="174">
        <v>0.34739999999999926</v>
      </c>
      <c r="BS39" s="174">
        <v>0.33249999999999924</v>
      </c>
      <c r="BT39" s="174">
        <v>0.31759999999999922</v>
      </c>
      <c r="BU39" s="174">
        <v>0.30269999999999919</v>
      </c>
      <c r="BV39" s="174">
        <v>0.28779999999999917</v>
      </c>
      <c r="BW39" s="174">
        <v>0.27289999999999914</v>
      </c>
      <c r="BX39" s="174">
        <v>0.25799999999999912</v>
      </c>
      <c r="BY39" s="174">
        <v>0.24309999999999912</v>
      </c>
      <c r="BZ39" s="174">
        <v>0.24309999999999912</v>
      </c>
      <c r="CA39" s="170"/>
      <c r="CB39" s="170"/>
    </row>
    <row r="40" spans="2:80" x14ac:dyDescent="0.25">
      <c r="B40" s="166">
        <f t="shared" si="4"/>
        <v>2033</v>
      </c>
      <c r="C40" s="174">
        <v>0.76459999999999995</v>
      </c>
      <c r="D40" s="174">
        <v>0.76459999999999995</v>
      </c>
      <c r="E40" s="174">
        <v>0.76459999999999995</v>
      </c>
      <c r="F40" s="174">
        <v>0.76459999999999995</v>
      </c>
      <c r="G40" s="174">
        <v>0.76459999999999995</v>
      </c>
      <c r="H40" s="174">
        <v>0.76459999999999995</v>
      </c>
      <c r="I40" s="174">
        <v>0.76459999999999995</v>
      </c>
      <c r="J40" s="174">
        <v>0.76459999999999995</v>
      </c>
      <c r="K40" s="174">
        <v>0.76459999999999995</v>
      </c>
      <c r="L40" s="174">
        <v>0.76459999999999995</v>
      </c>
      <c r="M40" s="174">
        <v>0.76459999999999995</v>
      </c>
      <c r="N40" s="174">
        <v>0.76459999999999995</v>
      </c>
      <c r="O40" s="174">
        <v>0.76459999999999995</v>
      </c>
      <c r="P40" s="174">
        <v>0.76459999999999995</v>
      </c>
      <c r="Q40" s="174">
        <v>0.76459999999999995</v>
      </c>
      <c r="R40" s="174">
        <v>0.76459999999999995</v>
      </c>
      <c r="S40" s="174">
        <v>0.76459999999999995</v>
      </c>
      <c r="T40" s="174">
        <v>0.76459999999999995</v>
      </c>
      <c r="U40" s="174">
        <v>0.76459999999999995</v>
      </c>
      <c r="V40" s="174">
        <v>0.76459999999999995</v>
      </c>
      <c r="W40" s="174">
        <v>0.76459999999999995</v>
      </c>
      <c r="X40" s="174">
        <v>0.76459999999999995</v>
      </c>
      <c r="Y40" s="174">
        <v>0.76459999999999995</v>
      </c>
      <c r="Z40" s="174">
        <v>0.76459999999999995</v>
      </c>
      <c r="AA40" s="174">
        <v>0.76459999999999995</v>
      </c>
      <c r="AB40" s="174">
        <v>0.76459999999999995</v>
      </c>
      <c r="AC40" s="174">
        <v>0.76459999999999995</v>
      </c>
      <c r="AD40" s="174">
        <v>0.76459999999999995</v>
      </c>
      <c r="AE40" s="174">
        <v>0.76459999999999995</v>
      </c>
      <c r="AF40" s="174">
        <v>0.76459999999999995</v>
      </c>
      <c r="AG40" s="174">
        <v>0.76459999999999995</v>
      </c>
      <c r="AH40" s="174">
        <v>0.76459999999999995</v>
      </c>
      <c r="AI40" s="174">
        <v>0.76459999999999995</v>
      </c>
      <c r="AJ40" s="174">
        <v>0.76459999999999995</v>
      </c>
      <c r="AK40" s="174">
        <v>0.76459999999999995</v>
      </c>
      <c r="AL40" s="174">
        <v>0.76459999999999995</v>
      </c>
      <c r="AM40" s="174">
        <v>0.76459999999999995</v>
      </c>
      <c r="AN40" s="174">
        <v>0.76459999999999995</v>
      </c>
      <c r="AO40" s="174">
        <v>0.76459999999999995</v>
      </c>
      <c r="AP40" s="174">
        <v>0.76459999999999995</v>
      </c>
      <c r="AQ40" s="174">
        <v>0.74969999999999992</v>
      </c>
      <c r="AR40" s="174">
        <v>0.7347999999999999</v>
      </c>
      <c r="AS40" s="174">
        <v>0.71989999999999987</v>
      </c>
      <c r="AT40" s="174">
        <v>0.70499999999999985</v>
      </c>
      <c r="AU40" s="174">
        <v>0.69009999999999982</v>
      </c>
      <c r="AV40" s="174">
        <v>0.6751999999999998</v>
      </c>
      <c r="AW40" s="174">
        <v>0.66029999999999978</v>
      </c>
      <c r="AX40" s="174">
        <v>0.64539999999999975</v>
      </c>
      <c r="AY40" s="174">
        <v>0.63049999999999973</v>
      </c>
      <c r="AZ40" s="174">
        <v>0.6155999999999997</v>
      </c>
      <c r="BA40" s="174">
        <v>0.60069999999999968</v>
      </c>
      <c r="BB40" s="174">
        <v>0.58579999999999965</v>
      </c>
      <c r="BC40" s="174">
        <v>0.57089999999999963</v>
      </c>
      <c r="BD40" s="174">
        <v>0.55599999999999961</v>
      </c>
      <c r="BE40" s="174">
        <v>0.54109999999999958</v>
      </c>
      <c r="BF40" s="174">
        <v>0.52619999999999956</v>
      </c>
      <c r="BG40" s="174">
        <v>0.51129999999999953</v>
      </c>
      <c r="BH40" s="174">
        <v>0.49639999999999951</v>
      </c>
      <c r="BI40" s="174">
        <v>0.48149999999999948</v>
      </c>
      <c r="BJ40" s="174">
        <v>0.46659999999999946</v>
      </c>
      <c r="BK40" s="174">
        <v>0.45169999999999944</v>
      </c>
      <c r="BL40" s="174">
        <v>0.43679999999999941</v>
      </c>
      <c r="BM40" s="174">
        <v>0.42189999999999939</v>
      </c>
      <c r="BN40" s="174">
        <v>0.40699999999999936</v>
      </c>
      <c r="BO40" s="174">
        <v>0.39209999999999934</v>
      </c>
      <c r="BP40" s="174">
        <v>0.37719999999999931</v>
      </c>
      <c r="BQ40" s="174">
        <v>0.36229999999999929</v>
      </c>
      <c r="BR40" s="174">
        <v>0.34739999999999926</v>
      </c>
      <c r="BS40" s="174">
        <v>0.33249999999999924</v>
      </c>
      <c r="BT40" s="174">
        <v>0.31759999999999922</v>
      </c>
      <c r="BU40" s="174">
        <v>0.30269999999999919</v>
      </c>
      <c r="BV40" s="174">
        <v>0.28779999999999917</v>
      </c>
      <c r="BW40" s="174">
        <v>0.27289999999999914</v>
      </c>
      <c r="BX40" s="174">
        <v>0.25799999999999912</v>
      </c>
      <c r="BY40" s="174">
        <v>0.24309999999999912</v>
      </c>
      <c r="BZ40" s="174">
        <v>0.24309999999999912</v>
      </c>
      <c r="CA40" s="170"/>
      <c r="CB40" s="170"/>
    </row>
    <row r="41" spans="2:80" x14ac:dyDescent="0.25">
      <c r="B41" s="166">
        <f t="shared" si="4"/>
        <v>2034</v>
      </c>
      <c r="C41" s="174">
        <v>0.76459999999999995</v>
      </c>
      <c r="D41" s="174">
        <v>0.76459999999999995</v>
      </c>
      <c r="E41" s="174">
        <v>0.76459999999999995</v>
      </c>
      <c r="F41" s="174">
        <v>0.76459999999999995</v>
      </c>
      <c r="G41" s="174">
        <v>0.76459999999999995</v>
      </c>
      <c r="H41" s="174">
        <v>0.76459999999999995</v>
      </c>
      <c r="I41" s="174">
        <v>0.76459999999999995</v>
      </c>
      <c r="J41" s="174">
        <v>0.76459999999999995</v>
      </c>
      <c r="K41" s="174">
        <v>0.76459999999999995</v>
      </c>
      <c r="L41" s="174">
        <v>0.76459999999999995</v>
      </c>
      <c r="M41" s="174">
        <v>0.76459999999999995</v>
      </c>
      <c r="N41" s="174">
        <v>0.76459999999999995</v>
      </c>
      <c r="O41" s="174">
        <v>0.76459999999999995</v>
      </c>
      <c r="P41" s="174">
        <v>0.76459999999999995</v>
      </c>
      <c r="Q41" s="174">
        <v>0.76459999999999995</v>
      </c>
      <c r="R41" s="174">
        <v>0.76459999999999995</v>
      </c>
      <c r="S41" s="174">
        <v>0.76459999999999995</v>
      </c>
      <c r="T41" s="174">
        <v>0.76459999999999995</v>
      </c>
      <c r="U41" s="174">
        <v>0.76459999999999995</v>
      </c>
      <c r="V41" s="174">
        <v>0.76459999999999995</v>
      </c>
      <c r="W41" s="174">
        <v>0.76459999999999995</v>
      </c>
      <c r="X41" s="174">
        <v>0.76459999999999995</v>
      </c>
      <c r="Y41" s="174">
        <v>0.76459999999999995</v>
      </c>
      <c r="Z41" s="174">
        <v>0.76459999999999995</v>
      </c>
      <c r="AA41" s="174">
        <v>0.76459999999999995</v>
      </c>
      <c r="AB41" s="174">
        <v>0.76459999999999995</v>
      </c>
      <c r="AC41" s="174">
        <v>0.76459999999999995</v>
      </c>
      <c r="AD41" s="174">
        <v>0.76459999999999995</v>
      </c>
      <c r="AE41" s="174">
        <v>0.76459999999999995</v>
      </c>
      <c r="AF41" s="174">
        <v>0.76459999999999995</v>
      </c>
      <c r="AG41" s="174">
        <v>0.76459999999999995</v>
      </c>
      <c r="AH41" s="174">
        <v>0.76459999999999995</v>
      </c>
      <c r="AI41" s="174">
        <v>0.76459999999999995</v>
      </c>
      <c r="AJ41" s="174">
        <v>0.76459999999999995</v>
      </c>
      <c r="AK41" s="174">
        <v>0.76459999999999995</v>
      </c>
      <c r="AL41" s="174">
        <v>0.76459999999999995</v>
      </c>
      <c r="AM41" s="174">
        <v>0.76459999999999995</v>
      </c>
      <c r="AN41" s="174">
        <v>0.76459999999999995</v>
      </c>
      <c r="AO41" s="174">
        <v>0.76459999999999995</v>
      </c>
      <c r="AP41" s="174">
        <v>0.76459999999999995</v>
      </c>
      <c r="AQ41" s="174">
        <v>0.74969999999999992</v>
      </c>
      <c r="AR41" s="174">
        <v>0.7347999999999999</v>
      </c>
      <c r="AS41" s="174">
        <v>0.71989999999999987</v>
      </c>
      <c r="AT41" s="174">
        <v>0.70499999999999985</v>
      </c>
      <c r="AU41" s="174">
        <v>0.69009999999999982</v>
      </c>
      <c r="AV41" s="174">
        <v>0.6751999999999998</v>
      </c>
      <c r="AW41" s="174">
        <v>0.66029999999999978</v>
      </c>
      <c r="AX41" s="174">
        <v>0.64539999999999975</v>
      </c>
      <c r="AY41" s="174">
        <v>0.63049999999999973</v>
      </c>
      <c r="AZ41" s="174">
        <v>0.6155999999999997</v>
      </c>
      <c r="BA41" s="174">
        <v>0.60069999999999968</v>
      </c>
      <c r="BB41" s="174">
        <v>0.58579999999999965</v>
      </c>
      <c r="BC41" s="174">
        <v>0.57089999999999963</v>
      </c>
      <c r="BD41" s="174">
        <v>0.55599999999999961</v>
      </c>
      <c r="BE41" s="174">
        <v>0.54109999999999958</v>
      </c>
      <c r="BF41" s="174">
        <v>0.52619999999999956</v>
      </c>
      <c r="BG41" s="174">
        <v>0.51129999999999953</v>
      </c>
      <c r="BH41" s="174">
        <v>0.49639999999999951</v>
      </c>
      <c r="BI41" s="174">
        <v>0.48149999999999948</v>
      </c>
      <c r="BJ41" s="174">
        <v>0.46659999999999946</v>
      </c>
      <c r="BK41" s="174">
        <v>0.45169999999999944</v>
      </c>
      <c r="BL41" s="174">
        <v>0.43679999999999941</v>
      </c>
      <c r="BM41" s="174">
        <v>0.42189999999999939</v>
      </c>
      <c r="BN41" s="174">
        <v>0.40699999999999936</v>
      </c>
      <c r="BO41" s="174">
        <v>0.39209999999999934</v>
      </c>
      <c r="BP41" s="174">
        <v>0.37719999999999931</v>
      </c>
      <c r="BQ41" s="174">
        <v>0.36229999999999929</v>
      </c>
      <c r="BR41" s="174">
        <v>0.34739999999999926</v>
      </c>
      <c r="BS41" s="174">
        <v>0.33249999999999924</v>
      </c>
      <c r="BT41" s="174">
        <v>0.31759999999999922</v>
      </c>
      <c r="BU41" s="174">
        <v>0.30269999999999919</v>
      </c>
      <c r="BV41" s="174">
        <v>0.28779999999999917</v>
      </c>
      <c r="BW41" s="174">
        <v>0.27289999999999914</v>
      </c>
      <c r="BX41" s="174">
        <v>0.25799999999999912</v>
      </c>
      <c r="BY41" s="174">
        <v>0.24309999999999912</v>
      </c>
      <c r="BZ41" s="174">
        <v>0.24309999999999912</v>
      </c>
      <c r="CA41" s="170"/>
      <c r="CB41" s="170"/>
    </row>
    <row r="42" spans="2:80" x14ac:dyDescent="0.25">
      <c r="B42" s="166">
        <f t="shared" si="4"/>
        <v>2035</v>
      </c>
      <c r="C42" s="174">
        <v>0.76459999999999995</v>
      </c>
      <c r="D42" s="174">
        <v>0.76459999999999995</v>
      </c>
      <c r="E42" s="174">
        <v>0.76459999999999995</v>
      </c>
      <c r="F42" s="174">
        <v>0.76459999999999995</v>
      </c>
      <c r="G42" s="174">
        <v>0.76459999999999995</v>
      </c>
      <c r="H42" s="174">
        <v>0.76459999999999995</v>
      </c>
      <c r="I42" s="174">
        <v>0.76459999999999995</v>
      </c>
      <c r="J42" s="174">
        <v>0.76459999999999995</v>
      </c>
      <c r="K42" s="174">
        <v>0.76459999999999995</v>
      </c>
      <c r="L42" s="174">
        <v>0.76459999999999995</v>
      </c>
      <c r="M42" s="174">
        <v>0.76459999999999995</v>
      </c>
      <c r="N42" s="174">
        <v>0.76459999999999995</v>
      </c>
      <c r="O42" s="174">
        <v>0.76459999999999995</v>
      </c>
      <c r="P42" s="174">
        <v>0.76459999999999995</v>
      </c>
      <c r="Q42" s="174">
        <v>0.76459999999999995</v>
      </c>
      <c r="R42" s="174">
        <v>0.76459999999999995</v>
      </c>
      <c r="S42" s="174">
        <v>0.76459999999999995</v>
      </c>
      <c r="T42" s="174">
        <v>0.76459999999999995</v>
      </c>
      <c r="U42" s="174">
        <v>0.76459999999999995</v>
      </c>
      <c r="V42" s="174">
        <v>0.76459999999999995</v>
      </c>
      <c r="W42" s="174">
        <v>0.76459999999999995</v>
      </c>
      <c r="X42" s="174">
        <v>0.76459999999999995</v>
      </c>
      <c r="Y42" s="174">
        <v>0.76459999999999995</v>
      </c>
      <c r="Z42" s="174">
        <v>0.76459999999999995</v>
      </c>
      <c r="AA42" s="174">
        <v>0.76459999999999995</v>
      </c>
      <c r="AB42" s="174">
        <v>0.76459999999999995</v>
      </c>
      <c r="AC42" s="174">
        <v>0.76459999999999995</v>
      </c>
      <c r="AD42" s="174">
        <v>0.76459999999999995</v>
      </c>
      <c r="AE42" s="174">
        <v>0.76459999999999995</v>
      </c>
      <c r="AF42" s="174">
        <v>0.76459999999999995</v>
      </c>
      <c r="AG42" s="174">
        <v>0.76459999999999995</v>
      </c>
      <c r="AH42" s="174">
        <v>0.76459999999999995</v>
      </c>
      <c r="AI42" s="174">
        <v>0.76459999999999995</v>
      </c>
      <c r="AJ42" s="174">
        <v>0.76459999999999995</v>
      </c>
      <c r="AK42" s="174">
        <v>0.76459999999999995</v>
      </c>
      <c r="AL42" s="174">
        <v>0.76459999999999995</v>
      </c>
      <c r="AM42" s="174">
        <v>0.76459999999999995</v>
      </c>
      <c r="AN42" s="174">
        <v>0.76459999999999995</v>
      </c>
      <c r="AO42" s="174">
        <v>0.76459999999999995</v>
      </c>
      <c r="AP42" s="174">
        <v>0.76459999999999995</v>
      </c>
      <c r="AQ42" s="174">
        <v>0.74969999999999992</v>
      </c>
      <c r="AR42" s="174">
        <v>0.7347999999999999</v>
      </c>
      <c r="AS42" s="174">
        <v>0.71989999999999987</v>
      </c>
      <c r="AT42" s="174">
        <v>0.70499999999999985</v>
      </c>
      <c r="AU42" s="174">
        <v>0.69009999999999982</v>
      </c>
      <c r="AV42" s="174">
        <v>0.6751999999999998</v>
      </c>
      <c r="AW42" s="174">
        <v>0.66029999999999978</v>
      </c>
      <c r="AX42" s="174">
        <v>0.64539999999999975</v>
      </c>
      <c r="AY42" s="174">
        <v>0.63049999999999973</v>
      </c>
      <c r="AZ42" s="174">
        <v>0.6155999999999997</v>
      </c>
      <c r="BA42" s="174">
        <v>0.60069999999999968</v>
      </c>
      <c r="BB42" s="174">
        <v>0.58579999999999965</v>
      </c>
      <c r="BC42" s="174">
        <v>0.57089999999999963</v>
      </c>
      <c r="BD42" s="174">
        <v>0.55599999999999961</v>
      </c>
      <c r="BE42" s="174">
        <v>0.54109999999999958</v>
      </c>
      <c r="BF42" s="174">
        <v>0.52619999999999956</v>
      </c>
      <c r="BG42" s="174">
        <v>0.51129999999999953</v>
      </c>
      <c r="BH42" s="174">
        <v>0.49639999999999951</v>
      </c>
      <c r="BI42" s="174">
        <v>0.48149999999999948</v>
      </c>
      <c r="BJ42" s="174">
        <v>0.46659999999999946</v>
      </c>
      <c r="BK42" s="174">
        <v>0.45169999999999944</v>
      </c>
      <c r="BL42" s="174">
        <v>0.43679999999999941</v>
      </c>
      <c r="BM42" s="174">
        <v>0.42189999999999939</v>
      </c>
      <c r="BN42" s="174">
        <v>0.40699999999999936</v>
      </c>
      <c r="BO42" s="174">
        <v>0.39209999999999934</v>
      </c>
      <c r="BP42" s="174">
        <v>0.37719999999999931</v>
      </c>
      <c r="BQ42" s="174">
        <v>0.36229999999999929</v>
      </c>
      <c r="BR42" s="174">
        <v>0.34739999999999926</v>
      </c>
      <c r="BS42" s="174">
        <v>0.33249999999999924</v>
      </c>
      <c r="BT42" s="174">
        <v>0.31759999999999922</v>
      </c>
      <c r="BU42" s="174">
        <v>0.30269999999999919</v>
      </c>
      <c r="BV42" s="174">
        <v>0.28779999999999917</v>
      </c>
      <c r="BW42" s="174">
        <v>0.27289999999999914</v>
      </c>
      <c r="BX42" s="174">
        <v>0.25799999999999912</v>
      </c>
      <c r="BY42" s="174">
        <v>0.24309999999999912</v>
      </c>
      <c r="BZ42" s="174">
        <v>0.24309999999999912</v>
      </c>
      <c r="CA42" s="170"/>
      <c r="CB42" s="170"/>
    </row>
    <row r="43" spans="2:80" x14ac:dyDescent="0.25">
      <c r="B43" s="166">
        <f t="shared" si="4"/>
        <v>2036</v>
      </c>
      <c r="C43" s="174">
        <v>0.76459999999999995</v>
      </c>
      <c r="D43" s="174">
        <v>0.76459999999999995</v>
      </c>
      <c r="E43" s="174">
        <v>0.76459999999999995</v>
      </c>
      <c r="F43" s="174">
        <v>0.76459999999999995</v>
      </c>
      <c r="G43" s="174">
        <v>0.76459999999999995</v>
      </c>
      <c r="H43" s="174">
        <v>0.76459999999999995</v>
      </c>
      <c r="I43" s="174">
        <v>0.76459999999999995</v>
      </c>
      <c r="J43" s="174">
        <v>0.76459999999999995</v>
      </c>
      <c r="K43" s="174">
        <v>0.76459999999999995</v>
      </c>
      <c r="L43" s="174">
        <v>0.76459999999999995</v>
      </c>
      <c r="M43" s="174">
        <v>0.76459999999999995</v>
      </c>
      <c r="N43" s="174">
        <v>0.76459999999999995</v>
      </c>
      <c r="O43" s="174">
        <v>0.76459999999999995</v>
      </c>
      <c r="P43" s="174">
        <v>0.76459999999999995</v>
      </c>
      <c r="Q43" s="174">
        <v>0.76459999999999995</v>
      </c>
      <c r="R43" s="174">
        <v>0.76459999999999995</v>
      </c>
      <c r="S43" s="174">
        <v>0.76459999999999995</v>
      </c>
      <c r="T43" s="174">
        <v>0.76459999999999995</v>
      </c>
      <c r="U43" s="174">
        <v>0.76459999999999995</v>
      </c>
      <c r="V43" s="174">
        <v>0.76459999999999995</v>
      </c>
      <c r="W43" s="174">
        <v>0.76459999999999995</v>
      </c>
      <c r="X43" s="174">
        <v>0.76459999999999995</v>
      </c>
      <c r="Y43" s="174">
        <v>0.76459999999999995</v>
      </c>
      <c r="Z43" s="174">
        <v>0.76459999999999995</v>
      </c>
      <c r="AA43" s="174">
        <v>0.76459999999999995</v>
      </c>
      <c r="AB43" s="174">
        <v>0.76459999999999995</v>
      </c>
      <c r="AC43" s="174">
        <v>0.76459999999999995</v>
      </c>
      <c r="AD43" s="174">
        <v>0.76459999999999995</v>
      </c>
      <c r="AE43" s="174">
        <v>0.76459999999999995</v>
      </c>
      <c r="AF43" s="174">
        <v>0.76459999999999995</v>
      </c>
      <c r="AG43" s="174">
        <v>0.76459999999999995</v>
      </c>
      <c r="AH43" s="174">
        <v>0.76459999999999995</v>
      </c>
      <c r="AI43" s="174">
        <v>0.76459999999999995</v>
      </c>
      <c r="AJ43" s="174">
        <v>0.76459999999999995</v>
      </c>
      <c r="AK43" s="174">
        <v>0.76459999999999995</v>
      </c>
      <c r="AL43" s="174">
        <v>0.76459999999999995</v>
      </c>
      <c r="AM43" s="174">
        <v>0.76459999999999995</v>
      </c>
      <c r="AN43" s="174">
        <v>0.76459999999999995</v>
      </c>
      <c r="AO43" s="174">
        <v>0.76459999999999995</v>
      </c>
      <c r="AP43" s="174">
        <v>0.76459999999999995</v>
      </c>
      <c r="AQ43" s="174">
        <v>0.74969999999999992</v>
      </c>
      <c r="AR43" s="174">
        <v>0.7347999999999999</v>
      </c>
      <c r="AS43" s="174">
        <v>0.71989999999999987</v>
      </c>
      <c r="AT43" s="174">
        <v>0.70499999999999985</v>
      </c>
      <c r="AU43" s="174">
        <v>0.69009999999999982</v>
      </c>
      <c r="AV43" s="174">
        <v>0.6751999999999998</v>
      </c>
      <c r="AW43" s="174">
        <v>0.66029999999999978</v>
      </c>
      <c r="AX43" s="174">
        <v>0.64539999999999975</v>
      </c>
      <c r="AY43" s="174">
        <v>0.63049999999999973</v>
      </c>
      <c r="AZ43" s="174">
        <v>0.6155999999999997</v>
      </c>
      <c r="BA43" s="174">
        <v>0.60069999999999968</v>
      </c>
      <c r="BB43" s="174">
        <v>0.58579999999999965</v>
      </c>
      <c r="BC43" s="174">
        <v>0.57089999999999963</v>
      </c>
      <c r="BD43" s="174">
        <v>0.55599999999999961</v>
      </c>
      <c r="BE43" s="174">
        <v>0.54109999999999958</v>
      </c>
      <c r="BF43" s="174">
        <v>0.52619999999999956</v>
      </c>
      <c r="BG43" s="174">
        <v>0.51129999999999953</v>
      </c>
      <c r="BH43" s="174">
        <v>0.49639999999999951</v>
      </c>
      <c r="BI43" s="174">
        <v>0.48149999999999948</v>
      </c>
      <c r="BJ43" s="174">
        <v>0.46659999999999946</v>
      </c>
      <c r="BK43" s="174">
        <v>0.45169999999999944</v>
      </c>
      <c r="BL43" s="174">
        <v>0.43679999999999941</v>
      </c>
      <c r="BM43" s="174">
        <v>0.42189999999999939</v>
      </c>
      <c r="BN43" s="174">
        <v>0.40699999999999936</v>
      </c>
      <c r="BO43" s="174">
        <v>0.39209999999999934</v>
      </c>
      <c r="BP43" s="174">
        <v>0.37719999999999931</v>
      </c>
      <c r="BQ43" s="174">
        <v>0.36229999999999929</v>
      </c>
      <c r="BR43" s="174">
        <v>0.34739999999999926</v>
      </c>
      <c r="BS43" s="174">
        <v>0.33249999999999924</v>
      </c>
      <c r="BT43" s="174">
        <v>0.31759999999999922</v>
      </c>
      <c r="BU43" s="174">
        <v>0.30269999999999919</v>
      </c>
      <c r="BV43" s="174">
        <v>0.28779999999999917</v>
      </c>
      <c r="BW43" s="174">
        <v>0.27289999999999914</v>
      </c>
      <c r="BX43" s="174">
        <v>0.25799999999999912</v>
      </c>
      <c r="BY43" s="174">
        <v>0.24309999999999912</v>
      </c>
      <c r="BZ43" s="174">
        <v>0.24309999999999912</v>
      </c>
      <c r="CA43" s="170"/>
      <c r="CB43" s="170"/>
    </row>
    <row r="44" spans="2:80" x14ac:dyDescent="0.25">
      <c r="B44" s="166">
        <f t="shared" si="4"/>
        <v>2037</v>
      </c>
      <c r="C44" s="174">
        <v>0.76459999999999995</v>
      </c>
      <c r="D44" s="174">
        <v>0.76459999999999995</v>
      </c>
      <c r="E44" s="174">
        <v>0.76459999999999995</v>
      </c>
      <c r="F44" s="174">
        <v>0.76459999999999995</v>
      </c>
      <c r="G44" s="174">
        <v>0.76459999999999995</v>
      </c>
      <c r="H44" s="174">
        <v>0.76459999999999995</v>
      </c>
      <c r="I44" s="174">
        <v>0.76459999999999995</v>
      </c>
      <c r="J44" s="174">
        <v>0.76459999999999995</v>
      </c>
      <c r="K44" s="174">
        <v>0.76459999999999995</v>
      </c>
      <c r="L44" s="174">
        <v>0.76459999999999995</v>
      </c>
      <c r="M44" s="174">
        <v>0.76459999999999995</v>
      </c>
      <c r="N44" s="174">
        <v>0.76459999999999995</v>
      </c>
      <c r="O44" s="174">
        <v>0.76459999999999995</v>
      </c>
      <c r="P44" s="174">
        <v>0.76459999999999995</v>
      </c>
      <c r="Q44" s="174">
        <v>0.76459999999999995</v>
      </c>
      <c r="R44" s="174">
        <v>0.76459999999999995</v>
      </c>
      <c r="S44" s="174">
        <v>0.76459999999999995</v>
      </c>
      <c r="T44" s="174">
        <v>0.76459999999999995</v>
      </c>
      <c r="U44" s="174">
        <v>0.76459999999999995</v>
      </c>
      <c r="V44" s="174">
        <v>0.76459999999999995</v>
      </c>
      <c r="W44" s="174">
        <v>0.76459999999999995</v>
      </c>
      <c r="X44" s="174">
        <v>0.76459999999999995</v>
      </c>
      <c r="Y44" s="174">
        <v>0.76459999999999995</v>
      </c>
      <c r="Z44" s="174">
        <v>0.76459999999999995</v>
      </c>
      <c r="AA44" s="174">
        <v>0.76459999999999995</v>
      </c>
      <c r="AB44" s="174">
        <v>0.76459999999999995</v>
      </c>
      <c r="AC44" s="174">
        <v>0.76459999999999995</v>
      </c>
      <c r="AD44" s="174">
        <v>0.76459999999999995</v>
      </c>
      <c r="AE44" s="174">
        <v>0.76459999999999995</v>
      </c>
      <c r="AF44" s="174">
        <v>0.76459999999999995</v>
      </c>
      <c r="AG44" s="174">
        <v>0.76459999999999995</v>
      </c>
      <c r="AH44" s="174">
        <v>0.76459999999999995</v>
      </c>
      <c r="AI44" s="174">
        <v>0.76459999999999995</v>
      </c>
      <c r="AJ44" s="174">
        <v>0.76459999999999995</v>
      </c>
      <c r="AK44" s="174">
        <v>0.76459999999999995</v>
      </c>
      <c r="AL44" s="174">
        <v>0.76459999999999995</v>
      </c>
      <c r="AM44" s="174">
        <v>0.76459999999999995</v>
      </c>
      <c r="AN44" s="174">
        <v>0.76459999999999995</v>
      </c>
      <c r="AO44" s="174">
        <v>0.76459999999999995</v>
      </c>
      <c r="AP44" s="174">
        <v>0.76459999999999995</v>
      </c>
      <c r="AQ44" s="174">
        <v>0.74969999999999992</v>
      </c>
      <c r="AR44" s="174">
        <v>0.7347999999999999</v>
      </c>
      <c r="AS44" s="174">
        <v>0.71989999999999987</v>
      </c>
      <c r="AT44" s="174">
        <v>0.70499999999999985</v>
      </c>
      <c r="AU44" s="174">
        <v>0.69009999999999982</v>
      </c>
      <c r="AV44" s="174">
        <v>0.6751999999999998</v>
      </c>
      <c r="AW44" s="174">
        <v>0.66029999999999978</v>
      </c>
      <c r="AX44" s="174">
        <v>0.64539999999999975</v>
      </c>
      <c r="AY44" s="174">
        <v>0.63049999999999973</v>
      </c>
      <c r="AZ44" s="174">
        <v>0.6155999999999997</v>
      </c>
      <c r="BA44" s="174">
        <v>0.60069999999999968</v>
      </c>
      <c r="BB44" s="174">
        <v>0.58579999999999965</v>
      </c>
      <c r="BC44" s="174">
        <v>0.57089999999999963</v>
      </c>
      <c r="BD44" s="174">
        <v>0.55599999999999961</v>
      </c>
      <c r="BE44" s="174">
        <v>0.54109999999999958</v>
      </c>
      <c r="BF44" s="174">
        <v>0.52619999999999956</v>
      </c>
      <c r="BG44" s="174">
        <v>0.51129999999999953</v>
      </c>
      <c r="BH44" s="174">
        <v>0.49639999999999951</v>
      </c>
      <c r="BI44" s="174">
        <v>0.48149999999999948</v>
      </c>
      <c r="BJ44" s="174">
        <v>0.46659999999999946</v>
      </c>
      <c r="BK44" s="174">
        <v>0.45169999999999944</v>
      </c>
      <c r="BL44" s="174">
        <v>0.43679999999999941</v>
      </c>
      <c r="BM44" s="174">
        <v>0.42189999999999939</v>
      </c>
      <c r="BN44" s="174">
        <v>0.40699999999999936</v>
      </c>
      <c r="BO44" s="174">
        <v>0.39209999999999934</v>
      </c>
      <c r="BP44" s="174">
        <v>0.37719999999999931</v>
      </c>
      <c r="BQ44" s="174">
        <v>0.36229999999999929</v>
      </c>
      <c r="BR44" s="174">
        <v>0.34739999999999926</v>
      </c>
      <c r="BS44" s="174">
        <v>0.33249999999999924</v>
      </c>
      <c r="BT44" s="174">
        <v>0.31759999999999922</v>
      </c>
      <c r="BU44" s="174">
        <v>0.30269999999999919</v>
      </c>
      <c r="BV44" s="174">
        <v>0.28779999999999917</v>
      </c>
      <c r="BW44" s="174">
        <v>0.27289999999999914</v>
      </c>
      <c r="BX44" s="174">
        <v>0.25799999999999912</v>
      </c>
      <c r="BY44" s="174">
        <v>0.24309999999999912</v>
      </c>
      <c r="BZ44" s="174">
        <v>0.24309999999999912</v>
      </c>
      <c r="CA44" s="170"/>
      <c r="CB44" s="170"/>
    </row>
    <row r="45" spans="2:80" x14ac:dyDescent="0.25">
      <c r="B45" s="166">
        <f t="shared" si="4"/>
        <v>2038</v>
      </c>
      <c r="C45" s="174">
        <v>0.76459999999999995</v>
      </c>
      <c r="D45" s="174">
        <v>0.76459999999999995</v>
      </c>
      <c r="E45" s="174">
        <v>0.76459999999999995</v>
      </c>
      <c r="F45" s="174">
        <v>0.76459999999999995</v>
      </c>
      <c r="G45" s="174">
        <v>0.76459999999999995</v>
      </c>
      <c r="H45" s="174">
        <v>0.76459999999999995</v>
      </c>
      <c r="I45" s="174">
        <v>0.76459999999999995</v>
      </c>
      <c r="J45" s="174">
        <v>0.76459999999999995</v>
      </c>
      <c r="K45" s="174">
        <v>0.76459999999999995</v>
      </c>
      <c r="L45" s="174">
        <v>0.76459999999999995</v>
      </c>
      <c r="M45" s="174">
        <v>0.76459999999999995</v>
      </c>
      <c r="N45" s="174">
        <v>0.76459999999999995</v>
      </c>
      <c r="O45" s="174">
        <v>0.76459999999999995</v>
      </c>
      <c r="P45" s="174">
        <v>0.76459999999999995</v>
      </c>
      <c r="Q45" s="174">
        <v>0.76459999999999995</v>
      </c>
      <c r="R45" s="174">
        <v>0.76459999999999995</v>
      </c>
      <c r="S45" s="174">
        <v>0.76459999999999995</v>
      </c>
      <c r="T45" s="174">
        <v>0.76459999999999995</v>
      </c>
      <c r="U45" s="174">
        <v>0.76459999999999995</v>
      </c>
      <c r="V45" s="174">
        <v>0.76459999999999995</v>
      </c>
      <c r="W45" s="174">
        <v>0.76459999999999995</v>
      </c>
      <c r="X45" s="174">
        <v>0.76459999999999995</v>
      </c>
      <c r="Y45" s="174">
        <v>0.76459999999999995</v>
      </c>
      <c r="Z45" s="174">
        <v>0.76459999999999995</v>
      </c>
      <c r="AA45" s="174">
        <v>0.76459999999999995</v>
      </c>
      <c r="AB45" s="174">
        <v>0.76459999999999995</v>
      </c>
      <c r="AC45" s="174">
        <v>0.76459999999999995</v>
      </c>
      <c r="AD45" s="174">
        <v>0.76459999999999995</v>
      </c>
      <c r="AE45" s="174">
        <v>0.76459999999999995</v>
      </c>
      <c r="AF45" s="174">
        <v>0.76459999999999995</v>
      </c>
      <c r="AG45" s="174">
        <v>0.76459999999999995</v>
      </c>
      <c r="AH45" s="174">
        <v>0.76459999999999995</v>
      </c>
      <c r="AI45" s="174">
        <v>0.76459999999999995</v>
      </c>
      <c r="AJ45" s="174">
        <v>0.76459999999999995</v>
      </c>
      <c r="AK45" s="174">
        <v>0.76459999999999995</v>
      </c>
      <c r="AL45" s="174">
        <v>0.76459999999999995</v>
      </c>
      <c r="AM45" s="174">
        <v>0.76459999999999995</v>
      </c>
      <c r="AN45" s="174">
        <v>0.76459999999999995</v>
      </c>
      <c r="AO45" s="174">
        <v>0.76459999999999995</v>
      </c>
      <c r="AP45" s="174">
        <v>0.76459999999999995</v>
      </c>
      <c r="AQ45" s="174">
        <v>0.74969999999999992</v>
      </c>
      <c r="AR45" s="174">
        <v>0.7347999999999999</v>
      </c>
      <c r="AS45" s="174">
        <v>0.71989999999999987</v>
      </c>
      <c r="AT45" s="174">
        <v>0.70499999999999985</v>
      </c>
      <c r="AU45" s="174">
        <v>0.69009999999999982</v>
      </c>
      <c r="AV45" s="174">
        <v>0.6751999999999998</v>
      </c>
      <c r="AW45" s="174">
        <v>0.66029999999999978</v>
      </c>
      <c r="AX45" s="174">
        <v>0.64539999999999975</v>
      </c>
      <c r="AY45" s="174">
        <v>0.63049999999999973</v>
      </c>
      <c r="AZ45" s="174">
        <v>0.6155999999999997</v>
      </c>
      <c r="BA45" s="174">
        <v>0.60069999999999968</v>
      </c>
      <c r="BB45" s="174">
        <v>0.58579999999999965</v>
      </c>
      <c r="BC45" s="174">
        <v>0.57089999999999963</v>
      </c>
      <c r="BD45" s="174">
        <v>0.55599999999999961</v>
      </c>
      <c r="BE45" s="174">
        <v>0.54109999999999958</v>
      </c>
      <c r="BF45" s="174">
        <v>0.52619999999999956</v>
      </c>
      <c r="BG45" s="174">
        <v>0.51129999999999953</v>
      </c>
      <c r="BH45" s="174">
        <v>0.49639999999999951</v>
      </c>
      <c r="BI45" s="174">
        <v>0.48149999999999948</v>
      </c>
      <c r="BJ45" s="174">
        <v>0.46659999999999946</v>
      </c>
      <c r="BK45" s="174">
        <v>0.45169999999999944</v>
      </c>
      <c r="BL45" s="174">
        <v>0.43679999999999941</v>
      </c>
      <c r="BM45" s="174">
        <v>0.42189999999999939</v>
      </c>
      <c r="BN45" s="174">
        <v>0.40699999999999936</v>
      </c>
      <c r="BO45" s="174">
        <v>0.39209999999999934</v>
      </c>
      <c r="BP45" s="174">
        <v>0.37719999999999931</v>
      </c>
      <c r="BQ45" s="174">
        <v>0.36229999999999929</v>
      </c>
      <c r="BR45" s="174">
        <v>0.34739999999999926</v>
      </c>
      <c r="BS45" s="174">
        <v>0.33249999999999924</v>
      </c>
      <c r="BT45" s="174">
        <v>0.31759999999999922</v>
      </c>
      <c r="BU45" s="174">
        <v>0.30269999999999919</v>
      </c>
      <c r="BV45" s="174">
        <v>0.28779999999999917</v>
      </c>
      <c r="BW45" s="174">
        <v>0.27289999999999914</v>
      </c>
      <c r="BX45" s="174">
        <v>0.25799999999999912</v>
      </c>
      <c r="BY45" s="174">
        <v>0.24309999999999912</v>
      </c>
      <c r="BZ45" s="174">
        <v>0.24309999999999912</v>
      </c>
      <c r="CA45" s="170"/>
      <c r="CB45" s="170"/>
    </row>
    <row r="46" spans="2:80" x14ac:dyDescent="0.25">
      <c r="B46" s="166">
        <f t="shared" si="4"/>
        <v>2039</v>
      </c>
      <c r="C46" s="174">
        <v>0.76459999999999995</v>
      </c>
      <c r="D46" s="174">
        <v>0.76459999999999995</v>
      </c>
      <c r="E46" s="174">
        <v>0.76459999999999995</v>
      </c>
      <c r="F46" s="174">
        <v>0.76459999999999995</v>
      </c>
      <c r="G46" s="174">
        <v>0.76459999999999995</v>
      </c>
      <c r="H46" s="174">
        <v>0.76459999999999995</v>
      </c>
      <c r="I46" s="174">
        <v>0.76459999999999995</v>
      </c>
      <c r="J46" s="174">
        <v>0.76459999999999995</v>
      </c>
      <c r="K46" s="174">
        <v>0.76459999999999995</v>
      </c>
      <c r="L46" s="174">
        <v>0.76459999999999995</v>
      </c>
      <c r="M46" s="174">
        <v>0.76459999999999995</v>
      </c>
      <c r="N46" s="174">
        <v>0.76459999999999995</v>
      </c>
      <c r="O46" s="174">
        <v>0.76459999999999995</v>
      </c>
      <c r="P46" s="174">
        <v>0.76459999999999995</v>
      </c>
      <c r="Q46" s="174">
        <v>0.76459999999999995</v>
      </c>
      <c r="R46" s="174">
        <v>0.76459999999999995</v>
      </c>
      <c r="S46" s="174">
        <v>0.76459999999999995</v>
      </c>
      <c r="T46" s="174">
        <v>0.76459999999999995</v>
      </c>
      <c r="U46" s="174">
        <v>0.76459999999999995</v>
      </c>
      <c r="V46" s="174">
        <v>0.76459999999999995</v>
      </c>
      <c r="W46" s="174">
        <v>0.76459999999999995</v>
      </c>
      <c r="X46" s="174">
        <v>0.76459999999999995</v>
      </c>
      <c r="Y46" s="174">
        <v>0.76459999999999995</v>
      </c>
      <c r="Z46" s="174">
        <v>0.76459999999999995</v>
      </c>
      <c r="AA46" s="174">
        <v>0.76459999999999995</v>
      </c>
      <c r="AB46" s="174">
        <v>0.76459999999999995</v>
      </c>
      <c r="AC46" s="174">
        <v>0.76459999999999995</v>
      </c>
      <c r="AD46" s="174">
        <v>0.76459999999999995</v>
      </c>
      <c r="AE46" s="174">
        <v>0.76459999999999995</v>
      </c>
      <c r="AF46" s="174">
        <v>0.76459999999999995</v>
      </c>
      <c r="AG46" s="174">
        <v>0.76459999999999995</v>
      </c>
      <c r="AH46" s="174">
        <v>0.76459999999999995</v>
      </c>
      <c r="AI46" s="174">
        <v>0.76459999999999995</v>
      </c>
      <c r="AJ46" s="174">
        <v>0.76459999999999995</v>
      </c>
      <c r="AK46" s="174">
        <v>0.76459999999999995</v>
      </c>
      <c r="AL46" s="174">
        <v>0.76459999999999995</v>
      </c>
      <c r="AM46" s="174">
        <v>0.76459999999999995</v>
      </c>
      <c r="AN46" s="174">
        <v>0.76459999999999995</v>
      </c>
      <c r="AO46" s="174">
        <v>0.76459999999999995</v>
      </c>
      <c r="AP46" s="174">
        <v>0.76459999999999995</v>
      </c>
      <c r="AQ46" s="174">
        <v>0.74969999999999992</v>
      </c>
      <c r="AR46" s="174">
        <v>0.7347999999999999</v>
      </c>
      <c r="AS46" s="174">
        <v>0.71989999999999987</v>
      </c>
      <c r="AT46" s="174">
        <v>0.70499999999999985</v>
      </c>
      <c r="AU46" s="174">
        <v>0.69009999999999982</v>
      </c>
      <c r="AV46" s="174">
        <v>0.6751999999999998</v>
      </c>
      <c r="AW46" s="174">
        <v>0.66029999999999978</v>
      </c>
      <c r="AX46" s="174">
        <v>0.64539999999999975</v>
      </c>
      <c r="AY46" s="174">
        <v>0.63049999999999973</v>
      </c>
      <c r="AZ46" s="174">
        <v>0.6155999999999997</v>
      </c>
      <c r="BA46" s="174">
        <v>0.60069999999999968</v>
      </c>
      <c r="BB46" s="174">
        <v>0.58579999999999965</v>
      </c>
      <c r="BC46" s="174">
        <v>0.57089999999999963</v>
      </c>
      <c r="BD46" s="174">
        <v>0.55599999999999961</v>
      </c>
      <c r="BE46" s="174">
        <v>0.54109999999999958</v>
      </c>
      <c r="BF46" s="174">
        <v>0.52619999999999956</v>
      </c>
      <c r="BG46" s="174">
        <v>0.51129999999999953</v>
      </c>
      <c r="BH46" s="174">
        <v>0.49639999999999951</v>
      </c>
      <c r="BI46" s="174">
        <v>0.48149999999999948</v>
      </c>
      <c r="BJ46" s="174">
        <v>0.46659999999999946</v>
      </c>
      <c r="BK46" s="174">
        <v>0.45169999999999944</v>
      </c>
      <c r="BL46" s="174">
        <v>0.43679999999999941</v>
      </c>
      <c r="BM46" s="174">
        <v>0.42189999999999939</v>
      </c>
      <c r="BN46" s="174">
        <v>0.40699999999999936</v>
      </c>
      <c r="BO46" s="174">
        <v>0.39209999999999934</v>
      </c>
      <c r="BP46" s="174">
        <v>0.37719999999999931</v>
      </c>
      <c r="BQ46" s="174">
        <v>0.36229999999999929</v>
      </c>
      <c r="BR46" s="174">
        <v>0.34739999999999926</v>
      </c>
      <c r="BS46" s="174">
        <v>0.33249999999999924</v>
      </c>
      <c r="BT46" s="174">
        <v>0.31759999999999922</v>
      </c>
      <c r="BU46" s="174">
        <v>0.30269999999999919</v>
      </c>
      <c r="BV46" s="174">
        <v>0.28779999999999917</v>
      </c>
      <c r="BW46" s="174">
        <v>0.27289999999999914</v>
      </c>
      <c r="BX46" s="174">
        <v>0.25799999999999912</v>
      </c>
      <c r="BY46" s="174">
        <v>0.24309999999999912</v>
      </c>
      <c r="BZ46" s="174">
        <v>0.24309999999999912</v>
      </c>
      <c r="CA46" s="170"/>
      <c r="CB46" s="170"/>
    </row>
    <row r="47" spans="2:80" x14ac:dyDescent="0.25">
      <c r="B47" s="166">
        <f t="shared" si="4"/>
        <v>2040</v>
      </c>
      <c r="C47" s="174">
        <v>0.76459999999999995</v>
      </c>
      <c r="D47" s="174">
        <v>0.76459999999999995</v>
      </c>
      <c r="E47" s="174">
        <v>0.76459999999999995</v>
      </c>
      <c r="F47" s="174">
        <v>0.76459999999999995</v>
      </c>
      <c r="G47" s="174">
        <v>0.76459999999999995</v>
      </c>
      <c r="H47" s="174">
        <v>0.76459999999999995</v>
      </c>
      <c r="I47" s="174">
        <v>0.76459999999999995</v>
      </c>
      <c r="J47" s="174">
        <v>0.76459999999999995</v>
      </c>
      <c r="K47" s="174">
        <v>0.76459999999999995</v>
      </c>
      <c r="L47" s="174">
        <v>0.76459999999999995</v>
      </c>
      <c r="M47" s="174">
        <v>0.76459999999999995</v>
      </c>
      <c r="N47" s="174">
        <v>0.76459999999999995</v>
      </c>
      <c r="O47" s="174">
        <v>0.76459999999999995</v>
      </c>
      <c r="P47" s="174">
        <v>0.76459999999999995</v>
      </c>
      <c r="Q47" s="174">
        <v>0.76459999999999995</v>
      </c>
      <c r="R47" s="174">
        <v>0.76459999999999995</v>
      </c>
      <c r="S47" s="174">
        <v>0.76459999999999995</v>
      </c>
      <c r="T47" s="174">
        <v>0.76459999999999995</v>
      </c>
      <c r="U47" s="174">
        <v>0.76459999999999995</v>
      </c>
      <c r="V47" s="174">
        <v>0.76459999999999995</v>
      </c>
      <c r="W47" s="174">
        <v>0.76459999999999995</v>
      </c>
      <c r="X47" s="174">
        <v>0.76459999999999995</v>
      </c>
      <c r="Y47" s="174">
        <v>0.76459999999999995</v>
      </c>
      <c r="Z47" s="174">
        <v>0.76459999999999995</v>
      </c>
      <c r="AA47" s="174">
        <v>0.76459999999999995</v>
      </c>
      <c r="AB47" s="174">
        <v>0.76459999999999995</v>
      </c>
      <c r="AC47" s="174">
        <v>0.76459999999999995</v>
      </c>
      <c r="AD47" s="174">
        <v>0.76459999999999995</v>
      </c>
      <c r="AE47" s="174">
        <v>0.76459999999999995</v>
      </c>
      <c r="AF47" s="174">
        <v>0.76459999999999995</v>
      </c>
      <c r="AG47" s="174">
        <v>0.76459999999999995</v>
      </c>
      <c r="AH47" s="174">
        <v>0.76459999999999995</v>
      </c>
      <c r="AI47" s="174">
        <v>0.76459999999999995</v>
      </c>
      <c r="AJ47" s="174">
        <v>0.76459999999999995</v>
      </c>
      <c r="AK47" s="174">
        <v>0.76459999999999995</v>
      </c>
      <c r="AL47" s="174">
        <v>0.76459999999999995</v>
      </c>
      <c r="AM47" s="174">
        <v>0.76459999999999995</v>
      </c>
      <c r="AN47" s="174">
        <v>0.76459999999999995</v>
      </c>
      <c r="AO47" s="174">
        <v>0.76459999999999995</v>
      </c>
      <c r="AP47" s="174">
        <v>0.76459999999999995</v>
      </c>
      <c r="AQ47" s="174">
        <v>0.74969999999999992</v>
      </c>
      <c r="AR47" s="174">
        <v>0.7347999999999999</v>
      </c>
      <c r="AS47" s="174">
        <v>0.71989999999999987</v>
      </c>
      <c r="AT47" s="174">
        <v>0.70499999999999985</v>
      </c>
      <c r="AU47" s="174">
        <v>0.69009999999999982</v>
      </c>
      <c r="AV47" s="174">
        <v>0.6751999999999998</v>
      </c>
      <c r="AW47" s="174">
        <v>0.66029999999999978</v>
      </c>
      <c r="AX47" s="174">
        <v>0.64539999999999975</v>
      </c>
      <c r="AY47" s="174">
        <v>0.63049999999999973</v>
      </c>
      <c r="AZ47" s="174">
        <v>0.6155999999999997</v>
      </c>
      <c r="BA47" s="174">
        <v>0.60069999999999968</v>
      </c>
      <c r="BB47" s="174">
        <v>0.58579999999999965</v>
      </c>
      <c r="BC47" s="174">
        <v>0.57089999999999963</v>
      </c>
      <c r="BD47" s="174">
        <v>0.55599999999999961</v>
      </c>
      <c r="BE47" s="174">
        <v>0.54109999999999958</v>
      </c>
      <c r="BF47" s="174">
        <v>0.52619999999999956</v>
      </c>
      <c r="BG47" s="174">
        <v>0.51129999999999953</v>
      </c>
      <c r="BH47" s="174">
        <v>0.49639999999999951</v>
      </c>
      <c r="BI47" s="174">
        <v>0.48149999999999948</v>
      </c>
      <c r="BJ47" s="174">
        <v>0.46659999999999946</v>
      </c>
      <c r="BK47" s="174">
        <v>0.45169999999999944</v>
      </c>
      <c r="BL47" s="174">
        <v>0.43679999999999941</v>
      </c>
      <c r="BM47" s="174">
        <v>0.42189999999999939</v>
      </c>
      <c r="BN47" s="174">
        <v>0.40699999999999936</v>
      </c>
      <c r="BO47" s="174">
        <v>0.39209999999999934</v>
      </c>
      <c r="BP47" s="174">
        <v>0.37719999999999931</v>
      </c>
      <c r="BQ47" s="174">
        <v>0.36229999999999929</v>
      </c>
      <c r="BR47" s="174">
        <v>0.34739999999999926</v>
      </c>
      <c r="BS47" s="174">
        <v>0.33249999999999924</v>
      </c>
      <c r="BT47" s="174">
        <v>0.31759999999999922</v>
      </c>
      <c r="BU47" s="174">
        <v>0.30269999999999919</v>
      </c>
      <c r="BV47" s="174">
        <v>0.28779999999999917</v>
      </c>
      <c r="BW47" s="174">
        <v>0.27289999999999914</v>
      </c>
      <c r="BX47" s="174">
        <v>0.25799999999999912</v>
      </c>
      <c r="BY47" s="174">
        <v>0.24309999999999912</v>
      </c>
      <c r="BZ47" s="174">
        <v>0.24309999999999912</v>
      </c>
      <c r="CA47" s="170"/>
      <c r="CB47" s="170"/>
    </row>
    <row r="48" spans="2:80" x14ac:dyDescent="0.25">
      <c r="B48" s="166">
        <f t="shared" si="4"/>
        <v>2041</v>
      </c>
      <c r="C48" s="174">
        <v>0.76459999999999995</v>
      </c>
      <c r="D48" s="174">
        <v>0.76459999999999995</v>
      </c>
      <c r="E48" s="174">
        <v>0.76459999999999995</v>
      </c>
      <c r="F48" s="174">
        <v>0.76459999999999995</v>
      </c>
      <c r="G48" s="174">
        <v>0.76459999999999995</v>
      </c>
      <c r="H48" s="174">
        <v>0.76459999999999995</v>
      </c>
      <c r="I48" s="174">
        <v>0.76459999999999995</v>
      </c>
      <c r="J48" s="174">
        <v>0.76459999999999995</v>
      </c>
      <c r="K48" s="174">
        <v>0.76459999999999995</v>
      </c>
      <c r="L48" s="174">
        <v>0.76459999999999995</v>
      </c>
      <c r="M48" s="174">
        <v>0.76459999999999995</v>
      </c>
      <c r="N48" s="174">
        <v>0.76459999999999995</v>
      </c>
      <c r="O48" s="174">
        <v>0.76459999999999995</v>
      </c>
      <c r="P48" s="174">
        <v>0.76459999999999995</v>
      </c>
      <c r="Q48" s="174">
        <v>0.76459999999999995</v>
      </c>
      <c r="R48" s="174">
        <v>0.76459999999999995</v>
      </c>
      <c r="S48" s="174">
        <v>0.76459999999999995</v>
      </c>
      <c r="T48" s="174">
        <v>0.76459999999999995</v>
      </c>
      <c r="U48" s="174">
        <v>0.76459999999999995</v>
      </c>
      <c r="V48" s="174">
        <v>0.76459999999999995</v>
      </c>
      <c r="W48" s="174">
        <v>0.76459999999999995</v>
      </c>
      <c r="X48" s="174">
        <v>0.76459999999999995</v>
      </c>
      <c r="Y48" s="174">
        <v>0.76459999999999995</v>
      </c>
      <c r="Z48" s="174">
        <v>0.76459999999999995</v>
      </c>
      <c r="AA48" s="174">
        <v>0.76459999999999995</v>
      </c>
      <c r="AB48" s="174">
        <v>0.76459999999999995</v>
      </c>
      <c r="AC48" s="174">
        <v>0.76459999999999995</v>
      </c>
      <c r="AD48" s="174">
        <v>0.76459999999999995</v>
      </c>
      <c r="AE48" s="174">
        <v>0.76459999999999995</v>
      </c>
      <c r="AF48" s="174">
        <v>0.76459999999999995</v>
      </c>
      <c r="AG48" s="174">
        <v>0.76459999999999995</v>
      </c>
      <c r="AH48" s="174">
        <v>0.76459999999999995</v>
      </c>
      <c r="AI48" s="174">
        <v>0.76459999999999995</v>
      </c>
      <c r="AJ48" s="174">
        <v>0.76459999999999995</v>
      </c>
      <c r="AK48" s="174">
        <v>0.76459999999999995</v>
      </c>
      <c r="AL48" s="174">
        <v>0.76459999999999995</v>
      </c>
      <c r="AM48" s="174">
        <v>0.76459999999999995</v>
      </c>
      <c r="AN48" s="174">
        <v>0.76459999999999995</v>
      </c>
      <c r="AO48" s="174">
        <v>0.76459999999999995</v>
      </c>
      <c r="AP48" s="174">
        <v>0.76459999999999995</v>
      </c>
      <c r="AQ48" s="174">
        <v>0.74969999999999992</v>
      </c>
      <c r="AR48" s="174">
        <v>0.7347999999999999</v>
      </c>
      <c r="AS48" s="174">
        <v>0.71989999999999987</v>
      </c>
      <c r="AT48" s="174">
        <v>0.70499999999999985</v>
      </c>
      <c r="AU48" s="174">
        <v>0.69009999999999982</v>
      </c>
      <c r="AV48" s="174">
        <v>0.6751999999999998</v>
      </c>
      <c r="AW48" s="174">
        <v>0.66029999999999978</v>
      </c>
      <c r="AX48" s="174">
        <v>0.64539999999999975</v>
      </c>
      <c r="AY48" s="174">
        <v>0.63049999999999973</v>
      </c>
      <c r="AZ48" s="174">
        <v>0.6155999999999997</v>
      </c>
      <c r="BA48" s="174">
        <v>0.60069999999999968</v>
      </c>
      <c r="BB48" s="174">
        <v>0.58579999999999965</v>
      </c>
      <c r="BC48" s="174">
        <v>0.57089999999999963</v>
      </c>
      <c r="BD48" s="174">
        <v>0.55599999999999961</v>
      </c>
      <c r="BE48" s="174">
        <v>0.54109999999999958</v>
      </c>
      <c r="BF48" s="174">
        <v>0.52619999999999956</v>
      </c>
      <c r="BG48" s="174">
        <v>0.51129999999999953</v>
      </c>
      <c r="BH48" s="174">
        <v>0.49639999999999951</v>
      </c>
      <c r="BI48" s="174">
        <v>0.48149999999999948</v>
      </c>
      <c r="BJ48" s="174">
        <v>0.46659999999999946</v>
      </c>
      <c r="BK48" s="174">
        <v>0.45169999999999944</v>
      </c>
      <c r="BL48" s="174">
        <v>0.43679999999999941</v>
      </c>
      <c r="BM48" s="174">
        <v>0.42189999999999939</v>
      </c>
      <c r="BN48" s="174">
        <v>0.40699999999999936</v>
      </c>
      <c r="BO48" s="174">
        <v>0.39209999999999934</v>
      </c>
      <c r="BP48" s="174">
        <v>0.37719999999999931</v>
      </c>
      <c r="BQ48" s="174">
        <v>0.36229999999999929</v>
      </c>
      <c r="BR48" s="174">
        <v>0.34739999999999926</v>
      </c>
      <c r="BS48" s="174">
        <v>0.33249999999999924</v>
      </c>
      <c r="BT48" s="174">
        <v>0.31759999999999922</v>
      </c>
      <c r="BU48" s="174">
        <v>0.30269999999999919</v>
      </c>
      <c r="BV48" s="174">
        <v>0.28779999999999917</v>
      </c>
      <c r="BW48" s="174">
        <v>0.27289999999999914</v>
      </c>
      <c r="BX48" s="174">
        <v>0.25799999999999912</v>
      </c>
      <c r="BY48" s="174">
        <v>0.24309999999999912</v>
      </c>
      <c r="BZ48" s="174">
        <v>0.24309999999999912</v>
      </c>
      <c r="CA48" s="170"/>
      <c r="CB48" s="170"/>
    </row>
    <row r="49" spans="2:80" x14ac:dyDescent="0.25">
      <c r="B49" s="166">
        <f t="shared" si="4"/>
        <v>2042</v>
      </c>
      <c r="C49" s="174">
        <v>0.76459999999999995</v>
      </c>
      <c r="D49" s="174">
        <v>0.76459999999999995</v>
      </c>
      <c r="E49" s="174">
        <v>0.76459999999999995</v>
      </c>
      <c r="F49" s="174">
        <v>0.76459999999999995</v>
      </c>
      <c r="G49" s="174">
        <v>0.76459999999999995</v>
      </c>
      <c r="H49" s="174">
        <v>0.76459999999999995</v>
      </c>
      <c r="I49" s="174">
        <v>0.76459999999999995</v>
      </c>
      <c r="J49" s="174">
        <v>0.76459999999999995</v>
      </c>
      <c r="K49" s="174">
        <v>0.76459999999999995</v>
      </c>
      <c r="L49" s="174">
        <v>0.76459999999999995</v>
      </c>
      <c r="M49" s="174">
        <v>0.76459999999999995</v>
      </c>
      <c r="N49" s="174">
        <v>0.76459999999999995</v>
      </c>
      <c r="O49" s="174">
        <v>0.76459999999999995</v>
      </c>
      <c r="P49" s="174">
        <v>0.76459999999999995</v>
      </c>
      <c r="Q49" s="174">
        <v>0.76459999999999995</v>
      </c>
      <c r="R49" s="174">
        <v>0.76459999999999995</v>
      </c>
      <c r="S49" s="174">
        <v>0.76459999999999995</v>
      </c>
      <c r="T49" s="174">
        <v>0.76459999999999995</v>
      </c>
      <c r="U49" s="174">
        <v>0.76459999999999995</v>
      </c>
      <c r="V49" s="174">
        <v>0.76459999999999995</v>
      </c>
      <c r="W49" s="174">
        <v>0.76459999999999995</v>
      </c>
      <c r="X49" s="174">
        <v>0.76459999999999995</v>
      </c>
      <c r="Y49" s="174">
        <v>0.76459999999999995</v>
      </c>
      <c r="Z49" s="174">
        <v>0.76459999999999995</v>
      </c>
      <c r="AA49" s="174">
        <v>0.76459999999999995</v>
      </c>
      <c r="AB49" s="174">
        <v>0.76459999999999995</v>
      </c>
      <c r="AC49" s="174">
        <v>0.76459999999999995</v>
      </c>
      <c r="AD49" s="174">
        <v>0.76459999999999995</v>
      </c>
      <c r="AE49" s="174">
        <v>0.76459999999999995</v>
      </c>
      <c r="AF49" s="174">
        <v>0.76459999999999995</v>
      </c>
      <c r="AG49" s="174">
        <v>0.76459999999999995</v>
      </c>
      <c r="AH49" s="174">
        <v>0.76459999999999995</v>
      </c>
      <c r="AI49" s="174">
        <v>0.76459999999999995</v>
      </c>
      <c r="AJ49" s="174">
        <v>0.76459999999999995</v>
      </c>
      <c r="AK49" s="174">
        <v>0.76459999999999995</v>
      </c>
      <c r="AL49" s="174">
        <v>0.76459999999999995</v>
      </c>
      <c r="AM49" s="174">
        <v>0.76459999999999995</v>
      </c>
      <c r="AN49" s="174">
        <v>0.76459999999999995</v>
      </c>
      <c r="AO49" s="174">
        <v>0.76459999999999995</v>
      </c>
      <c r="AP49" s="174">
        <v>0.76459999999999995</v>
      </c>
      <c r="AQ49" s="174">
        <v>0.74969999999999992</v>
      </c>
      <c r="AR49" s="174">
        <v>0.7347999999999999</v>
      </c>
      <c r="AS49" s="174">
        <v>0.71989999999999987</v>
      </c>
      <c r="AT49" s="174">
        <v>0.70499999999999985</v>
      </c>
      <c r="AU49" s="174">
        <v>0.69009999999999982</v>
      </c>
      <c r="AV49" s="174">
        <v>0.6751999999999998</v>
      </c>
      <c r="AW49" s="174">
        <v>0.66029999999999978</v>
      </c>
      <c r="AX49" s="174">
        <v>0.64539999999999975</v>
      </c>
      <c r="AY49" s="174">
        <v>0.63049999999999973</v>
      </c>
      <c r="AZ49" s="174">
        <v>0.6155999999999997</v>
      </c>
      <c r="BA49" s="174">
        <v>0.60069999999999968</v>
      </c>
      <c r="BB49" s="174">
        <v>0.58579999999999965</v>
      </c>
      <c r="BC49" s="174">
        <v>0.57089999999999963</v>
      </c>
      <c r="BD49" s="174">
        <v>0.55599999999999961</v>
      </c>
      <c r="BE49" s="174">
        <v>0.54109999999999958</v>
      </c>
      <c r="BF49" s="174">
        <v>0.52619999999999956</v>
      </c>
      <c r="BG49" s="174">
        <v>0.51129999999999953</v>
      </c>
      <c r="BH49" s="174">
        <v>0.49639999999999951</v>
      </c>
      <c r="BI49" s="174">
        <v>0.48149999999999948</v>
      </c>
      <c r="BJ49" s="174">
        <v>0.46659999999999946</v>
      </c>
      <c r="BK49" s="174">
        <v>0.45169999999999944</v>
      </c>
      <c r="BL49" s="174">
        <v>0.43679999999999941</v>
      </c>
      <c r="BM49" s="174">
        <v>0.42189999999999939</v>
      </c>
      <c r="BN49" s="174">
        <v>0.40699999999999936</v>
      </c>
      <c r="BO49" s="174">
        <v>0.39209999999999934</v>
      </c>
      <c r="BP49" s="174">
        <v>0.37719999999999931</v>
      </c>
      <c r="BQ49" s="174">
        <v>0.36229999999999929</v>
      </c>
      <c r="BR49" s="174">
        <v>0.34739999999999926</v>
      </c>
      <c r="BS49" s="174">
        <v>0.33249999999999924</v>
      </c>
      <c r="BT49" s="174">
        <v>0.31759999999999922</v>
      </c>
      <c r="BU49" s="174">
        <v>0.30269999999999919</v>
      </c>
      <c r="BV49" s="174">
        <v>0.28779999999999917</v>
      </c>
      <c r="BW49" s="174">
        <v>0.27289999999999914</v>
      </c>
      <c r="BX49" s="174">
        <v>0.25799999999999912</v>
      </c>
      <c r="BY49" s="174">
        <v>0.24309999999999912</v>
      </c>
      <c r="BZ49" s="174">
        <v>0.24309999999999912</v>
      </c>
      <c r="CA49" s="170"/>
      <c r="CB49" s="170"/>
    </row>
    <row r="50" spans="2:80" x14ac:dyDescent="0.25">
      <c r="B50" s="166">
        <f t="shared" si="4"/>
        <v>2043</v>
      </c>
      <c r="C50" s="174">
        <v>0.76459999999999995</v>
      </c>
      <c r="D50" s="174">
        <v>0.76459999999999995</v>
      </c>
      <c r="E50" s="174">
        <v>0.76459999999999995</v>
      </c>
      <c r="F50" s="174">
        <v>0.76459999999999995</v>
      </c>
      <c r="G50" s="174">
        <v>0.76459999999999995</v>
      </c>
      <c r="H50" s="174">
        <v>0.76459999999999995</v>
      </c>
      <c r="I50" s="174">
        <v>0.76459999999999995</v>
      </c>
      <c r="J50" s="174">
        <v>0.76459999999999995</v>
      </c>
      <c r="K50" s="174">
        <v>0.76459999999999995</v>
      </c>
      <c r="L50" s="174">
        <v>0.76459999999999995</v>
      </c>
      <c r="M50" s="174">
        <v>0.76459999999999995</v>
      </c>
      <c r="N50" s="174">
        <v>0.76459999999999995</v>
      </c>
      <c r="O50" s="174">
        <v>0.76459999999999995</v>
      </c>
      <c r="P50" s="174">
        <v>0.76459999999999995</v>
      </c>
      <c r="Q50" s="174">
        <v>0.76459999999999995</v>
      </c>
      <c r="R50" s="174">
        <v>0.76459999999999995</v>
      </c>
      <c r="S50" s="174">
        <v>0.76459999999999995</v>
      </c>
      <c r="T50" s="174">
        <v>0.76459999999999995</v>
      </c>
      <c r="U50" s="174">
        <v>0.76459999999999995</v>
      </c>
      <c r="V50" s="174">
        <v>0.76459999999999995</v>
      </c>
      <c r="W50" s="174">
        <v>0.76459999999999995</v>
      </c>
      <c r="X50" s="174">
        <v>0.76459999999999995</v>
      </c>
      <c r="Y50" s="174">
        <v>0.76459999999999995</v>
      </c>
      <c r="Z50" s="174">
        <v>0.76459999999999995</v>
      </c>
      <c r="AA50" s="174">
        <v>0.76459999999999995</v>
      </c>
      <c r="AB50" s="174">
        <v>0.76459999999999995</v>
      </c>
      <c r="AC50" s="174">
        <v>0.76459999999999995</v>
      </c>
      <c r="AD50" s="174">
        <v>0.76459999999999995</v>
      </c>
      <c r="AE50" s="174">
        <v>0.76459999999999995</v>
      </c>
      <c r="AF50" s="174">
        <v>0.76459999999999995</v>
      </c>
      <c r="AG50" s="174">
        <v>0.76459999999999995</v>
      </c>
      <c r="AH50" s="174">
        <v>0.76459999999999995</v>
      </c>
      <c r="AI50" s="174">
        <v>0.76459999999999995</v>
      </c>
      <c r="AJ50" s="174">
        <v>0.76459999999999995</v>
      </c>
      <c r="AK50" s="174">
        <v>0.76459999999999995</v>
      </c>
      <c r="AL50" s="174">
        <v>0.76459999999999995</v>
      </c>
      <c r="AM50" s="174">
        <v>0.76459999999999995</v>
      </c>
      <c r="AN50" s="174">
        <v>0.76459999999999995</v>
      </c>
      <c r="AO50" s="174">
        <v>0.76459999999999995</v>
      </c>
      <c r="AP50" s="174">
        <v>0.76459999999999995</v>
      </c>
      <c r="AQ50" s="174">
        <v>0.74969999999999992</v>
      </c>
      <c r="AR50" s="174">
        <v>0.7347999999999999</v>
      </c>
      <c r="AS50" s="174">
        <v>0.71989999999999987</v>
      </c>
      <c r="AT50" s="174">
        <v>0.70499999999999985</v>
      </c>
      <c r="AU50" s="174">
        <v>0.69009999999999982</v>
      </c>
      <c r="AV50" s="174">
        <v>0.6751999999999998</v>
      </c>
      <c r="AW50" s="174">
        <v>0.66029999999999978</v>
      </c>
      <c r="AX50" s="174">
        <v>0.64539999999999975</v>
      </c>
      <c r="AY50" s="174">
        <v>0.63049999999999973</v>
      </c>
      <c r="AZ50" s="174">
        <v>0.6155999999999997</v>
      </c>
      <c r="BA50" s="174">
        <v>0.60069999999999968</v>
      </c>
      <c r="BB50" s="174">
        <v>0.58579999999999965</v>
      </c>
      <c r="BC50" s="174">
        <v>0.57089999999999963</v>
      </c>
      <c r="BD50" s="174">
        <v>0.55599999999999961</v>
      </c>
      <c r="BE50" s="174">
        <v>0.54109999999999958</v>
      </c>
      <c r="BF50" s="174">
        <v>0.52619999999999956</v>
      </c>
      <c r="BG50" s="174">
        <v>0.51129999999999953</v>
      </c>
      <c r="BH50" s="174">
        <v>0.49639999999999951</v>
      </c>
      <c r="BI50" s="174">
        <v>0.48149999999999948</v>
      </c>
      <c r="BJ50" s="174">
        <v>0.46659999999999946</v>
      </c>
      <c r="BK50" s="174">
        <v>0.45169999999999944</v>
      </c>
      <c r="BL50" s="174">
        <v>0.43679999999999941</v>
      </c>
      <c r="BM50" s="174">
        <v>0.42189999999999939</v>
      </c>
      <c r="BN50" s="174">
        <v>0.40699999999999936</v>
      </c>
      <c r="BO50" s="174">
        <v>0.39209999999999934</v>
      </c>
      <c r="BP50" s="174">
        <v>0.37719999999999931</v>
      </c>
      <c r="BQ50" s="174">
        <v>0.36229999999999929</v>
      </c>
      <c r="BR50" s="174">
        <v>0.34739999999999926</v>
      </c>
      <c r="BS50" s="174">
        <v>0.33249999999999924</v>
      </c>
      <c r="BT50" s="174">
        <v>0.31759999999999922</v>
      </c>
      <c r="BU50" s="174">
        <v>0.30269999999999919</v>
      </c>
      <c r="BV50" s="174">
        <v>0.28779999999999917</v>
      </c>
      <c r="BW50" s="174">
        <v>0.27289999999999914</v>
      </c>
      <c r="BX50" s="174">
        <v>0.25799999999999912</v>
      </c>
      <c r="BY50" s="174">
        <v>0.24309999999999912</v>
      </c>
      <c r="BZ50" s="174">
        <v>0.24309999999999912</v>
      </c>
      <c r="CA50" s="170"/>
      <c r="CB50" s="170"/>
    </row>
    <row r="51" spans="2:80" x14ac:dyDescent="0.25">
      <c r="B51" s="166">
        <f t="shared" si="4"/>
        <v>2044</v>
      </c>
      <c r="C51" s="174">
        <v>0.76459999999999995</v>
      </c>
      <c r="D51" s="174">
        <v>0.76459999999999995</v>
      </c>
      <c r="E51" s="174">
        <v>0.76459999999999995</v>
      </c>
      <c r="F51" s="174">
        <v>0.76459999999999995</v>
      </c>
      <c r="G51" s="174">
        <v>0.76459999999999995</v>
      </c>
      <c r="H51" s="174">
        <v>0.76459999999999995</v>
      </c>
      <c r="I51" s="174">
        <v>0.76459999999999995</v>
      </c>
      <c r="J51" s="174">
        <v>0.76459999999999995</v>
      </c>
      <c r="K51" s="174">
        <v>0.76459999999999995</v>
      </c>
      <c r="L51" s="174">
        <v>0.76459999999999995</v>
      </c>
      <c r="M51" s="174">
        <v>0.76459999999999995</v>
      </c>
      <c r="N51" s="174">
        <v>0.76459999999999995</v>
      </c>
      <c r="O51" s="174">
        <v>0.76459999999999995</v>
      </c>
      <c r="P51" s="174">
        <v>0.76459999999999995</v>
      </c>
      <c r="Q51" s="174">
        <v>0.76459999999999995</v>
      </c>
      <c r="R51" s="174">
        <v>0.76459999999999995</v>
      </c>
      <c r="S51" s="174">
        <v>0.76459999999999995</v>
      </c>
      <c r="T51" s="174">
        <v>0.76459999999999995</v>
      </c>
      <c r="U51" s="174">
        <v>0.76459999999999995</v>
      </c>
      <c r="V51" s="174">
        <v>0.76459999999999995</v>
      </c>
      <c r="W51" s="174">
        <v>0.76459999999999995</v>
      </c>
      <c r="X51" s="174">
        <v>0.76459999999999995</v>
      </c>
      <c r="Y51" s="174">
        <v>0.76459999999999995</v>
      </c>
      <c r="Z51" s="174">
        <v>0.76459999999999995</v>
      </c>
      <c r="AA51" s="174">
        <v>0.76459999999999995</v>
      </c>
      <c r="AB51" s="174">
        <v>0.76459999999999995</v>
      </c>
      <c r="AC51" s="174">
        <v>0.76459999999999995</v>
      </c>
      <c r="AD51" s="174">
        <v>0.76459999999999995</v>
      </c>
      <c r="AE51" s="174">
        <v>0.76459999999999995</v>
      </c>
      <c r="AF51" s="174">
        <v>0.76459999999999995</v>
      </c>
      <c r="AG51" s="174">
        <v>0.76459999999999995</v>
      </c>
      <c r="AH51" s="174">
        <v>0.76459999999999995</v>
      </c>
      <c r="AI51" s="174">
        <v>0.76459999999999995</v>
      </c>
      <c r="AJ51" s="174">
        <v>0.76459999999999995</v>
      </c>
      <c r="AK51" s="174">
        <v>0.76459999999999995</v>
      </c>
      <c r="AL51" s="174">
        <v>0.76459999999999995</v>
      </c>
      <c r="AM51" s="174">
        <v>0.76459999999999995</v>
      </c>
      <c r="AN51" s="174">
        <v>0.76459999999999995</v>
      </c>
      <c r="AO51" s="174">
        <v>0.76459999999999995</v>
      </c>
      <c r="AP51" s="174">
        <v>0.76459999999999995</v>
      </c>
      <c r="AQ51" s="174">
        <v>0.74969999999999992</v>
      </c>
      <c r="AR51" s="174">
        <v>0.7347999999999999</v>
      </c>
      <c r="AS51" s="174">
        <v>0.71989999999999987</v>
      </c>
      <c r="AT51" s="174">
        <v>0.70499999999999985</v>
      </c>
      <c r="AU51" s="174">
        <v>0.69009999999999982</v>
      </c>
      <c r="AV51" s="174">
        <v>0.6751999999999998</v>
      </c>
      <c r="AW51" s="174">
        <v>0.66029999999999978</v>
      </c>
      <c r="AX51" s="174">
        <v>0.64539999999999975</v>
      </c>
      <c r="AY51" s="174">
        <v>0.63049999999999973</v>
      </c>
      <c r="AZ51" s="174">
        <v>0.6155999999999997</v>
      </c>
      <c r="BA51" s="174">
        <v>0.60069999999999968</v>
      </c>
      <c r="BB51" s="174">
        <v>0.58579999999999965</v>
      </c>
      <c r="BC51" s="174">
        <v>0.57089999999999963</v>
      </c>
      <c r="BD51" s="174">
        <v>0.55599999999999961</v>
      </c>
      <c r="BE51" s="174">
        <v>0.54109999999999958</v>
      </c>
      <c r="BF51" s="174">
        <v>0.52619999999999956</v>
      </c>
      <c r="BG51" s="174">
        <v>0.51129999999999953</v>
      </c>
      <c r="BH51" s="174">
        <v>0.49639999999999951</v>
      </c>
      <c r="BI51" s="174">
        <v>0.48149999999999948</v>
      </c>
      <c r="BJ51" s="174">
        <v>0.46659999999999946</v>
      </c>
      <c r="BK51" s="174">
        <v>0.45169999999999944</v>
      </c>
      <c r="BL51" s="174">
        <v>0.43679999999999941</v>
      </c>
      <c r="BM51" s="174">
        <v>0.42189999999999939</v>
      </c>
      <c r="BN51" s="174">
        <v>0.40699999999999936</v>
      </c>
      <c r="BO51" s="174">
        <v>0.39209999999999934</v>
      </c>
      <c r="BP51" s="174">
        <v>0.37719999999999931</v>
      </c>
      <c r="BQ51" s="174">
        <v>0.36229999999999929</v>
      </c>
      <c r="BR51" s="174">
        <v>0.34739999999999926</v>
      </c>
      <c r="BS51" s="174">
        <v>0.33249999999999924</v>
      </c>
      <c r="BT51" s="174">
        <v>0.31759999999999922</v>
      </c>
      <c r="BU51" s="174">
        <v>0.30269999999999919</v>
      </c>
      <c r="BV51" s="174">
        <v>0.28779999999999917</v>
      </c>
      <c r="BW51" s="174">
        <v>0.27289999999999914</v>
      </c>
      <c r="BX51" s="174">
        <v>0.25799999999999912</v>
      </c>
      <c r="BY51" s="174">
        <v>0.24309999999999912</v>
      </c>
      <c r="BZ51" s="174">
        <v>0.24309999999999912</v>
      </c>
      <c r="CA51" s="170"/>
      <c r="CB51" s="170"/>
    </row>
    <row r="52" spans="2:80" x14ac:dyDescent="0.25">
      <c r="B52" s="166">
        <f t="shared" si="4"/>
        <v>2045</v>
      </c>
      <c r="C52" s="174">
        <v>0.76459999999999995</v>
      </c>
      <c r="D52" s="174">
        <v>0.76459999999999995</v>
      </c>
      <c r="E52" s="174">
        <v>0.76459999999999995</v>
      </c>
      <c r="F52" s="174">
        <v>0.76459999999999995</v>
      </c>
      <c r="G52" s="174">
        <v>0.76459999999999995</v>
      </c>
      <c r="H52" s="174">
        <v>0.76459999999999995</v>
      </c>
      <c r="I52" s="174">
        <v>0.76459999999999995</v>
      </c>
      <c r="J52" s="174">
        <v>0.76459999999999995</v>
      </c>
      <c r="K52" s="174">
        <v>0.76459999999999995</v>
      </c>
      <c r="L52" s="174">
        <v>0.76459999999999995</v>
      </c>
      <c r="M52" s="174">
        <v>0.76459999999999995</v>
      </c>
      <c r="N52" s="174">
        <v>0.76459999999999995</v>
      </c>
      <c r="O52" s="174">
        <v>0.76459999999999995</v>
      </c>
      <c r="P52" s="174">
        <v>0.76459999999999995</v>
      </c>
      <c r="Q52" s="174">
        <v>0.76459999999999995</v>
      </c>
      <c r="R52" s="174">
        <v>0.76459999999999995</v>
      </c>
      <c r="S52" s="174">
        <v>0.76459999999999995</v>
      </c>
      <c r="T52" s="174">
        <v>0.76459999999999995</v>
      </c>
      <c r="U52" s="174">
        <v>0.76459999999999995</v>
      </c>
      <c r="V52" s="174">
        <v>0.76459999999999995</v>
      </c>
      <c r="W52" s="174">
        <v>0.76459999999999995</v>
      </c>
      <c r="X52" s="174">
        <v>0.76459999999999995</v>
      </c>
      <c r="Y52" s="174">
        <v>0.76459999999999995</v>
      </c>
      <c r="Z52" s="174">
        <v>0.76459999999999995</v>
      </c>
      <c r="AA52" s="174">
        <v>0.76459999999999995</v>
      </c>
      <c r="AB52" s="174">
        <v>0.76459999999999995</v>
      </c>
      <c r="AC52" s="174">
        <v>0.76459999999999995</v>
      </c>
      <c r="AD52" s="174">
        <v>0.76459999999999995</v>
      </c>
      <c r="AE52" s="174">
        <v>0.76459999999999995</v>
      </c>
      <c r="AF52" s="174">
        <v>0.76459999999999995</v>
      </c>
      <c r="AG52" s="174">
        <v>0.76459999999999995</v>
      </c>
      <c r="AH52" s="174">
        <v>0.76459999999999995</v>
      </c>
      <c r="AI52" s="174">
        <v>0.76459999999999995</v>
      </c>
      <c r="AJ52" s="174">
        <v>0.76459999999999995</v>
      </c>
      <c r="AK52" s="174">
        <v>0.76459999999999995</v>
      </c>
      <c r="AL52" s="174">
        <v>0.76459999999999995</v>
      </c>
      <c r="AM52" s="174">
        <v>0.76459999999999995</v>
      </c>
      <c r="AN52" s="174">
        <v>0.76459999999999995</v>
      </c>
      <c r="AO52" s="174">
        <v>0.76459999999999995</v>
      </c>
      <c r="AP52" s="174">
        <v>0.76459999999999995</v>
      </c>
      <c r="AQ52" s="174">
        <v>0.74969999999999992</v>
      </c>
      <c r="AR52" s="174">
        <v>0.7347999999999999</v>
      </c>
      <c r="AS52" s="174">
        <v>0.71989999999999987</v>
      </c>
      <c r="AT52" s="174">
        <v>0.70499999999999985</v>
      </c>
      <c r="AU52" s="174">
        <v>0.69009999999999982</v>
      </c>
      <c r="AV52" s="174">
        <v>0.6751999999999998</v>
      </c>
      <c r="AW52" s="174">
        <v>0.66029999999999978</v>
      </c>
      <c r="AX52" s="174">
        <v>0.64539999999999975</v>
      </c>
      <c r="AY52" s="174">
        <v>0.63049999999999973</v>
      </c>
      <c r="AZ52" s="174">
        <v>0.6155999999999997</v>
      </c>
      <c r="BA52" s="174">
        <v>0.60069999999999968</v>
      </c>
      <c r="BB52" s="174">
        <v>0.58579999999999965</v>
      </c>
      <c r="BC52" s="174">
        <v>0.57089999999999963</v>
      </c>
      <c r="BD52" s="174">
        <v>0.55599999999999961</v>
      </c>
      <c r="BE52" s="174">
        <v>0.54109999999999958</v>
      </c>
      <c r="BF52" s="174">
        <v>0.52619999999999956</v>
      </c>
      <c r="BG52" s="174">
        <v>0.51129999999999953</v>
      </c>
      <c r="BH52" s="174">
        <v>0.49639999999999951</v>
      </c>
      <c r="BI52" s="174">
        <v>0.48149999999999948</v>
      </c>
      <c r="BJ52" s="174">
        <v>0.46659999999999946</v>
      </c>
      <c r="BK52" s="174">
        <v>0.45169999999999944</v>
      </c>
      <c r="BL52" s="174">
        <v>0.43679999999999941</v>
      </c>
      <c r="BM52" s="174">
        <v>0.42189999999999939</v>
      </c>
      <c r="BN52" s="174">
        <v>0.40699999999999936</v>
      </c>
      <c r="BO52" s="174">
        <v>0.39209999999999934</v>
      </c>
      <c r="BP52" s="174">
        <v>0.37719999999999931</v>
      </c>
      <c r="BQ52" s="174">
        <v>0.36229999999999929</v>
      </c>
      <c r="BR52" s="174">
        <v>0.34739999999999926</v>
      </c>
      <c r="BS52" s="174">
        <v>0.33249999999999924</v>
      </c>
      <c r="BT52" s="174">
        <v>0.31759999999999922</v>
      </c>
      <c r="BU52" s="174">
        <v>0.30269999999999919</v>
      </c>
      <c r="BV52" s="174">
        <v>0.28779999999999917</v>
      </c>
      <c r="BW52" s="174">
        <v>0.27289999999999914</v>
      </c>
      <c r="BX52" s="174">
        <v>0.25799999999999912</v>
      </c>
      <c r="BY52" s="174">
        <v>0.24309999999999912</v>
      </c>
      <c r="BZ52" s="174">
        <v>0.24309999999999912</v>
      </c>
      <c r="CA52" s="170"/>
      <c r="CB52" s="170"/>
    </row>
    <row r="53" spans="2:80" x14ac:dyDescent="0.25">
      <c r="B53" s="166">
        <f t="shared" si="4"/>
        <v>2046</v>
      </c>
      <c r="C53" s="174">
        <v>0.76459999999999995</v>
      </c>
      <c r="D53" s="174">
        <v>0.76459999999999995</v>
      </c>
      <c r="E53" s="174">
        <v>0.76459999999999995</v>
      </c>
      <c r="F53" s="174">
        <v>0.76459999999999995</v>
      </c>
      <c r="G53" s="174">
        <v>0.76459999999999995</v>
      </c>
      <c r="H53" s="174">
        <v>0.76459999999999995</v>
      </c>
      <c r="I53" s="174">
        <v>0.76459999999999995</v>
      </c>
      <c r="J53" s="174">
        <v>0.76459999999999995</v>
      </c>
      <c r="K53" s="174">
        <v>0.76459999999999995</v>
      </c>
      <c r="L53" s="174">
        <v>0.76459999999999995</v>
      </c>
      <c r="M53" s="174">
        <v>0.76459999999999995</v>
      </c>
      <c r="N53" s="174">
        <v>0.76459999999999995</v>
      </c>
      <c r="O53" s="174">
        <v>0.76459999999999995</v>
      </c>
      <c r="P53" s="174">
        <v>0.76459999999999995</v>
      </c>
      <c r="Q53" s="174">
        <v>0.76459999999999995</v>
      </c>
      <c r="R53" s="174">
        <v>0.76459999999999995</v>
      </c>
      <c r="S53" s="174">
        <v>0.76459999999999995</v>
      </c>
      <c r="T53" s="174">
        <v>0.76459999999999995</v>
      </c>
      <c r="U53" s="174">
        <v>0.76459999999999995</v>
      </c>
      <c r="V53" s="174">
        <v>0.76459999999999995</v>
      </c>
      <c r="W53" s="174">
        <v>0.76459999999999995</v>
      </c>
      <c r="X53" s="174">
        <v>0.76459999999999995</v>
      </c>
      <c r="Y53" s="174">
        <v>0.76459999999999995</v>
      </c>
      <c r="Z53" s="174">
        <v>0.76459999999999995</v>
      </c>
      <c r="AA53" s="174">
        <v>0.76459999999999995</v>
      </c>
      <c r="AB53" s="174">
        <v>0.76459999999999995</v>
      </c>
      <c r="AC53" s="174">
        <v>0.76459999999999995</v>
      </c>
      <c r="AD53" s="174">
        <v>0.76459999999999995</v>
      </c>
      <c r="AE53" s="174">
        <v>0.76459999999999995</v>
      </c>
      <c r="AF53" s="174">
        <v>0.76459999999999995</v>
      </c>
      <c r="AG53" s="174">
        <v>0.76459999999999995</v>
      </c>
      <c r="AH53" s="174">
        <v>0.76459999999999995</v>
      </c>
      <c r="AI53" s="174">
        <v>0.76459999999999995</v>
      </c>
      <c r="AJ53" s="174">
        <v>0.76459999999999995</v>
      </c>
      <c r="AK53" s="174">
        <v>0.76459999999999995</v>
      </c>
      <c r="AL53" s="174">
        <v>0.76459999999999995</v>
      </c>
      <c r="AM53" s="174">
        <v>0.76459999999999995</v>
      </c>
      <c r="AN53" s="174">
        <v>0.76459999999999995</v>
      </c>
      <c r="AO53" s="174">
        <v>0.76459999999999995</v>
      </c>
      <c r="AP53" s="174">
        <v>0.76459999999999995</v>
      </c>
      <c r="AQ53" s="174">
        <v>0.74969999999999992</v>
      </c>
      <c r="AR53" s="174">
        <v>0.7347999999999999</v>
      </c>
      <c r="AS53" s="174">
        <v>0.71989999999999987</v>
      </c>
      <c r="AT53" s="174">
        <v>0.70499999999999985</v>
      </c>
      <c r="AU53" s="174">
        <v>0.69009999999999982</v>
      </c>
      <c r="AV53" s="174">
        <v>0.6751999999999998</v>
      </c>
      <c r="AW53" s="174">
        <v>0.66029999999999978</v>
      </c>
      <c r="AX53" s="174">
        <v>0.64539999999999975</v>
      </c>
      <c r="AY53" s="174">
        <v>0.63049999999999973</v>
      </c>
      <c r="AZ53" s="174">
        <v>0.6155999999999997</v>
      </c>
      <c r="BA53" s="174">
        <v>0.60069999999999968</v>
      </c>
      <c r="BB53" s="174">
        <v>0.58579999999999965</v>
      </c>
      <c r="BC53" s="174">
        <v>0.57089999999999963</v>
      </c>
      <c r="BD53" s="174">
        <v>0.55599999999999961</v>
      </c>
      <c r="BE53" s="174">
        <v>0.54109999999999958</v>
      </c>
      <c r="BF53" s="174">
        <v>0.52619999999999956</v>
      </c>
      <c r="BG53" s="174">
        <v>0.51129999999999953</v>
      </c>
      <c r="BH53" s="174">
        <v>0.49639999999999951</v>
      </c>
      <c r="BI53" s="174">
        <v>0.48149999999999948</v>
      </c>
      <c r="BJ53" s="174">
        <v>0.46659999999999946</v>
      </c>
      <c r="BK53" s="174">
        <v>0.45169999999999944</v>
      </c>
      <c r="BL53" s="174">
        <v>0.43679999999999941</v>
      </c>
      <c r="BM53" s="174">
        <v>0.42189999999999939</v>
      </c>
      <c r="BN53" s="174">
        <v>0.40699999999999936</v>
      </c>
      <c r="BO53" s="174">
        <v>0.39209999999999934</v>
      </c>
      <c r="BP53" s="174">
        <v>0.37719999999999931</v>
      </c>
      <c r="BQ53" s="174">
        <v>0.36229999999999929</v>
      </c>
      <c r="BR53" s="174">
        <v>0.34739999999999926</v>
      </c>
      <c r="BS53" s="174">
        <v>0.33249999999999924</v>
      </c>
      <c r="BT53" s="174">
        <v>0.31759999999999922</v>
      </c>
      <c r="BU53" s="174">
        <v>0.30269999999999919</v>
      </c>
      <c r="BV53" s="174">
        <v>0.28779999999999917</v>
      </c>
      <c r="BW53" s="174">
        <v>0.27289999999999914</v>
      </c>
      <c r="BX53" s="174">
        <v>0.25799999999999912</v>
      </c>
      <c r="BY53" s="174">
        <v>0.24309999999999912</v>
      </c>
      <c r="BZ53" s="174">
        <v>0.24309999999999912</v>
      </c>
      <c r="CA53" s="170"/>
      <c r="CB53" s="170"/>
    </row>
    <row r="54" spans="2:80" x14ac:dyDescent="0.25">
      <c r="B54" s="166">
        <f t="shared" si="4"/>
        <v>2047</v>
      </c>
      <c r="C54" s="174">
        <v>0.76459999999999995</v>
      </c>
      <c r="D54" s="174">
        <v>0.76459999999999995</v>
      </c>
      <c r="E54" s="174">
        <v>0.76459999999999995</v>
      </c>
      <c r="F54" s="174">
        <v>0.76459999999999995</v>
      </c>
      <c r="G54" s="174">
        <v>0.76459999999999995</v>
      </c>
      <c r="H54" s="174">
        <v>0.76459999999999995</v>
      </c>
      <c r="I54" s="174">
        <v>0.76459999999999995</v>
      </c>
      <c r="J54" s="174">
        <v>0.76459999999999995</v>
      </c>
      <c r="K54" s="174">
        <v>0.76459999999999995</v>
      </c>
      <c r="L54" s="174">
        <v>0.76459999999999995</v>
      </c>
      <c r="M54" s="174">
        <v>0.76459999999999995</v>
      </c>
      <c r="N54" s="174">
        <v>0.76459999999999995</v>
      </c>
      <c r="O54" s="174">
        <v>0.76459999999999995</v>
      </c>
      <c r="P54" s="174">
        <v>0.76459999999999995</v>
      </c>
      <c r="Q54" s="174">
        <v>0.76459999999999995</v>
      </c>
      <c r="R54" s="174">
        <v>0.76459999999999995</v>
      </c>
      <c r="S54" s="174">
        <v>0.76459999999999995</v>
      </c>
      <c r="T54" s="174">
        <v>0.76459999999999995</v>
      </c>
      <c r="U54" s="174">
        <v>0.76459999999999995</v>
      </c>
      <c r="V54" s="174">
        <v>0.76459999999999995</v>
      </c>
      <c r="W54" s="174">
        <v>0.76459999999999995</v>
      </c>
      <c r="X54" s="174">
        <v>0.76459999999999995</v>
      </c>
      <c r="Y54" s="174">
        <v>0.76459999999999995</v>
      </c>
      <c r="Z54" s="174">
        <v>0.76459999999999995</v>
      </c>
      <c r="AA54" s="174">
        <v>0.76459999999999995</v>
      </c>
      <c r="AB54" s="174">
        <v>0.76459999999999995</v>
      </c>
      <c r="AC54" s="174">
        <v>0.76459999999999995</v>
      </c>
      <c r="AD54" s="174">
        <v>0.76459999999999995</v>
      </c>
      <c r="AE54" s="174">
        <v>0.76459999999999995</v>
      </c>
      <c r="AF54" s="174">
        <v>0.76459999999999995</v>
      </c>
      <c r="AG54" s="174">
        <v>0.76459999999999995</v>
      </c>
      <c r="AH54" s="174">
        <v>0.76459999999999995</v>
      </c>
      <c r="AI54" s="174">
        <v>0.76459999999999995</v>
      </c>
      <c r="AJ54" s="174">
        <v>0.76459999999999995</v>
      </c>
      <c r="AK54" s="174">
        <v>0.76459999999999995</v>
      </c>
      <c r="AL54" s="174">
        <v>0.76459999999999995</v>
      </c>
      <c r="AM54" s="174">
        <v>0.76459999999999995</v>
      </c>
      <c r="AN54" s="174">
        <v>0.76459999999999995</v>
      </c>
      <c r="AO54" s="174">
        <v>0.76459999999999995</v>
      </c>
      <c r="AP54" s="174">
        <v>0.76459999999999995</v>
      </c>
      <c r="AQ54" s="174">
        <v>0.74969999999999992</v>
      </c>
      <c r="AR54" s="174">
        <v>0.7347999999999999</v>
      </c>
      <c r="AS54" s="174">
        <v>0.71989999999999987</v>
      </c>
      <c r="AT54" s="174">
        <v>0.70499999999999985</v>
      </c>
      <c r="AU54" s="174">
        <v>0.69009999999999982</v>
      </c>
      <c r="AV54" s="174">
        <v>0.6751999999999998</v>
      </c>
      <c r="AW54" s="174">
        <v>0.66029999999999978</v>
      </c>
      <c r="AX54" s="174">
        <v>0.64539999999999975</v>
      </c>
      <c r="AY54" s="174">
        <v>0.63049999999999973</v>
      </c>
      <c r="AZ54" s="174">
        <v>0.6155999999999997</v>
      </c>
      <c r="BA54" s="174">
        <v>0.60069999999999968</v>
      </c>
      <c r="BB54" s="174">
        <v>0.58579999999999965</v>
      </c>
      <c r="BC54" s="174">
        <v>0.57089999999999963</v>
      </c>
      <c r="BD54" s="174">
        <v>0.55599999999999961</v>
      </c>
      <c r="BE54" s="174">
        <v>0.54109999999999958</v>
      </c>
      <c r="BF54" s="174">
        <v>0.52619999999999956</v>
      </c>
      <c r="BG54" s="174">
        <v>0.51129999999999953</v>
      </c>
      <c r="BH54" s="174">
        <v>0.49639999999999951</v>
      </c>
      <c r="BI54" s="174">
        <v>0.48149999999999948</v>
      </c>
      <c r="BJ54" s="174">
        <v>0.46659999999999946</v>
      </c>
      <c r="BK54" s="174">
        <v>0.45169999999999944</v>
      </c>
      <c r="BL54" s="174">
        <v>0.43679999999999941</v>
      </c>
      <c r="BM54" s="174">
        <v>0.42189999999999939</v>
      </c>
      <c r="BN54" s="174">
        <v>0.40699999999999936</v>
      </c>
      <c r="BO54" s="174">
        <v>0.39209999999999934</v>
      </c>
      <c r="BP54" s="174">
        <v>0.37719999999999931</v>
      </c>
      <c r="BQ54" s="174">
        <v>0.36229999999999929</v>
      </c>
      <c r="BR54" s="174">
        <v>0.34739999999999926</v>
      </c>
      <c r="BS54" s="174">
        <v>0.33249999999999924</v>
      </c>
      <c r="BT54" s="174">
        <v>0.31759999999999922</v>
      </c>
      <c r="BU54" s="174">
        <v>0.30269999999999919</v>
      </c>
      <c r="BV54" s="174">
        <v>0.28779999999999917</v>
      </c>
      <c r="BW54" s="174">
        <v>0.27289999999999914</v>
      </c>
      <c r="BX54" s="174">
        <v>0.25799999999999912</v>
      </c>
      <c r="BY54" s="174">
        <v>0.24309999999999912</v>
      </c>
      <c r="BZ54" s="174">
        <v>0.24309999999999912</v>
      </c>
      <c r="CA54" s="170"/>
      <c r="CB54" s="170"/>
    </row>
    <row r="55" spans="2:80" x14ac:dyDescent="0.25">
      <c r="B55" s="166">
        <f t="shared" si="4"/>
        <v>2048</v>
      </c>
      <c r="C55" s="174">
        <v>0.76459999999999995</v>
      </c>
      <c r="D55" s="174">
        <v>0.76459999999999995</v>
      </c>
      <c r="E55" s="174">
        <v>0.76459999999999995</v>
      </c>
      <c r="F55" s="174">
        <v>0.76459999999999995</v>
      </c>
      <c r="G55" s="174">
        <v>0.76459999999999995</v>
      </c>
      <c r="H55" s="174">
        <v>0.76459999999999995</v>
      </c>
      <c r="I55" s="174">
        <v>0.76459999999999995</v>
      </c>
      <c r="J55" s="174">
        <v>0.76459999999999995</v>
      </c>
      <c r="K55" s="174">
        <v>0.76459999999999995</v>
      </c>
      <c r="L55" s="174">
        <v>0.76459999999999995</v>
      </c>
      <c r="M55" s="174">
        <v>0.76459999999999995</v>
      </c>
      <c r="N55" s="174">
        <v>0.76459999999999995</v>
      </c>
      <c r="O55" s="174">
        <v>0.76459999999999995</v>
      </c>
      <c r="P55" s="174">
        <v>0.76459999999999995</v>
      </c>
      <c r="Q55" s="174">
        <v>0.76459999999999995</v>
      </c>
      <c r="R55" s="174">
        <v>0.76459999999999995</v>
      </c>
      <c r="S55" s="174">
        <v>0.76459999999999995</v>
      </c>
      <c r="T55" s="174">
        <v>0.76459999999999995</v>
      </c>
      <c r="U55" s="174">
        <v>0.76459999999999995</v>
      </c>
      <c r="V55" s="174">
        <v>0.76459999999999995</v>
      </c>
      <c r="W55" s="174">
        <v>0.76459999999999995</v>
      </c>
      <c r="X55" s="174">
        <v>0.76459999999999995</v>
      </c>
      <c r="Y55" s="174">
        <v>0.76459999999999995</v>
      </c>
      <c r="Z55" s="174">
        <v>0.76459999999999995</v>
      </c>
      <c r="AA55" s="174">
        <v>0.76459999999999995</v>
      </c>
      <c r="AB55" s="174">
        <v>0.76459999999999995</v>
      </c>
      <c r="AC55" s="174">
        <v>0.76459999999999995</v>
      </c>
      <c r="AD55" s="174">
        <v>0.76459999999999995</v>
      </c>
      <c r="AE55" s="174">
        <v>0.76459999999999995</v>
      </c>
      <c r="AF55" s="174">
        <v>0.76459999999999995</v>
      </c>
      <c r="AG55" s="174">
        <v>0.76459999999999995</v>
      </c>
      <c r="AH55" s="174">
        <v>0.76459999999999995</v>
      </c>
      <c r="AI55" s="174">
        <v>0.76459999999999995</v>
      </c>
      <c r="AJ55" s="174">
        <v>0.76459999999999995</v>
      </c>
      <c r="AK55" s="174">
        <v>0.76459999999999995</v>
      </c>
      <c r="AL55" s="174">
        <v>0.76459999999999995</v>
      </c>
      <c r="AM55" s="174">
        <v>0.76459999999999995</v>
      </c>
      <c r="AN55" s="174">
        <v>0.76459999999999995</v>
      </c>
      <c r="AO55" s="174">
        <v>0.76459999999999995</v>
      </c>
      <c r="AP55" s="174">
        <v>0.76459999999999995</v>
      </c>
      <c r="AQ55" s="174">
        <v>0.74969999999999992</v>
      </c>
      <c r="AR55" s="174">
        <v>0.7347999999999999</v>
      </c>
      <c r="AS55" s="174">
        <v>0.71989999999999987</v>
      </c>
      <c r="AT55" s="174">
        <v>0.70499999999999985</v>
      </c>
      <c r="AU55" s="174">
        <v>0.69009999999999982</v>
      </c>
      <c r="AV55" s="174">
        <v>0.6751999999999998</v>
      </c>
      <c r="AW55" s="174">
        <v>0.66029999999999978</v>
      </c>
      <c r="AX55" s="174">
        <v>0.64539999999999975</v>
      </c>
      <c r="AY55" s="174">
        <v>0.63049999999999973</v>
      </c>
      <c r="AZ55" s="174">
        <v>0.6155999999999997</v>
      </c>
      <c r="BA55" s="174">
        <v>0.60069999999999968</v>
      </c>
      <c r="BB55" s="174">
        <v>0.58579999999999965</v>
      </c>
      <c r="BC55" s="174">
        <v>0.57089999999999963</v>
      </c>
      <c r="BD55" s="174">
        <v>0.55599999999999961</v>
      </c>
      <c r="BE55" s="174">
        <v>0.54109999999999958</v>
      </c>
      <c r="BF55" s="174">
        <v>0.52619999999999956</v>
      </c>
      <c r="BG55" s="174">
        <v>0.51129999999999953</v>
      </c>
      <c r="BH55" s="174">
        <v>0.49639999999999951</v>
      </c>
      <c r="BI55" s="174">
        <v>0.48149999999999948</v>
      </c>
      <c r="BJ55" s="174">
        <v>0.46659999999999946</v>
      </c>
      <c r="BK55" s="174">
        <v>0.45169999999999944</v>
      </c>
      <c r="BL55" s="174">
        <v>0.43679999999999941</v>
      </c>
      <c r="BM55" s="174">
        <v>0.42189999999999939</v>
      </c>
      <c r="BN55" s="174">
        <v>0.40699999999999936</v>
      </c>
      <c r="BO55" s="174">
        <v>0.39209999999999934</v>
      </c>
      <c r="BP55" s="174">
        <v>0.37719999999999931</v>
      </c>
      <c r="BQ55" s="174">
        <v>0.36229999999999929</v>
      </c>
      <c r="BR55" s="174">
        <v>0.34739999999999926</v>
      </c>
      <c r="BS55" s="174">
        <v>0.33249999999999924</v>
      </c>
      <c r="BT55" s="174">
        <v>0.31759999999999922</v>
      </c>
      <c r="BU55" s="174">
        <v>0.30269999999999919</v>
      </c>
      <c r="BV55" s="174">
        <v>0.28779999999999917</v>
      </c>
      <c r="BW55" s="174">
        <v>0.27289999999999914</v>
      </c>
      <c r="BX55" s="174">
        <v>0.25799999999999912</v>
      </c>
      <c r="BY55" s="174">
        <v>0.24309999999999912</v>
      </c>
      <c r="BZ55" s="174">
        <v>0.24309999999999912</v>
      </c>
      <c r="CA55" s="170"/>
      <c r="CB55" s="170"/>
    </row>
    <row r="56" spans="2:80" x14ac:dyDescent="0.25">
      <c r="B56" s="166">
        <f t="shared" si="4"/>
        <v>2049</v>
      </c>
      <c r="C56" s="174">
        <v>0.76459999999999995</v>
      </c>
      <c r="D56" s="174">
        <v>0.76459999999999995</v>
      </c>
      <c r="E56" s="174">
        <v>0.76459999999999995</v>
      </c>
      <c r="F56" s="174">
        <v>0.76459999999999995</v>
      </c>
      <c r="G56" s="174">
        <v>0.76459999999999995</v>
      </c>
      <c r="H56" s="174">
        <v>0.76459999999999995</v>
      </c>
      <c r="I56" s="174">
        <v>0.76459999999999995</v>
      </c>
      <c r="J56" s="174">
        <v>0.76459999999999995</v>
      </c>
      <c r="K56" s="174">
        <v>0.76459999999999995</v>
      </c>
      <c r="L56" s="174">
        <v>0.76459999999999995</v>
      </c>
      <c r="M56" s="174">
        <v>0.76459999999999995</v>
      </c>
      <c r="N56" s="174">
        <v>0.76459999999999995</v>
      </c>
      <c r="O56" s="174">
        <v>0.76459999999999995</v>
      </c>
      <c r="P56" s="174">
        <v>0.76459999999999995</v>
      </c>
      <c r="Q56" s="174">
        <v>0.76459999999999995</v>
      </c>
      <c r="R56" s="174">
        <v>0.76459999999999995</v>
      </c>
      <c r="S56" s="174">
        <v>0.76459999999999995</v>
      </c>
      <c r="T56" s="174">
        <v>0.76459999999999995</v>
      </c>
      <c r="U56" s="174">
        <v>0.76459999999999995</v>
      </c>
      <c r="V56" s="174">
        <v>0.76459999999999995</v>
      </c>
      <c r="W56" s="174">
        <v>0.76459999999999995</v>
      </c>
      <c r="X56" s="174">
        <v>0.76459999999999995</v>
      </c>
      <c r="Y56" s="174">
        <v>0.76459999999999995</v>
      </c>
      <c r="Z56" s="174">
        <v>0.76459999999999995</v>
      </c>
      <c r="AA56" s="174">
        <v>0.76459999999999995</v>
      </c>
      <c r="AB56" s="174">
        <v>0.76459999999999995</v>
      </c>
      <c r="AC56" s="174">
        <v>0.76459999999999995</v>
      </c>
      <c r="AD56" s="174">
        <v>0.76459999999999995</v>
      </c>
      <c r="AE56" s="174">
        <v>0.76459999999999995</v>
      </c>
      <c r="AF56" s="174">
        <v>0.76459999999999995</v>
      </c>
      <c r="AG56" s="174">
        <v>0.76459999999999995</v>
      </c>
      <c r="AH56" s="174">
        <v>0.76459999999999995</v>
      </c>
      <c r="AI56" s="174">
        <v>0.76459999999999995</v>
      </c>
      <c r="AJ56" s="174">
        <v>0.76459999999999995</v>
      </c>
      <c r="AK56" s="174">
        <v>0.76459999999999995</v>
      </c>
      <c r="AL56" s="174">
        <v>0.76459999999999995</v>
      </c>
      <c r="AM56" s="174">
        <v>0.76459999999999995</v>
      </c>
      <c r="AN56" s="174">
        <v>0.76459999999999995</v>
      </c>
      <c r="AO56" s="174">
        <v>0.76459999999999995</v>
      </c>
      <c r="AP56" s="174">
        <v>0.76459999999999995</v>
      </c>
      <c r="AQ56" s="174">
        <v>0.74969999999999992</v>
      </c>
      <c r="AR56" s="174">
        <v>0.7347999999999999</v>
      </c>
      <c r="AS56" s="174">
        <v>0.71989999999999987</v>
      </c>
      <c r="AT56" s="174">
        <v>0.70499999999999985</v>
      </c>
      <c r="AU56" s="174">
        <v>0.69009999999999982</v>
      </c>
      <c r="AV56" s="174">
        <v>0.6751999999999998</v>
      </c>
      <c r="AW56" s="174">
        <v>0.66029999999999978</v>
      </c>
      <c r="AX56" s="174">
        <v>0.64539999999999975</v>
      </c>
      <c r="AY56" s="174">
        <v>0.63049999999999973</v>
      </c>
      <c r="AZ56" s="174">
        <v>0.6155999999999997</v>
      </c>
      <c r="BA56" s="174">
        <v>0.60069999999999968</v>
      </c>
      <c r="BB56" s="174">
        <v>0.58579999999999965</v>
      </c>
      <c r="BC56" s="174">
        <v>0.57089999999999963</v>
      </c>
      <c r="BD56" s="174">
        <v>0.55599999999999961</v>
      </c>
      <c r="BE56" s="174">
        <v>0.54109999999999958</v>
      </c>
      <c r="BF56" s="174">
        <v>0.52619999999999956</v>
      </c>
      <c r="BG56" s="174">
        <v>0.51129999999999953</v>
      </c>
      <c r="BH56" s="174">
        <v>0.49639999999999951</v>
      </c>
      <c r="BI56" s="174">
        <v>0.48149999999999948</v>
      </c>
      <c r="BJ56" s="174">
        <v>0.46659999999999946</v>
      </c>
      <c r="BK56" s="174">
        <v>0.45169999999999944</v>
      </c>
      <c r="BL56" s="174">
        <v>0.43679999999999941</v>
      </c>
      <c r="BM56" s="174">
        <v>0.42189999999999939</v>
      </c>
      <c r="BN56" s="174">
        <v>0.40699999999999936</v>
      </c>
      <c r="BO56" s="174">
        <v>0.39209999999999934</v>
      </c>
      <c r="BP56" s="174">
        <v>0.37719999999999931</v>
      </c>
      <c r="BQ56" s="174">
        <v>0.36229999999999929</v>
      </c>
      <c r="BR56" s="174">
        <v>0.34739999999999926</v>
      </c>
      <c r="BS56" s="174">
        <v>0.33249999999999924</v>
      </c>
      <c r="BT56" s="174">
        <v>0.31759999999999922</v>
      </c>
      <c r="BU56" s="174">
        <v>0.30269999999999919</v>
      </c>
      <c r="BV56" s="174">
        <v>0.28779999999999917</v>
      </c>
      <c r="BW56" s="174">
        <v>0.27289999999999914</v>
      </c>
      <c r="BX56" s="174">
        <v>0.25799999999999912</v>
      </c>
      <c r="BY56" s="174">
        <v>0.24309999999999912</v>
      </c>
      <c r="BZ56" s="174">
        <v>0.24309999999999912</v>
      </c>
      <c r="CA56" s="170"/>
      <c r="CB56" s="170"/>
    </row>
    <row r="57" spans="2:80" x14ac:dyDescent="0.25">
      <c r="B57" s="166">
        <f t="shared" si="4"/>
        <v>2050</v>
      </c>
      <c r="C57" s="174">
        <v>0.76459999999999995</v>
      </c>
      <c r="D57" s="174">
        <v>0.76459999999999995</v>
      </c>
      <c r="E57" s="174">
        <v>0.76459999999999995</v>
      </c>
      <c r="F57" s="174">
        <v>0.76459999999999995</v>
      </c>
      <c r="G57" s="174">
        <v>0.76459999999999995</v>
      </c>
      <c r="H57" s="174">
        <v>0.76459999999999995</v>
      </c>
      <c r="I57" s="174">
        <v>0.76459999999999995</v>
      </c>
      <c r="J57" s="174">
        <v>0.76459999999999995</v>
      </c>
      <c r="K57" s="174">
        <v>0.76459999999999995</v>
      </c>
      <c r="L57" s="174">
        <v>0.76459999999999995</v>
      </c>
      <c r="M57" s="174">
        <v>0.76459999999999995</v>
      </c>
      <c r="N57" s="174">
        <v>0.76459999999999995</v>
      </c>
      <c r="O57" s="174">
        <v>0.76459999999999995</v>
      </c>
      <c r="P57" s="174">
        <v>0.76459999999999995</v>
      </c>
      <c r="Q57" s="174">
        <v>0.76459999999999995</v>
      </c>
      <c r="R57" s="174">
        <v>0.76459999999999995</v>
      </c>
      <c r="S57" s="174">
        <v>0.76459999999999995</v>
      </c>
      <c r="T57" s="174">
        <v>0.76459999999999995</v>
      </c>
      <c r="U57" s="174">
        <v>0.76459999999999995</v>
      </c>
      <c r="V57" s="174">
        <v>0.76459999999999995</v>
      </c>
      <c r="W57" s="174">
        <v>0.76459999999999995</v>
      </c>
      <c r="X57" s="174">
        <v>0.76459999999999995</v>
      </c>
      <c r="Y57" s="174">
        <v>0.76459999999999995</v>
      </c>
      <c r="Z57" s="174">
        <v>0.76459999999999995</v>
      </c>
      <c r="AA57" s="174">
        <v>0.76459999999999995</v>
      </c>
      <c r="AB57" s="174">
        <v>0.76459999999999995</v>
      </c>
      <c r="AC57" s="174">
        <v>0.76459999999999995</v>
      </c>
      <c r="AD57" s="174">
        <v>0.76459999999999995</v>
      </c>
      <c r="AE57" s="174">
        <v>0.76459999999999995</v>
      </c>
      <c r="AF57" s="174">
        <v>0.76459999999999995</v>
      </c>
      <c r="AG57" s="174">
        <v>0.76459999999999995</v>
      </c>
      <c r="AH57" s="174">
        <v>0.76459999999999995</v>
      </c>
      <c r="AI57" s="174">
        <v>0.76459999999999995</v>
      </c>
      <c r="AJ57" s="174">
        <v>0.76459999999999995</v>
      </c>
      <c r="AK57" s="174">
        <v>0.76459999999999995</v>
      </c>
      <c r="AL57" s="174">
        <v>0.76459999999999995</v>
      </c>
      <c r="AM57" s="174">
        <v>0.76459999999999995</v>
      </c>
      <c r="AN57" s="174">
        <v>0.76459999999999995</v>
      </c>
      <c r="AO57" s="174">
        <v>0.76459999999999995</v>
      </c>
      <c r="AP57" s="174">
        <v>0.76459999999999995</v>
      </c>
      <c r="AQ57" s="174">
        <v>0.74969999999999992</v>
      </c>
      <c r="AR57" s="174">
        <v>0.7347999999999999</v>
      </c>
      <c r="AS57" s="174">
        <v>0.71989999999999987</v>
      </c>
      <c r="AT57" s="174">
        <v>0.70499999999999985</v>
      </c>
      <c r="AU57" s="174">
        <v>0.69009999999999982</v>
      </c>
      <c r="AV57" s="174">
        <v>0.6751999999999998</v>
      </c>
      <c r="AW57" s="174">
        <v>0.66029999999999978</v>
      </c>
      <c r="AX57" s="174">
        <v>0.64539999999999975</v>
      </c>
      <c r="AY57" s="174">
        <v>0.63049999999999973</v>
      </c>
      <c r="AZ57" s="174">
        <v>0.6155999999999997</v>
      </c>
      <c r="BA57" s="174">
        <v>0.60069999999999968</v>
      </c>
      <c r="BB57" s="174">
        <v>0.58579999999999965</v>
      </c>
      <c r="BC57" s="174">
        <v>0.57089999999999963</v>
      </c>
      <c r="BD57" s="174">
        <v>0.55599999999999961</v>
      </c>
      <c r="BE57" s="174">
        <v>0.54109999999999958</v>
      </c>
      <c r="BF57" s="174">
        <v>0.52619999999999956</v>
      </c>
      <c r="BG57" s="174">
        <v>0.51129999999999953</v>
      </c>
      <c r="BH57" s="174">
        <v>0.49639999999999951</v>
      </c>
      <c r="BI57" s="174">
        <v>0.48149999999999948</v>
      </c>
      <c r="BJ57" s="174">
        <v>0.46659999999999946</v>
      </c>
      <c r="BK57" s="174">
        <v>0.45169999999999944</v>
      </c>
      <c r="BL57" s="174">
        <v>0.43679999999999941</v>
      </c>
      <c r="BM57" s="174">
        <v>0.42189999999999939</v>
      </c>
      <c r="BN57" s="174">
        <v>0.40699999999999936</v>
      </c>
      <c r="BO57" s="174">
        <v>0.39209999999999934</v>
      </c>
      <c r="BP57" s="174">
        <v>0.37719999999999931</v>
      </c>
      <c r="BQ57" s="174">
        <v>0.36229999999999929</v>
      </c>
      <c r="BR57" s="174">
        <v>0.34739999999999926</v>
      </c>
      <c r="BS57" s="174">
        <v>0.33249999999999924</v>
      </c>
      <c r="BT57" s="174">
        <v>0.31759999999999922</v>
      </c>
      <c r="BU57" s="174">
        <v>0.30269999999999919</v>
      </c>
      <c r="BV57" s="174">
        <v>0.28779999999999917</v>
      </c>
      <c r="BW57" s="174">
        <v>0.27289999999999914</v>
      </c>
      <c r="BX57" s="174">
        <v>0.25799999999999912</v>
      </c>
      <c r="BY57" s="174">
        <v>0.24309999999999912</v>
      </c>
      <c r="BZ57" s="174">
        <v>0.24309999999999912</v>
      </c>
      <c r="CA57" s="170"/>
      <c r="CB57" s="170"/>
    </row>
    <row r="58" spans="2:80" x14ac:dyDescent="0.25">
      <c r="B58" s="166">
        <f t="shared" si="4"/>
        <v>2051</v>
      </c>
      <c r="C58" s="174">
        <v>0.76459999999999995</v>
      </c>
      <c r="D58" s="174">
        <v>0.76459999999999995</v>
      </c>
      <c r="E58" s="174">
        <v>0.76459999999999995</v>
      </c>
      <c r="F58" s="174">
        <v>0.76459999999999995</v>
      </c>
      <c r="G58" s="174">
        <v>0.76459999999999995</v>
      </c>
      <c r="H58" s="174">
        <v>0.76459999999999995</v>
      </c>
      <c r="I58" s="174">
        <v>0.76459999999999995</v>
      </c>
      <c r="J58" s="174">
        <v>0.76459999999999995</v>
      </c>
      <c r="K58" s="174">
        <v>0.76459999999999995</v>
      </c>
      <c r="L58" s="174">
        <v>0.76459999999999995</v>
      </c>
      <c r="M58" s="174">
        <v>0.76459999999999995</v>
      </c>
      <c r="N58" s="174">
        <v>0.76459999999999995</v>
      </c>
      <c r="O58" s="174">
        <v>0.76459999999999995</v>
      </c>
      <c r="P58" s="174">
        <v>0.76459999999999995</v>
      </c>
      <c r="Q58" s="174">
        <v>0.76459999999999995</v>
      </c>
      <c r="R58" s="174">
        <v>0.76459999999999995</v>
      </c>
      <c r="S58" s="174">
        <v>0.76459999999999995</v>
      </c>
      <c r="T58" s="174">
        <v>0.76459999999999995</v>
      </c>
      <c r="U58" s="174">
        <v>0.76459999999999995</v>
      </c>
      <c r="V58" s="174">
        <v>0.76459999999999995</v>
      </c>
      <c r="W58" s="174">
        <v>0.76459999999999995</v>
      </c>
      <c r="X58" s="174">
        <v>0.76459999999999995</v>
      </c>
      <c r="Y58" s="174">
        <v>0.76459999999999995</v>
      </c>
      <c r="Z58" s="174">
        <v>0.76459999999999995</v>
      </c>
      <c r="AA58" s="174">
        <v>0.76459999999999995</v>
      </c>
      <c r="AB58" s="174">
        <v>0.76459999999999995</v>
      </c>
      <c r="AC58" s="174">
        <v>0.76459999999999995</v>
      </c>
      <c r="AD58" s="174">
        <v>0.76459999999999995</v>
      </c>
      <c r="AE58" s="174">
        <v>0.76459999999999995</v>
      </c>
      <c r="AF58" s="174">
        <v>0.76459999999999995</v>
      </c>
      <c r="AG58" s="174">
        <v>0.76459999999999995</v>
      </c>
      <c r="AH58" s="174">
        <v>0.76459999999999995</v>
      </c>
      <c r="AI58" s="174">
        <v>0.76459999999999995</v>
      </c>
      <c r="AJ58" s="174">
        <v>0.76459999999999995</v>
      </c>
      <c r="AK58" s="174">
        <v>0.76459999999999995</v>
      </c>
      <c r="AL58" s="174">
        <v>0.76459999999999995</v>
      </c>
      <c r="AM58" s="174">
        <v>0.76459999999999995</v>
      </c>
      <c r="AN58" s="174">
        <v>0.76459999999999995</v>
      </c>
      <c r="AO58" s="174">
        <v>0.76459999999999995</v>
      </c>
      <c r="AP58" s="174">
        <v>0.76459999999999995</v>
      </c>
      <c r="AQ58" s="174">
        <v>0.74969999999999992</v>
      </c>
      <c r="AR58" s="174">
        <v>0.7347999999999999</v>
      </c>
      <c r="AS58" s="174">
        <v>0.71989999999999987</v>
      </c>
      <c r="AT58" s="174">
        <v>0.70499999999999985</v>
      </c>
      <c r="AU58" s="174">
        <v>0.69009999999999982</v>
      </c>
      <c r="AV58" s="174">
        <v>0.6751999999999998</v>
      </c>
      <c r="AW58" s="174">
        <v>0.66029999999999978</v>
      </c>
      <c r="AX58" s="174">
        <v>0.64539999999999975</v>
      </c>
      <c r="AY58" s="174">
        <v>0.63049999999999973</v>
      </c>
      <c r="AZ58" s="174">
        <v>0.6155999999999997</v>
      </c>
      <c r="BA58" s="174">
        <v>0.60069999999999968</v>
      </c>
      <c r="BB58" s="174">
        <v>0.58579999999999965</v>
      </c>
      <c r="BC58" s="174">
        <v>0.57089999999999963</v>
      </c>
      <c r="BD58" s="174">
        <v>0.55599999999999961</v>
      </c>
      <c r="BE58" s="174">
        <v>0.54109999999999958</v>
      </c>
      <c r="BF58" s="174">
        <v>0.52619999999999956</v>
      </c>
      <c r="BG58" s="174">
        <v>0.51129999999999953</v>
      </c>
      <c r="BH58" s="174">
        <v>0.49639999999999951</v>
      </c>
      <c r="BI58" s="174">
        <v>0.48149999999999948</v>
      </c>
      <c r="BJ58" s="174">
        <v>0.46659999999999946</v>
      </c>
      <c r="BK58" s="174">
        <v>0.45169999999999944</v>
      </c>
      <c r="BL58" s="174">
        <v>0.43679999999999941</v>
      </c>
      <c r="BM58" s="174">
        <v>0.42189999999999939</v>
      </c>
      <c r="BN58" s="174">
        <v>0.40699999999999936</v>
      </c>
      <c r="BO58" s="174">
        <v>0.39209999999999934</v>
      </c>
      <c r="BP58" s="174">
        <v>0.37719999999999931</v>
      </c>
      <c r="BQ58" s="174">
        <v>0.36229999999999929</v>
      </c>
      <c r="BR58" s="174">
        <v>0.34739999999999926</v>
      </c>
      <c r="BS58" s="174">
        <v>0.33249999999999924</v>
      </c>
      <c r="BT58" s="174">
        <v>0.31759999999999922</v>
      </c>
      <c r="BU58" s="174">
        <v>0.30269999999999919</v>
      </c>
      <c r="BV58" s="174">
        <v>0.28779999999999917</v>
      </c>
      <c r="BW58" s="174">
        <v>0.27289999999999914</v>
      </c>
      <c r="BX58" s="174">
        <v>0.25799999999999912</v>
      </c>
      <c r="BY58" s="174">
        <v>0.24309999999999912</v>
      </c>
      <c r="BZ58" s="174">
        <v>0.24309999999999912</v>
      </c>
      <c r="CA58" s="170"/>
      <c r="CB58" s="170"/>
    </row>
    <row r="59" spans="2:80" x14ac:dyDescent="0.25">
      <c r="B59" s="166">
        <f t="shared" si="4"/>
        <v>2052</v>
      </c>
      <c r="C59" s="174">
        <v>0.76459999999999995</v>
      </c>
      <c r="D59" s="174">
        <v>0.76459999999999995</v>
      </c>
      <c r="E59" s="174">
        <v>0.76459999999999995</v>
      </c>
      <c r="F59" s="174">
        <v>0.76459999999999995</v>
      </c>
      <c r="G59" s="174">
        <v>0.76459999999999995</v>
      </c>
      <c r="H59" s="174">
        <v>0.76459999999999995</v>
      </c>
      <c r="I59" s="174">
        <v>0.76459999999999995</v>
      </c>
      <c r="J59" s="174">
        <v>0.76459999999999995</v>
      </c>
      <c r="K59" s="174">
        <v>0.76459999999999995</v>
      </c>
      <c r="L59" s="174">
        <v>0.76459999999999995</v>
      </c>
      <c r="M59" s="174">
        <v>0.76459999999999995</v>
      </c>
      <c r="N59" s="174">
        <v>0.76459999999999995</v>
      </c>
      <c r="O59" s="174">
        <v>0.76459999999999995</v>
      </c>
      <c r="P59" s="174">
        <v>0.76459999999999995</v>
      </c>
      <c r="Q59" s="174">
        <v>0.76459999999999995</v>
      </c>
      <c r="R59" s="174">
        <v>0.76459999999999995</v>
      </c>
      <c r="S59" s="174">
        <v>0.76459999999999995</v>
      </c>
      <c r="T59" s="174">
        <v>0.76459999999999995</v>
      </c>
      <c r="U59" s="174">
        <v>0.76459999999999995</v>
      </c>
      <c r="V59" s="174">
        <v>0.76459999999999995</v>
      </c>
      <c r="W59" s="174">
        <v>0.76459999999999995</v>
      </c>
      <c r="X59" s="174">
        <v>0.76459999999999995</v>
      </c>
      <c r="Y59" s="174">
        <v>0.76459999999999995</v>
      </c>
      <c r="Z59" s="174">
        <v>0.76459999999999995</v>
      </c>
      <c r="AA59" s="174">
        <v>0.76459999999999995</v>
      </c>
      <c r="AB59" s="174">
        <v>0.76459999999999995</v>
      </c>
      <c r="AC59" s="174">
        <v>0.76459999999999995</v>
      </c>
      <c r="AD59" s="174">
        <v>0.76459999999999995</v>
      </c>
      <c r="AE59" s="174">
        <v>0.76459999999999995</v>
      </c>
      <c r="AF59" s="174">
        <v>0.76459999999999995</v>
      </c>
      <c r="AG59" s="174">
        <v>0.76459999999999995</v>
      </c>
      <c r="AH59" s="174">
        <v>0.76459999999999995</v>
      </c>
      <c r="AI59" s="174">
        <v>0.76459999999999995</v>
      </c>
      <c r="AJ59" s="174">
        <v>0.76459999999999995</v>
      </c>
      <c r="AK59" s="174">
        <v>0.76459999999999995</v>
      </c>
      <c r="AL59" s="174">
        <v>0.76459999999999995</v>
      </c>
      <c r="AM59" s="174">
        <v>0.76459999999999995</v>
      </c>
      <c r="AN59" s="174">
        <v>0.76459999999999995</v>
      </c>
      <c r="AO59" s="174">
        <v>0.76459999999999995</v>
      </c>
      <c r="AP59" s="174">
        <v>0.76459999999999995</v>
      </c>
      <c r="AQ59" s="174">
        <v>0.74969999999999992</v>
      </c>
      <c r="AR59" s="174">
        <v>0.7347999999999999</v>
      </c>
      <c r="AS59" s="174">
        <v>0.71989999999999987</v>
      </c>
      <c r="AT59" s="174">
        <v>0.70499999999999985</v>
      </c>
      <c r="AU59" s="174">
        <v>0.69009999999999982</v>
      </c>
      <c r="AV59" s="174">
        <v>0.6751999999999998</v>
      </c>
      <c r="AW59" s="174">
        <v>0.66029999999999978</v>
      </c>
      <c r="AX59" s="174">
        <v>0.64539999999999975</v>
      </c>
      <c r="AY59" s="174">
        <v>0.63049999999999973</v>
      </c>
      <c r="AZ59" s="174">
        <v>0.6155999999999997</v>
      </c>
      <c r="BA59" s="174">
        <v>0.60069999999999968</v>
      </c>
      <c r="BB59" s="174">
        <v>0.58579999999999965</v>
      </c>
      <c r="BC59" s="174">
        <v>0.57089999999999963</v>
      </c>
      <c r="BD59" s="174">
        <v>0.55599999999999961</v>
      </c>
      <c r="BE59" s="174">
        <v>0.54109999999999958</v>
      </c>
      <c r="BF59" s="174">
        <v>0.52619999999999956</v>
      </c>
      <c r="BG59" s="174">
        <v>0.51129999999999953</v>
      </c>
      <c r="BH59" s="174">
        <v>0.49639999999999951</v>
      </c>
      <c r="BI59" s="174">
        <v>0.48149999999999948</v>
      </c>
      <c r="BJ59" s="174">
        <v>0.46659999999999946</v>
      </c>
      <c r="BK59" s="174">
        <v>0.45169999999999944</v>
      </c>
      <c r="BL59" s="174">
        <v>0.43679999999999941</v>
      </c>
      <c r="BM59" s="174">
        <v>0.42189999999999939</v>
      </c>
      <c r="BN59" s="174">
        <v>0.40699999999999936</v>
      </c>
      <c r="BO59" s="174">
        <v>0.39209999999999934</v>
      </c>
      <c r="BP59" s="174">
        <v>0.37719999999999931</v>
      </c>
      <c r="BQ59" s="174">
        <v>0.36229999999999929</v>
      </c>
      <c r="BR59" s="174">
        <v>0.34739999999999926</v>
      </c>
      <c r="BS59" s="174">
        <v>0.33249999999999924</v>
      </c>
      <c r="BT59" s="174">
        <v>0.31759999999999922</v>
      </c>
      <c r="BU59" s="174">
        <v>0.30269999999999919</v>
      </c>
      <c r="BV59" s="174">
        <v>0.28779999999999917</v>
      </c>
      <c r="BW59" s="174">
        <v>0.27289999999999914</v>
      </c>
      <c r="BX59" s="174">
        <v>0.25799999999999912</v>
      </c>
      <c r="BY59" s="174">
        <v>0.24309999999999912</v>
      </c>
      <c r="BZ59" s="174">
        <v>0.24309999999999912</v>
      </c>
      <c r="CA59" s="170"/>
      <c r="CB59" s="170"/>
    </row>
    <row r="60" spans="2:80" x14ac:dyDescent="0.25">
      <c r="B60" s="166">
        <f t="shared" si="4"/>
        <v>2053</v>
      </c>
      <c r="C60" s="174">
        <v>0.76459999999999995</v>
      </c>
      <c r="D60" s="174">
        <v>0.76459999999999995</v>
      </c>
      <c r="E60" s="174">
        <v>0.76459999999999995</v>
      </c>
      <c r="F60" s="174">
        <v>0.76459999999999995</v>
      </c>
      <c r="G60" s="174">
        <v>0.76459999999999995</v>
      </c>
      <c r="H60" s="174">
        <v>0.76459999999999995</v>
      </c>
      <c r="I60" s="174">
        <v>0.76459999999999995</v>
      </c>
      <c r="J60" s="174">
        <v>0.76459999999999995</v>
      </c>
      <c r="K60" s="174">
        <v>0.76459999999999995</v>
      </c>
      <c r="L60" s="174">
        <v>0.76459999999999995</v>
      </c>
      <c r="M60" s="174">
        <v>0.76459999999999995</v>
      </c>
      <c r="N60" s="174">
        <v>0.76459999999999995</v>
      </c>
      <c r="O60" s="174">
        <v>0.76459999999999995</v>
      </c>
      <c r="P60" s="174">
        <v>0.76459999999999995</v>
      </c>
      <c r="Q60" s="174">
        <v>0.76459999999999995</v>
      </c>
      <c r="R60" s="174">
        <v>0.76459999999999995</v>
      </c>
      <c r="S60" s="174">
        <v>0.76459999999999995</v>
      </c>
      <c r="T60" s="174">
        <v>0.76459999999999995</v>
      </c>
      <c r="U60" s="174">
        <v>0.76459999999999995</v>
      </c>
      <c r="V60" s="174">
        <v>0.76459999999999995</v>
      </c>
      <c r="W60" s="174">
        <v>0.76459999999999995</v>
      </c>
      <c r="X60" s="174">
        <v>0.76459999999999995</v>
      </c>
      <c r="Y60" s="174">
        <v>0.76459999999999995</v>
      </c>
      <c r="Z60" s="174">
        <v>0.76459999999999995</v>
      </c>
      <c r="AA60" s="174">
        <v>0.76459999999999995</v>
      </c>
      <c r="AB60" s="174">
        <v>0.76459999999999995</v>
      </c>
      <c r="AC60" s="174">
        <v>0.76459999999999995</v>
      </c>
      <c r="AD60" s="174">
        <v>0.76459999999999995</v>
      </c>
      <c r="AE60" s="174">
        <v>0.76459999999999995</v>
      </c>
      <c r="AF60" s="174">
        <v>0.76459999999999995</v>
      </c>
      <c r="AG60" s="174">
        <v>0.76459999999999995</v>
      </c>
      <c r="AH60" s="174">
        <v>0.76459999999999995</v>
      </c>
      <c r="AI60" s="174">
        <v>0.76459999999999995</v>
      </c>
      <c r="AJ60" s="174">
        <v>0.76459999999999995</v>
      </c>
      <c r="AK60" s="174">
        <v>0.76459999999999995</v>
      </c>
      <c r="AL60" s="174">
        <v>0.76459999999999995</v>
      </c>
      <c r="AM60" s="174">
        <v>0.76459999999999995</v>
      </c>
      <c r="AN60" s="174">
        <v>0.76459999999999995</v>
      </c>
      <c r="AO60" s="174">
        <v>0.76459999999999995</v>
      </c>
      <c r="AP60" s="174">
        <v>0.76459999999999995</v>
      </c>
      <c r="AQ60" s="174">
        <v>0.74969999999999992</v>
      </c>
      <c r="AR60" s="174">
        <v>0.7347999999999999</v>
      </c>
      <c r="AS60" s="174">
        <v>0.71989999999999987</v>
      </c>
      <c r="AT60" s="174">
        <v>0.70499999999999985</v>
      </c>
      <c r="AU60" s="174">
        <v>0.69009999999999982</v>
      </c>
      <c r="AV60" s="174">
        <v>0.6751999999999998</v>
      </c>
      <c r="AW60" s="174">
        <v>0.66029999999999978</v>
      </c>
      <c r="AX60" s="174">
        <v>0.64539999999999975</v>
      </c>
      <c r="AY60" s="174">
        <v>0.63049999999999973</v>
      </c>
      <c r="AZ60" s="174">
        <v>0.6155999999999997</v>
      </c>
      <c r="BA60" s="174">
        <v>0.60069999999999968</v>
      </c>
      <c r="BB60" s="174">
        <v>0.58579999999999965</v>
      </c>
      <c r="BC60" s="174">
        <v>0.57089999999999963</v>
      </c>
      <c r="BD60" s="174">
        <v>0.55599999999999961</v>
      </c>
      <c r="BE60" s="174">
        <v>0.54109999999999958</v>
      </c>
      <c r="BF60" s="174">
        <v>0.52619999999999956</v>
      </c>
      <c r="BG60" s="174">
        <v>0.51129999999999953</v>
      </c>
      <c r="BH60" s="174">
        <v>0.49639999999999951</v>
      </c>
      <c r="BI60" s="174">
        <v>0.48149999999999948</v>
      </c>
      <c r="BJ60" s="174">
        <v>0.46659999999999946</v>
      </c>
      <c r="BK60" s="174">
        <v>0.45169999999999944</v>
      </c>
      <c r="BL60" s="174">
        <v>0.43679999999999941</v>
      </c>
      <c r="BM60" s="174">
        <v>0.42189999999999939</v>
      </c>
      <c r="BN60" s="174">
        <v>0.40699999999999936</v>
      </c>
      <c r="BO60" s="174">
        <v>0.39209999999999934</v>
      </c>
      <c r="BP60" s="174">
        <v>0.37719999999999931</v>
      </c>
      <c r="BQ60" s="174">
        <v>0.36229999999999929</v>
      </c>
      <c r="BR60" s="174">
        <v>0.34739999999999926</v>
      </c>
      <c r="BS60" s="174">
        <v>0.33249999999999924</v>
      </c>
      <c r="BT60" s="174">
        <v>0.31759999999999922</v>
      </c>
      <c r="BU60" s="174">
        <v>0.30269999999999919</v>
      </c>
      <c r="BV60" s="174">
        <v>0.28779999999999917</v>
      </c>
      <c r="BW60" s="174">
        <v>0.27289999999999914</v>
      </c>
      <c r="BX60" s="174">
        <v>0.25799999999999912</v>
      </c>
      <c r="BY60" s="174">
        <v>0.24309999999999912</v>
      </c>
      <c r="BZ60" s="174">
        <v>0.24309999999999912</v>
      </c>
      <c r="CA60" s="170"/>
      <c r="CB60" s="170"/>
    </row>
    <row r="61" spans="2:80" x14ac:dyDescent="0.25">
      <c r="B61" s="166">
        <f t="shared" si="4"/>
        <v>2054</v>
      </c>
      <c r="C61" s="174">
        <v>0.76459999999999995</v>
      </c>
      <c r="D61" s="174">
        <v>0.76459999999999995</v>
      </c>
      <c r="E61" s="174">
        <v>0.76459999999999995</v>
      </c>
      <c r="F61" s="174">
        <v>0.76459999999999995</v>
      </c>
      <c r="G61" s="174">
        <v>0.76459999999999995</v>
      </c>
      <c r="H61" s="174">
        <v>0.76459999999999995</v>
      </c>
      <c r="I61" s="174">
        <v>0.76459999999999995</v>
      </c>
      <c r="J61" s="174">
        <v>0.76459999999999995</v>
      </c>
      <c r="K61" s="174">
        <v>0.76459999999999995</v>
      </c>
      <c r="L61" s="174">
        <v>0.76459999999999995</v>
      </c>
      <c r="M61" s="174">
        <v>0.76459999999999995</v>
      </c>
      <c r="N61" s="174">
        <v>0.76459999999999995</v>
      </c>
      <c r="O61" s="174">
        <v>0.76459999999999995</v>
      </c>
      <c r="P61" s="174">
        <v>0.76459999999999995</v>
      </c>
      <c r="Q61" s="174">
        <v>0.76459999999999995</v>
      </c>
      <c r="R61" s="174">
        <v>0.76459999999999995</v>
      </c>
      <c r="S61" s="174">
        <v>0.76459999999999995</v>
      </c>
      <c r="T61" s="174">
        <v>0.76459999999999995</v>
      </c>
      <c r="U61" s="174">
        <v>0.76459999999999995</v>
      </c>
      <c r="V61" s="174">
        <v>0.76459999999999995</v>
      </c>
      <c r="W61" s="174">
        <v>0.76459999999999995</v>
      </c>
      <c r="X61" s="174">
        <v>0.76459999999999995</v>
      </c>
      <c r="Y61" s="174">
        <v>0.76459999999999995</v>
      </c>
      <c r="Z61" s="174">
        <v>0.76459999999999995</v>
      </c>
      <c r="AA61" s="174">
        <v>0.76459999999999995</v>
      </c>
      <c r="AB61" s="174">
        <v>0.76459999999999995</v>
      </c>
      <c r="AC61" s="174">
        <v>0.76459999999999995</v>
      </c>
      <c r="AD61" s="174">
        <v>0.76459999999999995</v>
      </c>
      <c r="AE61" s="174">
        <v>0.76459999999999995</v>
      </c>
      <c r="AF61" s="174">
        <v>0.76459999999999995</v>
      </c>
      <c r="AG61" s="174">
        <v>0.76459999999999995</v>
      </c>
      <c r="AH61" s="174">
        <v>0.76459999999999995</v>
      </c>
      <c r="AI61" s="174">
        <v>0.76459999999999995</v>
      </c>
      <c r="AJ61" s="174">
        <v>0.76459999999999995</v>
      </c>
      <c r="AK61" s="174">
        <v>0.76459999999999995</v>
      </c>
      <c r="AL61" s="174">
        <v>0.76459999999999995</v>
      </c>
      <c r="AM61" s="174">
        <v>0.76459999999999995</v>
      </c>
      <c r="AN61" s="174">
        <v>0.76459999999999995</v>
      </c>
      <c r="AO61" s="174">
        <v>0.76459999999999995</v>
      </c>
      <c r="AP61" s="174">
        <v>0.76459999999999995</v>
      </c>
      <c r="AQ61" s="174">
        <v>0.74969999999999992</v>
      </c>
      <c r="AR61" s="174">
        <v>0.7347999999999999</v>
      </c>
      <c r="AS61" s="174">
        <v>0.71989999999999987</v>
      </c>
      <c r="AT61" s="174">
        <v>0.70499999999999985</v>
      </c>
      <c r="AU61" s="174">
        <v>0.69009999999999982</v>
      </c>
      <c r="AV61" s="174">
        <v>0.6751999999999998</v>
      </c>
      <c r="AW61" s="174">
        <v>0.66029999999999978</v>
      </c>
      <c r="AX61" s="174">
        <v>0.64539999999999975</v>
      </c>
      <c r="AY61" s="174">
        <v>0.63049999999999973</v>
      </c>
      <c r="AZ61" s="174">
        <v>0.6155999999999997</v>
      </c>
      <c r="BA61" s="174">
        <v>0.60069999999999968</v>
      </c>
      <c r="BB61" s="174">
        <v>0.58579999999999965</v>
      </c>
      <c r="BC61" s="174">
        <v>0.57089999999999963</v>
      </c>
      <c r="BD61" s="174">
        <v>0.55599999999999961</v>
      </c>
      <c r="BE61" s="174">
        <v>0.54109999999999958</v>
      </c>
      <c r="BF61" s="174">
        <v>0.52619999999999956</v>
      </c>
      <c r="BG61" s="174">
        <v>0.51129999999999953</v>
      </c>
      <c r="BH61" s="174">
        <v>0.49639999999999951</v>
      </c>
      <c r="BI61" s="174">
        <v>0.48149999999999948</v>
      </c>
      <c r="BJ61" s="174">
        <v>0.46659999999999946</v>
      </c>
      <c r="BK61" s="174">
        <v>0.45169999999999944</v>
      </c>
      <c r="BL61" s="174">
        <v>0.43679999999999941</v>
      </c>
      <c r="BM61" s="174">
        <v>0.42189999999999939</v>
      </c>
      <c r="BN61" s="174">
        <v>0.40699999999999936</v>
      </c>
      <c r="BO61" s="174">
        <v>0.39209999999999934</v>
      </c>
      <c r="BP61" s="174">
        <v>0.37719999999999931</v>
      </c>
      <c r="BQ61" s="174">
        <v>0.36229999999999929</v>
      </c>
      <c r="BR61" s="174">
        <v>0.34739999999999926</v>
      </c>
      <c r="BS61" s="174">
        <v>0.33249999999999924</v>
      </c>
      <c r="BT61" s="174">
        <v>0.31759999999999922</v>
      </c>
      <c r="BU61" s="174">
        <v>0.30269999999999919</v>
      </c>
      <c r="BV61" s="174">
        <v>0.28779999999999917</v>
      </c>
      <c r="BW61" s="174">
        <v>0.27289999999999914</v>
      </c>
      <c r="BX61" s="174">
        <v>0.25799999999999912</v>
      </c>
      <c r="BY61" s="174">
        <v>0.24309999999999912</v>
      </c>
      <c r="BZ61" s="174">
        <v>0.24309999999999912</v>
      </c>
      <c r="CA61" s="170"/>
      <c r="CB61" s="170"/>
    </row>
    <row r="62" spans="2:80" x14ac:dyDescent="0.25">
      <c r="B62" s="166">
        <f t="shared" si="4"/>
        <v>2055</v>
      </c>
      <c r="C62" s="174">
        <v>0.76459999999999995</v>
      </c>
      <c r="D62" s="174">
        <v>0.76459999999999995</v>
      </c>
      <c r="E62" s="174">
        <v>0.76459999999999995</v>
      </c>
      <c r="F62" s="174">
        <v>0.76459999999999995</v>
      </c>
      <c r="G62" s="174">
        <v>0.76459999999999995</v>
      </c>
      <c r="H62" s="174">
        <v>0.76459999999999995</v>
      </c>
      <c r="I62" s="174">
        <v>0.76459999999999995</v>
      </c>
      <c r="J62" s="174">
        <v>0.76459999999999995</v>
      </c>
      <c r="K62" s="174">
        <v>0.76459999999999995</v>
      </c>
      <c r="L62" s="174">
        <v>0.76459999999999995</v>
      </c>
      <c r="M62" s="174">
        <v>0.76459999999999995</v>
      </c>
      <c r="N62" s="174">
        <v>0.76459999999999995</v>
      </c>
      <c r="O62" s="174">
        <v>0.76459999999999995</v>
      </c>
      <c r="P62" s="174">
        <v>0.76459999999999995</v>
      </c>
      <c r="Q62" s="174">
        <v>0.76459999999999995</v>
      </c>
      <c r="R62" s="174">
        <v>0.76459999999999995</v>
      </c>
      <c r="S62" s="174">
        <v>0.76459999999999995</v>
      </c>
      <c r="T62" s="174">
        <v>0.76459999999999995</v>
      </c>
      <c r="U62" s="174">
        <v>0.76459999999999995</v>
      </c>
      <c r="V62" s="174">
        <v>0.76459999999999995</v>
      </c>
      <c r="W62" s="174">
        <v>0.76459999999999995</v>
      </c>
      <c r="X62" s="174">
        <v>0.76459999999999995</v>
      </c>
      <c r="Y62" s="174">
        <v>0.76459999999999995</v>
      </c>
      <c r="Z62" s="174">
        <v>0.76459999999999995</v>
      </c>
      <c r="AA62" s="174">
        <v>0.76459999999999995</v>
      </c>
      <c r="AB62" s="174">
        <v>0.76459999999999995</v>
      </c>
      <c r="AC62" s="174">
        <v>0.76459999999999995</v>
      </c>
      <c r="AD62" s="174">
        <v>0.76459999999999995</v>
      </c>
      <c r="AE62" s="174">
        <v>0.76459999999999995</v>
      </c>
      <c r="AF62" s="174">
        <v>0.76459999999999995</v>
      </c>
      <c r="AG62" s="174">
        <v>0.76459999999999995</v>
      </c>
      <c r="AH62" s="174">
        <v>0.76459999999999995</v>
      </c>
      <c r="AI62" s="174">
        <v>0.76459999999999995</v>
      </c>
      <c r="AJ62" s="174">
        <v>0.76459999999999995</v>
      </c>
      <c r="AK62" s="174">
        <v>0.76459999999999995</v>
      </c>
      <c r="AL62" s="174">
        <v>0.76459999999999995</v>
      </c>
      <c r="AM62" s="174">
        <v>0.76459999999999995</v>
      </c>
      <c r="AN62" s="174">
        <v>0.76459999999999995</v>
      </c>
      <c r="AO62" s="174">
        <v>0.76459999999999995</v>
      </c>
      <c r="AP62" s="174">
        <v>0.76459999999999995</v>
      </c>
      <c r="AQ62" s="174">
        <v>0.74969999999999992</v>
      </c>
      <c r="AR62" s="174">
        <v>0.7347999999999999</v>
      </c>
      <c r="AS62" s="174">
        <v>0.71989999999999987</v>
      </c>
      <c r="AT62" s="174">
        <v>0.70499999999999985</v>
      </c>
      <c r="AU62" s="174">
        <v>0.69009999999999982</v>
      </c>
      <c r="AV62" s="174">
        <v>0.6751999999999998</v>
      </c>
      <c r="AW62" s="174">
        <v>0.66029999999999978</v>
      </c>
      <c r="AX62" s="174">
        <v>0.64539999999999975</v>
      </c>
      <c r="AY62" s="174">
        <v>0.63049999999999973</v>
      </c>
      <c r="AZ62" s="174">
        <v>0.6155999999999997</v>
      </c>
      <c r="BA62" s="174">
        <v>0.60069999999999968</v>
      </c>
      <c r="BB62" s="174">
        <v>0.58579999999999965</v>
      </c>
      <c r="BC62" s="174">
        <v>0.57089999999999963</v>
      </c>
      <c r="BD62" s="174">
        <v>0.55599999999999961</v>
      </c>
      <c r="BE62" s="174">
        <v>0.54109999999999958</v>
      </c>
      <c r="BF62" s="174">
        <v>0.52619999999999956</v>
      </c>
      <c r="BG62" s="174">
        <v>0.51129999999999953</v>
      </c>
      <c r="BH62" s="174">
        <v>0.49639999999999951</v>
      </c>
      <c r="BI62" s="174">
        <v>0.48149999999999948</v>
      </c>
      <c r="BJ62" s="174">
        <v>0.46659999999999946</v>
      </c>
      <c r="BK62" s="174">
        <v>0.45169999999999944</v>
      </c>
      <c r="BL62" s="174">
        <v>0.43679999999999941</v>
      </c>
      <c r="BM62" s="174">
        <v>0.42189999999999939</v>
      </c>
      <c r="BN62" s="174">
        <v>0.40699999999999936</v>
      </c>
      <c r="BO62" s="174">
        <v>0.39209999999999934</v>
      </c>
      <c r="BP62" s="174">
        <v>0.37719999999999931</v>
      </c>
      <c r="BQ62" s="174">
        <v>0.36229999999999929</v>
      </c>
      <c r="BR62" s="174">
        <v>0.34739999999999926</v>
      </c>
      <c r="BS62" s="174">
        <v>0.33249999999999924</v>
      </c>
      <c r="BT62" s="174">
        <v>0.31759999999999922</v>
      </c>
      <c r="BU62" s="174">
        <v>0.30269999999999919</v>
      </c>
      <c r="BV62" s="174">
        <v>0.28779999999999917</v>
      </c>
      <c r="BW62" s="174">
        <v>0.27289999999999914</v>
      </c>
      <c r="BX62" s="174">
        <v>0.25799999999999912</v>
      </c>
      <c r="BY62" s="174">
        <v>0.24309999999999912</v>
      </c>
      <c r="BZ62" s="174">
        <v>0.24309999999999912</v>
      </c>
      <c r="CA62" s="170"/>
      <c r="CB62" s="170"/>
    </row>
    <row r="63" spans="2:80" x14ac:dyDescent="0.25">
      <c r="B63" s="166">
        <f t="shared" si="4"/>
        <v>2056</v>
      </c>
      <c r="C63" s="174">
        <v>0.76459999999999995</v>
      </c>
      <c r="D63" s="174">
        <v>0.76459999999999995</v>
      </c>
      <c r="E63" s="174">
        <v>0.76459999999999995</v>
      </c>
      <c r="F63" s="174">
        <v>0.76459999999999995</v>
      </c>
      <c r="G63" s="174">
        <v>0.76459999999999995</v>
      </c>
      <c r="H63" s="174">
        <v>0.76459999999999995</v>
      </c>
      <c r="I63" s="174">
        <v>0.76459999999999995</v>
      </c>
      <c r="J63" s="174">
        <v>0.76459999999999995</v>
      </c>
      <c r="K63" s="174">
        <v>0.76459999999999995</v>
      </c>
      <c r="L63" s="174">
        <v>0.76459999999999995</v>
      </c>
      <c r="M63" s="174">
        <v>0.76459999999999995</v>
      </c>
      <c r="N63" s="174">
        <v>0.76459999999999995</v>
      </c>
      <c r="O63" s="174">
        <v>0.76459999999999995</v>
      </c>
      <c r="P63" s="174">
        <v>0.76459999999999995</v>
      </c>
      <c r="Q63" s="174">
        <v>0.76459999999999995</v>
      </c>
      <c r="R63" s="174">
        <v>0.76459999999999995</v>
      </c>
      <c r="S63" s="174">
        <v>0.76459999999999995</v>
      </c>
      <c r="T63" s="174">
        <v>0.76459999999999995</v>
      </c>
      <c r="U63" s="174">
        <v>0.76459999999999995</v>
      </c>
      <c r="V63" s="174">
        <v>0.76459999999999995</v>
      </c>
      <c r="W63" s="174">
        <v>0.76459999999999995</v>
      </c>
      <c r="X63" s="174">
        <v>0.76459999999999995</v>
      </c>
      <c r="Y63" s="174">
        <v>0.76459999999999995</v>
      </c>
      <c r="Z63" s="174">
        <v>0.76459999999999995</v>
      </c>
      <c r="AA63" s="174">
        <v>0.76459999999999995</v>
      </c>
      <c r="AB63" s="174">
        <v>0.76459999999999995</v>
      </c>
      <c r="AC63" s="174">
        <v>0.76459999999999995</v>
      </c>
      <c r="AD63" s="174">
        <v>0.76459999999999995</v>
      </c>
      <c r="AE63" s="174">
        <v>0.76459999999999995</v>
      </c>
      <c r="AF63" s="174">
        <v>0.76459999999999995</v>
      </c>
      <c r="AG63" s="174">
        <v>0.76459999999999995</v>
      </c>
      <c r="AH63" s="174">
        <v>0.76459999999999995</v>
      </c>
      <c r="AI63" s="174">
        <v>0.76459999999999995</v>
      </c>
      <c r="AJ63" s="174">
        <v>0.76459999999999995</v>
      </c>
      <c r="AK63" s="174">
        <v>0.76459999999999995</v>
      </c>
      <c r="AL63" s="174">
        <v>0.76459999999999995</v>
      </c>
      <c r="AM63" s="174">
        <v>0.76459999999999995</v>
      </c>
      <c r="AN63" s="174">
        <v>0.76459999999999995</v>
      </c>
      <c r="AO63" s="174">
        <v>0.76459999999999995</v>
      </c>
      <c r="AP63" s="174">
        <v>0.76459999999999995</v>
      </c>
      <c r="AQ63" s="174">
        <v>0.74969999999999992</v>
      </c>
      <c r="AR63" s="174">
        <v>0.7347999999999999</v>
      </c>
      <c r="AS63" s="174">
        <v>0.71989999999999987</v>
      </c>
      <c r="AT63" s="174">
        <v>0.70499999999999985</v>
      </c>
      <c r="AU63" s="174">
        <v>0.69009999999999982</v>
      </c>
      <c r="AV63" s="174">
        <v>0.6751999999999998</v>
      </c>
      <c r="AW63" s="174">
        <v>0.66029999999999978</v>
      </c>
      <c r="AX63" s="174">
        <v>0.64539999999999975</v>
      </c>
      <c r="AY63" s="174">
        <v>0.63049999999999973</v>
      </c>
      <c r="AZ63" s="174">
        <v>0.6155999999999997</v>
      </c>
      <c r="BA63" s="174">
        <v>0.60069999999999968</v>
      </c>
      <c r="BB63" s="174">
        <v>0.58579999999999965</v>
      </c>
      <c r="BC63" s="174">
        <v>0.57089999999999963</v>
      </c>
      <c r="BD63" s="174">
        <v>0.55599999999999961</v>
      </c>
      <c r="BE63" s="174">
        <v>0.54109999999999958</v>
      </c>
      <c r="BF63" s="174">
        <v>0.52619999999999956</v>
      </c>
      <c r="BG63" s="174">
        <v>0.51129999999999953</v>
      </c>
      <c r="BH63" s="174">
        <v>0.49639999999999951</v>
      </c>
      <c r="BI63" s="174">
        <v>0.48149999999999948</v>
      </c>
      <c r="BJ63" s="174">
        <v>0.46659999999999946</v>
      </c>
      <c r="BK63" s="174">
        <v>0.45169999999999944</v>
      </c>
      <c r="BL63" s="174">
        <v>0.43679999999999941</v>
      </c>
      <c r="BM63" s="174">
        <v>0.42189999999999939</v>
      </c>
      <c r="BN63" s="174">
        <v>0.40699999999999936</v>
      </c>
      <c r="BO63" s="174">
        <v>0.39209999999999934</v>
      </c>
      <c r="BP63" s="174">
        <v>0.37719999999999931</v>
      </c>
      <c r="BQ63" s="174">
        <v>0.36229999999999929</v>
      </c>
      <c r="BR63" s="174">
        <v>0.34739999999999926</v>
      </c>
      <c r="BS63" s="174">
        <v>0.33249999999999924</v>
      </c>
      <c r="BT63" s="174">
        <v>0.31759999999999922</v>
      </c>
      <c r="BU63" s="174">
        <v>0.30269999999999919</v>
      </c>
      <c r="BV63" s="174">
        <v>0.28779999999999917</v>
      </c>
      <c r="BW63" s="174">
        <v>0.27289999999999914</v>
      </c>
      <c r="BX63" s="174">
        <v>0.25799999999999912</v>
      </c>
      <c r="BY63" s="174">
        <v>0.24309999999999912</v>
      </c>
      <c r="BZ63" s="174">
        <v>0.24309999999999912</v>
      </c>
      <c r="CA63" s="170"/>
      <c r="CB63" s="170"/>
    </row>
    <row r="64" spans="2:80" x14ac:dyDescent="0.25">
      <c r="B64" s="166">
        <f t="shared" si="4"/>
        <v>2057</v>
      </c>
      <c r="C64" s="174">
        <v>0.76459999999999995</v>
      </c>
      <c r="D64" s="174">
        <v>0.76459999999999995</v>
      </c>
      <c r="E64" s="174">
        <v>0.76459999999999995</v>
      </c>
      <c r="F64" s="174">
        <v>0.76459999999999995</v>
      </c>
      <c r="G64" s="174">
        <v>0.76459999999999995</v>
      </c>
      <c r="H64" s="174">
        <v>0.76459999999999995</v>
      </c>
      <c r="I64" s="174">
        <v>0.76459999999999995</v>
      </c>
      <c r="J64" s="174">
        <v>0.76459999999999995</v>
      </c>
      <c r="K64" s="174">
        <v>0.76459999999999995</v>
      </c>
      <c r="L64" s="174">
        <v>0.76459999999999995</v>
      </c>
      <c r="M64" s="174">
        <v>0.76459999999999995</v>
      </c>
      <c r="N64" s="174">
        <v>0.76459999999999995</v>
      </c>
      <c r="O64" s="174">
        <v>0.76459999999999995</v>
      </c>
      <c r="P64" s="174">
        <v>0.76459999999999995</v>
      </c>
      <c r="Q64" s="174">
        <v>0.76459999999999995</v>
      </c>
      <c r="R64" s="174">
        <v>0.76459999999999995</v>
      </c>
      <c r="S64" s="174">
        <v>0.76459999999999995</v>
      </c>
      <c r="T64" s="174">
        <v>0.76459999999999995</v>
      </c>
      <c r="U64" s="174">
        <v>0.76459999999999995</v>
      </c>
      <c r="V64" s="174">
        <v>0.76459999999999995</v>
      </c>
      <c r="W64" s="174">
        <v>0.76459999999999995</v>
      </c>
      <c r="X64" s="174">
        <v>0.76459999999999995</v>
      </c>
      <c r="Y64" s="174">
        <v>0.76459999999999995</v>
      </c>
      <c r="Z64" s="174">
        <v>0.76459999999999995</v>
      </c>
      <c r="AA64" s="174">
        <v>0.76459999999999995</v>
      </c>
      <c r="AB64" s="174">
        <v>0.76459999999999995</v>
      </c>
      <c r="AC64" s="174">
        <v>0.76459999999999995</v>
      </c>
      <c r="AD64" s="174">
        <v>0.76459999999999995</v>
      </c>
      <c r="AE64" s="174">
        <v>0.76459999999999995</v>
      </c>
      <c r="AF64" s="174">
        <v>0.76459999999999995</v>
      </c>
      <c r="AG64" s="174">
        <v>0.76459999999999995</v>
      </c>
      <c r="AH64" s="174">
        <v>0.76459999999999995</v>
      </c>
      <c r="AI64" s="174">
        <v>0.76459999999999995</v>
      </c>
      <c r="AJ64" s="174">
        <v>0.76459999999999995</v>
      </c>
      <c r="AK64" s="174">
        <v>0.76459999999999995</v>
      </c>
      <c r="AL64" s="174">
        <v>0.76459999999999995</v>
      </c>
      <c r="AM64" s="174">
        <v>0.76459999999999995</v>
      </c>
      <c r="AN64" s="174">
        <v>0.76459999999999995</v>
      </c>
      <c r="AO64" s="174">
        <v>0.76459999999999995</v>
      </c>
      <c r="AP64" s="174">
        <v>0.76459999999999995</v>
      </c>
      <c r="AQ64" s="174">
        <v>0.74969999999999992</v>
      </c>
      <c r="AR64" s="174">
        <v>0.7347999999999999</v>
      </c>
      <c r="AS64" s="174">
        <v>0.71989999999999987</v>
      </c>
      <c r="AT64" s="174">
        <v>0.70499999999999985</v>
      </c>
      <c r="AU64" s="174">
        <v>0.69009999999999982</v>
      </c>
      <c r="AV64" s="174">
        <v>0.6751999999999998</v>
      </c>
      <c r="AW64" s="174">
        <v>0.66029999999999978</v>
      </c>
      <c r="AX64" s="174">
        <v>0.64539999999999975</v>
      </c>
      <c r="AY64" s="174">
        <v>0.63049999999999973</v>
      </c>
      <c r="AZ64" s="174">
        <v>0.6155999999999997</v>
      </c>
      <c r="BA64" s="174">
        <v>0.60069999999999968</v>
      </c>
      <c r="BB64" s="174">
        <v>0.58579999999999965</v>
      </c>
      <c r="BC64" s="174">
        <v>0.57089999999999963</v>
      </c>
      <c r="BD64" s="174">
        <v>0.55599999999999961</v>
      </c>
      <c r="BE64" s="174">
        <v>0.54109999999999958</v>
      </c>
      <c r="BF64" s="174">
        <v>0.52619999999999956</v>
      </c>
      <c r="BG64" s="174">
        <v>0.51129999999999953</v>
      </c>
      <c r="BH64" s="174">
        <v>0.49639999999999951</v>
      </c>
      <c r="BI64" s="174">
        <v>0.48149999999999948</v>
      </c>
      <c r="BJ64" s="174">
        <v>0.46659999999999946</v>
      </c>
      <c r="BK64" s="174">
        <v>0.45169999999999944</v>
      </c>
      <c r="BL64" s="174">
        <v>0.43679999999999941</v>
      </c>
      <c r="BM64" s="174">
        <v>0.42189999999999939</v>
      </c>
      <c r="BN64" s="174">
        <v>0.40699999999999936</v>
      </c>
      <c r="BO64" s="174">
        <v>0.39209999999999934</v>
      </c>
      <c r="BP64" s="174">
        <v>0.37719999999999931</v>
      </c>
      <c r="BQ64" s="174">
        <v>0.36229999999999929</v>
      </c>
      <c r="BR64" s="174">
        <v>0.34739999999999926</v>
      </c>
      <c r="BS64" s="174">
        <v>0.33249999999999924</v>
      </c>
      <c r="BT64" s="174">
        <v>0.31759999999999922</v>
      </c>
      <c r="BU64" s="174">
        <v>0.30269999999999919</v>
      </c>
      <c r="BV64" s="174">
        <v>0.28779999999999917</v>
      </c>
      <c r="BW64" s="174">
        <v>0.27289999999999914</v>
      </c>
      <c r="BX64" s="174">
        <v>0.25799999999999912</v>
      </c>
      <c r="BY64" s="174">
        <v>0.24309999999999912</v>
      </c>
      <c r="BZ64" s="174">
        <v>0.24309999999999912</v>
      </c>
      <c r="CA64" s="170"/>
      <c r="CB64" s="170"/>
    </row>
    <row r="65" spans="2:80" x14ac:dyDescent="0.25">
      <c r="B65" s="166">
        <f t="shared" si="4"/>
        <v>2058</v>
      </c>
      <c r="C65" s="174">
        <v>0.76459999999999995</v>
      </c>
      <c r="D65" s="174">
        <v>0.76459999999999995</v>
      </c>
      <c r="E65" s="174">
        <v>0.76459999999999995</v>
      </c>
      <c r="F65" s="174">
        <v>0.76459999999999995</v>
      </c>
      <c r="G65" s="174">
        <v>0.76459999999999995</v>
      </c>
      <c r="H65" s="174">
        <v>0.76459999999999995</v>
      </c>
      <c r="I65" s="174">
        <v>0.76459999999999995</v>
      </c>
      <c r="J65" s="174">
        <v>0.76459999999999995</v>
      </c>
      <c r="K65" s="174">
        <v>0.76459999999999995</v>
      </c>
      <c r="L65" s="174">
        <v>0.76459999999999995</v>
      </c>
      <c r="M65" s="174">
        <v>0.76459999999999995</v>
      </c>
      <c r="N65" s="174">
        <v>0.76459999999999995</v>
      </c>
      <c r="O65" s="174">
        <v>0.76459999999999995</v>
      </c>
      <c r="P65" s="174">
        <v>0.76459999999999995</v>
      </c>
      <c r="Q65" s="174">
        <v>0.76459999999999995</v>
      </c>
      <c r="R65" s="174">
        <v>0.76459999999999995</v>
      </c>
      <c r="S65" s="174">
        <v>0.76459999999999995</v>
      </c>
      <c r="T65" s="174">
        <v>0.76459999999999995</v>
      </c>
      <c r="U65" s="174">
        <v>0.76459999999999995</v>
      </c>
      <c r="V65" s="174">
        <v>0.76459999999999995</v>
      </c>
      <c r="W65" s="174">
        <v>0.76459999999999995</v>
      </c>
      <c r="X65" s="174">
        <v>0.76459999999999995</v>
      </c>
      <c r="Y65" s="174">
        <v>0.76459999999999995</v>
      </c>
      <c r="Z65" s="174">
        <v>0.76459999999999995</v>
      </c>
      <c r="AA65" s="174">
        <v>0.76459999999999995</v>
      </c>
      <c r="AB65" s="174">
        <v>0.76459999999999995</v>
      </c>
      <c r="AC65" s="174">
        <v>0.76459999999999995</v>
      </c>
      <c r="AD65" s="174">
        <v>0.76459999999999995</v>
      </c>
      <c r="AE65" s="174">
        <v>0.76459999999999995</v>
      </c>
      <c r="AF65" s="174">
        <v>0.76459999999999995</v>
      </c>
      <c r="AG65" s="174">
        <v>0.76459999999999995</v>
      </c>
      <c r="AH65" s="174">
        <v>0.76459999999999995</v>
      </c>
      <c r="AI65" s="174">
        <v>0.76459999999999995</v>
      </c>
      <c r="AJ65" s="174">
        <v>0.76459999999999995</v>
      </c>
      <c r="AK65" s="174">
        <v>0.76459999999999995</v>
      </c>
      <c r="AL65" s="174">
        <v>0.76459999999999995</v>
      </c>
      <c r="AM65" s="174">
        <v>0.76459999999999995</v>
      </c>
      <c r="AN65" s="174">
        <v>0.76459999999999995</v>
      </c>
      <c r="AO65" s="174">
        <v>0.76459999999999995</v>
      </c>
      <c r="AP65" s="174">
        <v>0.76459999999999995</v>
      </c>
      <c r="AQ65" s="174">
        <v>0.74969999999999992</v>
      </c>
      <c r="AR65" s="174">
        <v>0.7347999999999999</v>
      </c>
      <c r="AS65" s="174">
        <v>0.71989999999999987</v>
      </c>
      <c r="AT65" s="174">
        <v>0.70499999999999985</v>
      </c>
      <c r="AU65" s="174">
        <v>0.69009999999999982</v>
      </c>
      <c r="AV65" s="174">
        <v>0.6751999999999998</v>
      </c>
      <c r="AW65" s="174">
        <v>0.66029999999999978</v>
      </c>
      <c r="AX65" s="174">
        <v>0.64539999999999975</v>
      </c>
      <c r="AY65" s="174">
        <v>0.63049999999999973</v>
      </c>
      <c r="AZ65" s="174">
        <v>0.6155999999999997</v>
      </c>
      <c r="BA65" s="174">
        <v>0.60069999999999968</v>
      </c>
      <c r="BB65" s="174">
        <v>0.58579999999999965</v>
      </c>
      <c r="BC65" s="174">
        <v>0.57089999999999963</v>
      </c>
      <c r="BD65" s="174">
        <v>0.55599999999999961</v>
      </c>
      <c r="BE65" s="174">
        <v>0.54109999999999958</v>
      </c>
      <c r="BF65" s="174">
        <v>0.52619999999999956</v>
      </c>
      <c r="BG65" s="174">
        <v>0.51129999999999953</v>
      </c>
      <c r="BH65" s="174">
        <v>0.49639999999999951</v>
      </c>
      <c r="BI65" s="174">
        <v>0.48149999999999948</v>
      </c>
      <c r="BJ65" s="174">
        <v>0.46659999999999946</v>
      </c>
      <c r="BK65" s="174">
        <v>0.45169999999999944</v>
      </c>
      <c r="BL65" s="174">
        <v>0.43679999999999941</v>
      </c>
      <c r="BM65" s="174">
        <v>0.42189999999999939</v>
      </c>
      <c r="BN65" s="174">
        <v>0.40699999999999936</v>
      </c>
      <c r="BO65" s="174">
        <v>0.39209999999999934</v>
      </c>
      <c r="BP65" s="174">
        <v>0.37719999999999931</v>
      </c>
      <c r="BQ65" s="174">
        <v>0.36229999999999929</v>
      </c>
      <c r="BR65" s="174">
        <v>0.34739999999999926</v>
      </c>
      <c r="BS65" s="174">
        <v>0.33249999999999924</v>
      </c>
      <c r="BT65" s="174">
        <v>0.31759999999999922</v>
      </c>
      <c r="BU65" s="174">
        <v>0.30269999999999919</v>
      </c>
      <c r="BV65" s="174">
        <v>0.28779999999999917</v>
      </c>
      <c r="BW65" s="174">
        <v>0.27289999999999914</v>
      </c>
      <c r="BX65" s="174">
        <v>0.25799999999999912</v>
      </c>
      <c r="BY65" s="174">
        <v>0.24309999999999912</v>
      </c>
      <c r="BZ65" s="174">
        <v>0.24309999999999912</v>
      </c>
      <c r="CA65" s="170"/>
      <c r="CB65" s="170"/>
    </row>
    <row r="66" spans="2:80" x14ac:dyDescent="0.25">
      <c r="B66" s="166">
        <f t="shared" si="4"/>
        <v>2059</v>
      </c>
      <c r="C66" s="174">
        <v>0.76459999999999995</v>
      </c>
      <c r="D66" s="174">
        <v>0.76459999999999995</v>
      </c>
      <c r="E66" s="174">
        <v>0.76459999999999995</v>
      </c>
      <c r="F66" s="174">
        <v>0.76459999999999995</v>
      </c>
      <c r="G66" s="174">
        <v>0.76459999999999995</v>
      </c>
      <c r="H66" s="174">
        <v>0.76459999999999995</v>
      </c>
      <c r="I66" s="174">
        <v>0.76459999999999995</v>
      </c>
      <c r="J66" s="174">
        <v>0.76459999999999995</v>
      </c>
      <c r="K66" s="174">
        <v>0.76459999999999995</v>
      </c>
      <c r="L66" s="174">
        <v>0.76459999999999995</v>
      </c>
      <c r="M66" s="174">
        <v>0.76459999999999995</v>
      </c>
      <c r="N66" s="174">
        <v>0.76459999999999995</v>
      </c>
      <c r="O66" s="174">
        <v>0.76459999999999995</v>
      </c>
      <c r="P66" s="174">
        <v>0.76459999999999995</v>
      </c>
      <c r="Q66" s="174">
        <v>0.76459999999999995</v>
      </c>
      <c r="R66" s="174">
        <v>0.76459999999999995</v>
      </c>
      <c r="S66" s="174">
        <v>0.76459999999999995</v>
      </c>
      <c r="T66" s="174">
        <v>0.76459999999999995</v>
      </c>
      <c r="U66" s="174">
        <v>0.76459999999999995</v>
      </c>
      <c r="V66" s="174">
        <v>0.76459999999999995</v>
      </c>
      <c r="W66" s="174">
        <v>0.76459999999999995</v>
      </c>
      <c r="X66" s="174">
        <v>0.76459999999999995</v>
      </c>
      <c r="Y66" s="174">
        <v>0.76459999999999995</v>
      </c>
      <c r="Z66" s="174">
        <v>0.76459999999999995</v>
      </c>
      <c r="AA66" s="174">
        <v>0.76459999999999995</v>
      </c>
      <c r="AB66" s="174">
        <v>0.76459999999999995</v>
      </c>
      <c r="AC66" s="174">
        <v>0.76459999999999995</v>
      </c>
      <c r="AD66" s="174">
        <v>0.76459999999999995</v>
      </c>
      <c r="AE66" s="174">
        <v>0.76459999999999995</v>
      </c>
      <c r="AF66" s="174">
        <v>0.76459999999999995</v>
      </c>
      <c r="AG66" s="174">
        <v>0.76459999999999995</v>
      </c>
      <c r="AH66" s="174">
        <v>0.76459999999999995</v>
      </c>
      <c r="AI66" s="174">
        <v>0.76459999999999995</v>
      </c>
      <c r="AJ66" s="174">
        <v>0.76459999999999995</v>
      </c>
      <c r="AK66" s="174">
        <v>0.76459999999999995</v>
      </c>
      <c r="AL66" s="174">
        <v>0.76459999999999995</v>
      </c>
      <c r="AM66" s="174">
        <v>0.76459999999999995</v>
      </c>
      <c r="AN66" s="174">
        <v>0.76459999999999995</v>
      </c>
      <c r="AO66" s="174">
        <v>0.76459999999999995</v>
      </c>
      <c r="AP66" s="174">
        <v>0.76459999999999995</v>
      </c>
      <c r="AQ66" s="174">
        <v>0.74969999999999992</v>
      </c>
      <c r="AR66" s="174">
        <v>0.7347999999999999</v>
      </c>
      <c r="AS66" s="174">
        <v>0.71989999999999987</v>
      </c>
      <c r="AT66" s="174">
        <v>0.70499999999999985</v>
      </c>
      <c r="AU66" s="174">
        <v>0.69009999999999982</v>
      </c>
      <c r="AV66" s="174">
        <v>0.6751999999999998</v>
      </c>
      <c r="AW66" s="174">
        <v>0.66029999999999978</v>
      </c>
      <c r="AX66" s="174">
        <v>0.64539999999999975</v>
      </c>
      <c r="AY66" s="174">
        <v>0.63049999999999973</v>
      </c>
      <c r="AZ66" s="174">
        <v>0.6155999999999997</v>
      </c>
      <c r="BA66" s="174">
        <v>0.60069999999999968</v>
      </c>
      <c r="BB66" s="174">
        <v>0.58579999999999965</v>
      </c>
      <c r="BC66" s="174">
        <v>0.57089999999999963</v>
      </c>
      <c r="BD66" s="174">
        <v>0.55599999999999961</v>
      </c>
      <c r="BE66" s="174">
        <v>0.54109999999999958</v>
      </c>
      <c r="BF66" s="174">
        <v>0.52619999999999956</v>
      </c>
      <c r="BG66" s="174">
        <v>0.51129999999999953</v>
      </c>
      <c r="BH66" s="174">
        <v>0.49639999999999951</v>
      </c>
      <c r="BI66" s="174">
        <v>0.48149999999999948</v>
      </c>
      <c r="BJ66" s="174">
        <v>0.46659999999999946</v>
      </c>
      <c r="BK66" s="174">
        <v>0.45169999999999944</v>
      </c>
      <c r="BL66" s="174">
        <v>0.43679999999999941</v>
      </c>
      <c r="BM66" s="174">
        <v>0.42189999999999939</v>
      </c>
      <c r="BN66" s="174">
        <v>0.40699999999999936</v>
      </c>
      <c r="BO66" s="174">
        <v>0.39209999999999934</v>
      </c>
      <c r="BP66" s="174">
        <v>0.37719999999999931</v>
      </c>
      <c r="BQ66" s="174">
        <v>0.36229999999999929</v>
      </c>
      <c r="BR66" s="174">
        <v>0.34739999999999926</v>
      </c>
      <c r="BS66" s="174">
        <v>0.33249999999999924</v>
      </c>
      <c r="BT66" s="174">
        <v>0.31759999999999922</v>
      </c>
      <c r="BU66" s="174">
        <v>0.30269999999999919</v>
      </c>
      <c r="BV66" s="174">
        <v>0.28779999999999917</v>
      </c>
      <c r="BW66" s="174">
        <v>0.27289999999999914</v>
      </c>
      <c r="BX66" s="174">
        <v>0.25799999999999912</v>
      </c>
      <c r="BY66" s="174">
        <v>0.24309999999999912</v>
      </c>
      <c r="BZ66" s="174">
        <v>0.24309999999999912</v>
      </c>
      <c r="CA66" s="170"/>
      <c r="CB66" s="170"/>
    </row>
    <row r="67" spans="2:80" x14ac:dyDescent="0.25">
      <c r="B67" s="166">
        <f t="shared" si="4"/>
        <v>2060</v>
      </c>
      <c r="C67" s="174">
        <v>0.76459999999999995</v>
      </c>
      <c r="D67" s="174">
        <v>0.76459999999999995</v>
      </c>
      <c r="E67" s="174">
        <v>0.76459999999999995</v>
      </c>
      <c r="F67" s="174">
        <v>0.76459999999999995</v>
      </c>
      <c r="G67" s="174">
        <v>0.76459999999999995</v>
      </c>
      <c r="H67" s="174">
        <v>0.76459999999999995</v>
      </c>
      <c r="I67" s="174">
        <v>0.76459999999999995</v>
      </c>
      <c r="J67" s="174">
        <v>0.76459999999999995</v>
      </c>
      <c r="K67" s="174">
        <v>0.76459999999999995</v>
      </c>
      <c r="L67" s="174">
        <v>0.76459999999999995</v>
      </c>
      <c r="M67" s="174">
        <v>0.76459999999999995</v>
      </c>
      <c r="N67" s="174">
        <v>0.76459999999999995</v>
      </c>
      <c r="O67" s="174">
        <v>0.76459999999999995</v>
      </c>
      <c r="P67" s="174">
        <v>0.76459999999999995</v>
      </c>
      <c r="Q67" s="174">
        <v>0.76459999999999995</v>
      </c>
      <c r="R67" s="174">
        <v>0.76459999999999995</v>
      </c>
      <c r="S67" s="174">
        <v>0.76459999999999995</v>
      </c>
      <c r="T67" s="174">
        <v>0.76459999999999995</v>
      </c>
      <c r="U67" s="174">
        <v>0.76459999999999995</v>
      </c>
      <c r="V67" s="174">
        <v>0.76459999999999995</v>
      </c>
      <c r="W67" s="174">
        <v>0.76459999999999995</v>
      </c>
      <c r="X67" s="174">
        <v>0.76459999999999995</v>
      </c>
      <c r="Y67" s="174">
        <v>0.76459999999999995</v>
      </c>
      <c r="Z67" s="174">
        <v>0.76459999999999995</v>
      </c>
      <c r="AA67" s="174">
        <v>0.76459999999999995</v>
      </c>
      <c r="AB67" s="174">
        <v>0.76459999999999995</v>
      </c>
      <c r="AC67" s="174">
        <v>0.76459999999999995</v>
      </c>
      <c r="AD67" s="174">
        <v>0.76459999999999995</v>
      </c>
      <c r="AE67" s="174">
        <v>0.76459999999999995</v>
      </c>
      <c r="AF67" s="174">
        <v>0.76459999999999995</v>
      </c>
      <c r="AG67" s="174">
        <v>0.76459999999999995</v>
      </c>
      <c r="AH67" s="174">
        <v>0.76459999999999995</v>
      </c>
      <c r="AI67" s="174">
        <v>0.76459999999999995</v>
      </c>
      <c r="AJ67" s="174">
        <v>0.76459999999999995</v>
      </c>
      <c r="AK67" s="174">
        <v>0.76459999999999995</v>
      </c>
      <c r="AL67" s="174">
        <v>0.76459999999999995</v>
      </c>
      <c r="AM67" s="174">
        <v>0.76459999999999995</v>
      </c>
      <c r="AN67" s="174">
        <v>0.76459999999999995</v>
      </c>
      <c r="AO67" s="174">
        <v>0.76459999999999995</v>
      </c>
      <c r="AP67" s="174">
        <v>0.76459999999999995</v>
      </c>
      <c r="AQ67" s="174">
        <v>0.74969999999999992</v>
      </c>
      <c r="AR67" s="174">
        <v>0.7347999999999999</v>
      </c>
      <c r="AS67" s="174">
        <v>0.71989999999999987</v>
      </c>
      <c r="AT67" s="174">
        <v>0.70499999999999985</v>
      </c>
      <c r="AU67" s="174">
        <v>0.69009999999999982</v>
      </c>
      <c r="AV67" s="174">
        <v>0.6751999999999998</v>
      </c>
      <c r="AW67" s="174">
        <v>0.66029999999999978</v>
      </c>
      <c r="AX67" s="174">
        <v>0.64539999999999975</v>
      </c>
      <c r="AY67" s="174">
        <v>0.63049999999999973</v>
      </c>
      <c r="AZ67" s="174">
        <v>0.6155999999999997</v>
      </c>
      <c r="BA67" s="174">
        <v>0.60069999999999968</v>
      </c>
      <c r="BB67" s="174">
        <v>0.58579999999999965</v>
      </c>
      <c r="BC67" s="174">
        <v>0.57089999999999963</v>
      </c>
      <c r="BD67" s="174">
        <v>0.55599999999999961</v>
      </c>
      <c r="BE67" s="174">
        <v>0.54109999999999958</v>
      </c>
      <c r="BF67" s="174">
        <v>0.52619999999999956</v>
      </c>
      <c r="BG67" s="174">
        <v>0.51129999999999953</v>
      </c>
      <c r="BH67" s="174">
        <v>0.49639999999999951</v>
      </c>
      <c r="BI67" s="174">
        <v>0.48149999999999948</v>
      </c>
      <c r="BJ67" s="174">
        <v>0.46659999999999946</v>
      </c>
      <c r="BK67" s="174">
        <v>0.45169999999999944</v>
      </c>
      <c r="BL67" s="174">
        <v>0.43679999999999941</v>
      </c>
      <c r="BM67" s="174">
        <v>0.42189999999999939</v>
      </c>
      <c r="BN67" s="174">
        <v>0.40699999999999936</v>
      </c>
      <c r="BO67" s="174">
        <v>0.39209999999999934</v>
      </c>
      <c r="BP67" s="174">
        <v>0.37719999999999931</v>
      </c>
      <c r="BQ67" s="174">
        <v>0.36229999999999929</v>
      </c>
      <c r="BR67" s="174">
        <v>0.34739999999999926</v>
      </c>
      <c r="BS67" s="174">
        <v>0.33249999999999924</v>
      </c>
      <c r="BT67" s="174">
        <v>0.31759999999999922</v>
      </c>
      <c r="BU67" s="174">
        <v>0.30269999999999919</v>
      </c>
      <c r="BV67" s="174">
        <v>0.28779999999999917</v>
      </c>
      <c r="BW67" s="174">
        <v>0.27289999999999914</v>
      </c>
      <c r="BX67" s="174">
        <v>0.25799999999999912</v>
      </c>
      <c r="BY67" s="174">
        <v>0.24309999999999912</v>
      </c>
      <c r="BZ67" s="174">
        <v>0.24309999999999912</v>
      </c>
      <c r="CA67" s="170"/>
      <c r="CB67" s="170"/>
    </row>
    <row r="68" spans="2:80" x14ac:dyDescent="0.25">
      <c r="B68" s="166"/>
      <c r="C68" s="255"/>
      <c r="D68" s="255"/>
      <c r="E68" s="255"/>
      <c r="F68" s="255"/>
      <c r="G68" s="255"/>
      <c r="H68" s="255"/>
      <c r="I68" s="255"/>
      <c r="J68" s="255"/>
      <c r="K68" s="255"/>
      <c r="L68" s="255"/>
      <c r="M68" s="255"/>
      <c r="N68" s="255"/>
      <c r="O68" s="255"/>
      <c r="P68" s="255"/>
      <c r="Q68" s="255"/>
      <c r="R68" s="255"/>
      <c r="S68" s="255"/>
      <c r="T68" s="255"/>
      <c r="U68" s="255"/>
      <c r="V68" s="255"/>
      <c r="W68" s="255"/>
      <c r="X68" s="255"/>
      <c r="Y68" s="255"/>
      <c r="Z68" s="255"/>
      <c r="AA68" s="255"/>
      <c r="AB68" s="255"/>
      <c r="AC68" s="255"/>
      <c r="AD68" s="255"/>
      <c r="AE68" s="255"/>
      <c r="AF68" s="255"/>
      <c r="AG68" s="255"/>
      <c r="AH68" s="255"/>
      <c r="AI68" s="255"/>
      <c r="AJ68" s="255"/>
      <c r="AK68" s="255"/>
      <c r="AL68" s="255"/>
      <c r="AM68" s="255"/>
      <c r="AN68" s="255"/>
      <c r="AO68" s="255"/>
      <c r="AP68" s="255"/>
      <c r="AQ68" s="255"/>
      <c r="AR68" s="255"/>
      <c r="AS68" s="255"/>
      <c r="AT68" s="255"/>
      <c r="AU68" s="255"/>
      <c r="AV68" s="255"/>
      <c r="AW68" s="255"/>
      <c r="AX68" s="255"/>
      <c r="AY68" s="255"/>
      <c r="AZ68" s="255"/>
      <c r="BA68" s="255"/>
      <c r="BB68" s="255"/>
      <c r="BC68" s="255"/>
      <c r="BD68" s="255"/>
      <c r="BE68" s="255"/>
      <c r="BF68" s="255"/>
      <c r="BG68" s="255"/>
      <c r="BH68" s="255"/>
      <c r="BI68" s="255"/>
      <c r="BJ68" s="255"/>
      <c r="BK68" s="255"/>
      <c r="BL68" s="255"/>
      <c r="BM68" s="255"/>
      <c r="BN68" s="255"/>
      <c r="BO68" s="255"/>
      <c r="BP68" s="255"/>
      <c r="BQ68" s="255"/>
      <c r="BR68" s="255"/>
      <c r="BS68" s="255"/>
      <c r="BT68" s="255"/>
      <c r="BU68" s="255"/>
      <c r="BV68" s="255"/>
      <c r="BW68" s="255"/>
      <c r="BX68" s="255"/>
      <c r="BY68" s="255"/>
      <c r="BZ68" s="255"/>
      <c r="CA68" s="170"/>
      <c r="CB68" s="170"/>
    </row>
    <row r="69" spans="2:80" x14ac:dyDescent="0.25">
      <c r="B69" s="166"/>
      <c r="C69" s="255"/>
      <c r="D69" s="255"/>
      <c r="E69" s="255"/>
      <c r="F69" s="255"/>
      <c r="G69" s="255"/>
      <c r="H69" s="255"/>
      <c r="I69" s="255"/>
      <c r="J69" s="255"/>
      <c r="K69" s="255"/>
      <c r="L69" s="255"/>
      <c r="M69" s="255"/>
      <c r="N69" s="255"/>
      <c r="O69" s="255"/>
      <c r="P69" s="255"/>
      <c r="Q69" s="255"/>
      <c r="R69" s="255"/>
      <c r="S69" s="255"/>
      <c r="T69" s="255"/>
      <c r="U69" s="255"/>
      <c r="V69" s="255"/>
      <c r="W69" s="255"/>
      <c r="X69" s="255"/>
      <c r="Y69" s="255"/>
      <c r="Z69" s="255"/>
      <c r="AA69" s="255"/>
      <c r="AB69" s="255"/>
      <c r="AC69" s="255"/>
      <c r="AD69" s="255"/>
      <c r="AE69" s="255"/>
      <c r="AF69" s="255"/>
      <c r="AG69" s="255"/>
      <c r="AH69" s="255"/>
      <c r="AI69" s="255"/>
      <c r="AJ69" s="255"/>
      <c r="AK69" s="255"/>
      <c r="AL69" s="255"/>
      <c r="AM69" s="255"/>
      <c r="AN69" s="255"/>
      <c r="AO69" s="255"/>
      <c r="AP69" s="255"/>
      <c r="AQ69" s="255"/>
      <c r="AR69" s="255"/>
      <c r="AS69" s="255"/>
      <c r="AT69" s="255"/>
      <c r="AU69" s="255"/>
      <c r="AV69" s="255"/>
      <c r="AW69" s="255"/>
      <c r="AX69" s="255"/>
      <c r="AY69" s="255"/>
      <c r="AZ69" s="255"/>
      <c r="BA69" s="255"/>
      <c r="BB69" s="255"/>
      <c r="BC69" s="255"/>
      <c r="BD69" s="255"/>
      <c r="BE69" s="255"/>
      <c r="BF69" s="255"/>
      <c r="BG69" s="255"/>
      <c r="BH69" s="255"/>
      <c r="BI69" s="255"/>
      <c r="BJ69" s="255"/>
      <c r="BK69" s="255"/>
      <c r="BL69" s="255"/>
      <c r="BM69" s="255"/>
      <c r="BN69" s="255"/>
      <c r="BO69" s="255"/>
      <c r="BP69" s="255"/>
      <c r="BQ69" s="255"/>
      <c r="BR69" s="255"/>
      <c r="BS69" s="255"/>
      <c r="BT69" s="255"/>
      <c r="BU69" s="255"/>
      <c r="BV69" s="255"/>
      <c r="BW69" s="255"/>
      <c r="BX69" s="255"/>
      <c r="BY69" s="255"/>
      <c r="BZ69" s="255"/>
      <c r="CA69" s="170"/>
      <c r="CB69" s="170"/>
    </row>
    <row r="70" spans="2:80" x14ac:dyDescent="0.25">
      <c r="B70" s="166"/>
      <c r="C70" s="255"/>
      <c r="D70" s="255"/>
      <c r="E70" s="255"/>
      <c r="F70" s="255"/>
      <c r="G70" s="255"/>
      <c r="H70" s="255"/>
      <c r="I70" s="255"/>
      <c r="J70" s="255"/>
      <c r="K70" s="255"/>
      <c r="L70" s="255"/>
      <c r="M70" s="255"/>
      <c r="N70" s="255"/>
      <c r="O70" s="255"/>
      <c r="P70" s="255"/>
      <c r="Q70" s="255"/>
      <c r="R70" s="255"/>
      <c r="S70" s="255"/>
      <c r="T70" s="255"/>
      <c r="U70" s="255"/>
      <c r="V70" s="255"/>
      <c r="W70" s="255"/>
      <c r="X70" s="255"/>
      <c r="Y70" s="255"/>
      <c r="Z70" s="255"/>
      <c r="AA70" s="255"/>
      <c r="AB70" s="255"/>
      <c r="AC70" s="255"/>
      <c r="AD70" s="255"/>
      <c r="AE70" s="255"/>
      <c r="AF70" s="255"/>
      <c r="AG70" s="255"/>
      <c r="AH70" s="255"/>
      <c r="AI70" s="255"/>
      <c r="AJ70" s="255"/>
      <c r="AK70" s="255"/>
      <c r="AL70" s="255"/>
      <c r="AM70" s="255"/>
      <c r="AN70" s="255"/>
      <c r="AO70" s="255"/>
      <c r="AP70" s="255"/>
      <c r="AQ70" s="255"/>
      <c r="AR70" s="255"/>
      <c r="AS70" s="255"/>
      <c r="AT70" s="255"/>
      <c r="AU70" s="255"/>
      <c r="AV70" s="255"/>
      <c r="AW70" s="255"/>
      <c r="AX70" s="255"/>
      <c r="AY70" s="255"/>
      <c r="AZ70" s="255"/>
      <c r="BA70" s="255"/>
      <c r="BB70" s="255"/>
      <c r="BC70" s="255"/>
      <c r="BD70" s="255"/>
      <c r="BE70" s="255"/>
      <c r="BF70" s="255"/>
      <c r="BG70" s="255"/>
      <c r="BH70" s="255"/>
      <c r="BI70" s="255"/>
      <c r="BJ70" s="255"/>
      <c r="BK70" s="255"/>
      <c r="BL70" s="255"/>
      <c r="BM70" s="255"/>
      <c r="BN70" s="255"/>
      <c r="BO70" s="255"/>
      <c r="BP70" s="255"/>
      <c r="BQ70" s="255"/>
      <c r="BR70" s="255"/>
      <c r="BS70" s="255"/>
      <c r="BT70" s="255"/>
      <c r="BU70" s="255"/>
      <c r="BV70" s="255"/>
      <c r="BW70" s="255"/>
      <c r="BX70" s="255"/>
      <c r="BY70" s="255"/>
      <c r="BZ70" s="255"/>
      <c r="CA70" s="170"/>
      <c r="CB70" s="170"/>
    </row>
    <row r="71" spans="2:80" x14ac:dyDescent="0.25">
      <c r="B71" s="166"/>
      <c r="C71" s="255"/>
      <c r="D71" s="255"/>
      <c r="E71" s="255"/>
      <c r="F71" s="255"/>
      <c r="G71" s="255"/>
      <c r="H71" s="255"/>
      <c r="I71" s="255"/>
      <c r="J71" s="255"/>
      <c r="K71" s="255"/>
      <c r="L71" s="255"/>
      <c r="M71" s="255"/>
      <c r="N71" s="255"/>
      <c r="O71" s="255"/>
      <c r="P71" s="255"/>
      <c r="Q71" s="255"/>
      <c r="R71" s="255"/>
      <c r="S71" s="255"/>
      <c r="T71" s="255"/>
      <c r="U71" s="255"/>
      <c r="V71" s="255"/>
      <c r="W71" s="255"/>
      <c r="X71" s="255"/>
      <c r="Y71" s="255"/>
      <c r="Z71" s="255"/>
      <c r="AA71" s="255"/>
      <c r="AB71" s="255"/>
      <c r="AC71" s="255"/>
      <c r="AD71" s="255"/>
      <c r="AE71" s="255"/>
      <c r="AF71" s="255"/>
      <c r="AG71" s="255"/>
      <c r="AH71" s="255"/>
      <c r="AI71" s="255"/>
      <c r="AJ71" s="255"/>
      <c r="AK71" s="255"/>
      <c r="AL71" s="255"/>
      <c r="AM71" s="255"/>
      <c r="AN71" s="255"/>
      <c r="AO71" s="255"/>
      <c r="AP71" s="255"/>
      <c r="AQ71" s="255"/>
      <c r="AR71" s="255"/>
      <c r="AS71" s="255"/>
      <c r="AT71" s="255"/>
      <c r="AU71" s="255"/>
      <c r="AV71" s="255"/>
      <c r="AW71" s="255"/>
      <c r="AX71" s="255"/>
      <c r="AY71" s="255"/>
      <c r="AZ71" s="255"/>
      <c r="BA71" s="255"/>
      <c r="BB71" s="255"/>
      <c r="BC71" s="255"/>
      <c r="BD71" s="255"/>
      <c r="BE71" s="255"/>
      <c r="BF71" s="255"/>
      <c r="BG71" s="255"/>
      <c r="BH71" s="255"/>
      <c r="BI71" s="255"/>
      <c r="BJ71" s="255"/>
      <c r="BK71" s="255"/>
      <c r="BL71" s="255"/>
      <c r="BM71" s="255"/>
      <c r="BN71" s="255"/>
      <c r="BO71" s="255"/>
      <c r="BP71" s="255"/>
      <c r="BQ71" s="255"/>
      <c r="BR71" s="255"/>
      <c r="BS71" s="255"/>
      <c r="BT71" s="255"/>
      <c r="BU71" s="255"/>
      <c r="BV71" s="255"/>
      <c r="BW71" s="255"/>
      <c r="BX71" s="255"/>
      <c r="BY71" s="255"/>
      <c r="BZ71" s="255"/>
      <c r="CA71" s="170"/>
      <c r="CB71" s="170"/>
    </row>
    <row r="72" spans="2:80" x14ac:dyDescent="0.25">
      <c r="B72" s="166"/>
      <c r="C72" s="255"/>
      <c r="D72" s="255"/>
      <c r="E72" s="255"/>
      <c r="F72" s="255"/>
      <c r="G72" s="255"/>
      <c r="H72" s="255"/>
      <c r="I72" s="255"/>
      <c r="J72" s="255"/>
      <c r="K72" s="255"/>
      <c r="L72" s="255"/>
      <c r="M72" s="255"/>
      <c r="N72" s="255"/>
      <c r="O72" s="255"/>
      <c r="P72" s="255"/>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c r="AT72" s="255"/>
      <c r="AU72" s="255"/>
      <c r="AV72" s="255"/>
      <c r="AW72" s="255"/>
      <c r="AX72" s="255"/>
      <c r="AY72" s="255"/>
      <c r="AZ72" s="255"/>
      <c r="BA72" s="255"/>
      <c r="BB72" s="255"/>
      <c r="BC72" s="255"/>
      <c r="BD72" s="255"/>
      <c r="BE72" s="255"/>
      <c r="BF72" s="255"/>
      <c r="BG72" s="255"/>
      <c r="BH72" s="255"/>
      <c r="BI72" s="255"/>
      <c r="BJ72" s="255"/>
      <c r="BK72" s="255"/>
      <c r="BL72" s="255"/>
      <c r="BM72" s="255"/>
      <c r="BN72" s="255"/>
      <c r="BO72" s="255"/>
      <c r="BP72" s="255"/>
      <c r="BQ72" s="255"/>
      <c r="BR72" s="255"/>
      <c r="BS72" s="255"/>
      <c r="BT72" s="255"/>
      <c r="BU72" s="255"/>
      <c r="BV72" s="255"/>
      <c r="BW72" s="255"/>
      <c r="BX72" s="255"/>
      <c r="BY72" s="255"/>
      <c r="BZ72" s="255"/>
      <c r="CA72" s="170"/>
      <c r="CB72" s="170"/>
    </row>
    <row r="73" spans="2:80" x14ac:dyDescent="0.25">
      <c r="B73" s="166"/>
      <c r="C73" s="255"/>
      <c r="D73" s="255"/>
      <c r="E73" s="255"/>
      <c r="F73" s="255"/>
      <c r="G73" s="255"/>
      <c r="H73" s="255"/>
      <c r="I73" s="255"/>
      <c r="J73" s="255"/>
      <c r="K73" s="255"/>
      <c r="L73" s="255"/>
      <c r="M73" s="255"/>
      <c r="N73" s="255"/>
      <c r="O73" s="255"/>
      <c r="P73" s="255"/>
      <c r="Q73" s="255"/>
      <c r="R73" s="255"/>
      <c r="S73" s="255"/>
      <c r="T73" s="255"/>
      <c r="U73" s="255"/>
      <c r="V73" s="255"/>
      <c r="W73" s="255"/>
      <c r="X73" s="255"/>
      <c r="Y73" s="255"/>
      <c r="Z73" s="255"/>
      <c r="AA73" s="255"/>
      <c r="AB73" s="255"/>
      <c r="AC73" s="255"/>
      <c r="AD73" s="255"/>
      <c r="AE73" s="255"/>
      <c r="AF73" s="255"/>
      <c r="AG73" s="255"/>
      <c r="AH73" s="255"/>
      <c r="AI73" s="255"/>
      <c r="AJ73" s="255"/>
      <c r="AK73" s="255"/>
      <c r="AL73" s="255"/>
      <c r="AM73" s="255"/>
      <c r="AN73" s="255"/>
      <c r="AO73" s="255"/>
      <c r="AP73" s="255"/>
      <c r="AQ73" s="255"/>
      <c r="AR73" s="255"/>
      <c r="AS73" s="255"/>
      <c r="AT73" s="255"/>
      <c r="AU73" s="255"/>
      <c r="AV73" s="255"/>
      <c r="AW73" s="255"/>
      <c r="AX73" s="255"/>
      <c r="AY73" s="255"/>
      <c r="AZ73" s="255"/>
      <c r="BA73" s="255"/>
      <c r="BB73" s="255"/>
      <c r="BC73" s="255"/>
      <c r="BD73" s="255"/>
      <c r="BE73" s="255"/>
      <c r="BF73" s="255"/>
      <c r="BG73" s="255"/>
      <c r="BH73" s="255"/>
      <c r="BI73" s="255"/>
      <c r="BJ73" s="255"/>
      <c r="BK73" s="255"/>
      <c r="BL73" s="255"/>
      <c r="BM73" s="255"/>
      <c r="BN73" s="255"/>
      <c r="BO73" s="255"/>
      <c r="BP73" s="255"/>
      <c r="BQ73" s="255"/>
      <c r="BR73" s="255"/>
      <c r="BS73" s="255"/>
      <c r="BT73" s="255"/>
      <c r="BU73" s="255"/>
      <c r="BV73" s="255"/>
      <c r="BW73" s="255"/>
      <c r="BX73" s="255"/>
      <c r="BY73" s="255"/>
      <c r="BZ73" s="255"/>
      <c r="CA73" s="170"/>
      <c r="CB73" s="170"/>
    </row>
    <row r="74" spans="2:80" x14ac:dyDescent="0.25">
      <c r="B74" s="166"/>
      <c r="C74" s="255"/>
      <c r="D74" s="255"/>
      <c r="E74" s="255"/>
      <c r="F74" s="255"/>
      <c r="G74" s="255"/>
      <c r="H74" s="255"/>
      <c r="I74" s="255"/>
      <c r="J74" s="255"/>
      <c r="K74" s="255"/>
      <c r="L74" s="255"/>
      <c r="M74" s="255"/>
      <c r="N74" s="255"/>
      <c r="O74" s="255"/>
      <c r="P74" s="255"/>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255"/>
      <c r="BP74" s="255"/>
      <c r="BQ74" s="255"/>
      <c r="BR74" s="255"/>
      <c r="BS74" s="255"/>
      <c r="BT74" s="255"/>
      <c r="BU74" s="255"/>
      <c r="BV74" s="255"/>
      <c r="BW74" s="255"/>
      <c r="BX74" s="255"/>
      <c r="BY74" s="255"/>
      <c r="BZ74" s="255"/>
      <c r="CA74" s="170"/>
      <c r="CB74" s="170"/>
    </row>
    <row r="75" spans="2:80" x14ac:dyDescent="0.25">
      <c r="B75" s="166"/>
      <c r="C75" s="255"/>
      <c r="D75" s="255"/>
      <c r="E75" s="255"/>
      <c r="F75" s="255"/>
      <c r="G75" s="255"/>
      <c r="H75" s="255"/>
      <c r="I75" s="255"/>
      <c r="J75" s="255"/>
      <c r="K75" s="255"/>
      <c r="L75" s="255"/>
      <c r="M75" s="255"/>
      <c r="N75" s="255"/>
      <c r="O75" s="255"/>
      <c r="P75" s="255"/>
      <c r="Q75" s="255"/>
      <c r="R75" s="255"/>
      <c r="S75" s="255"/>
      <c r="T75" s="255"/>
      <c r="U75" s="255"/>
      <c r="V75" s="255"/>
      <c r="W75" s="255"/>
      <c r="X75" s="255"/>
      <c r="Y75" s="255"/>
      <c r="Z75" s="255"/>
      <c r="AA75" s="255"/>
      <c r="AB75" s="255"/>
      <c r="AC75" s="255"/>
      <c r="AD75" s="255"/>
      <c r="AE75" s="255"/>
      <c r="AF75" s="255"/>
      <c r="AG75" s="255"/>
      <c r="AH75" s="255"/>
      <c r="AI75" s="255"/>
      <c r="AJ75" s="255"/>
      <c r="AK75" s="255"/>
      <c r="AL75" s="255"/>
      <c r="AM75" s="255"/>
      <c r="AN75" s="255"/>
      <c r="AO75" s="255"/>
      <c r="AP75" s="255"/>
      <c r="AQ75" s="255"/>
      <c r="AR75" s="255"/>
      <c r="AS75" s="255"/>
      <c r="AT75" s="255"/>
      <c r="AU75" s="255"/>
      <c r="AV75" s="255"/>
      <c r="AW75" s="255"/>
      <c r="AX75" s="255"/>
      <c r="AY75" s="255"/>
      <c r="AZ75" s="255"/>
      <c r="BA75" s="255"/>
      <c r="BB75" s="255"/>
      <c r="BC75" s="255"/>
      <c r="BD75" s="255"/>
      <c r="BE75" s="255"/>
      <c r="BF75" s="255"/>
      <c r="BG75" s="255"/>
      <c r="BH75" s="255"/>
      <c r="BI75" s="255"/>
      <c r="BJ75" s="255"/>
      <c r="BK75" s="255"/>
      <c r="BL75" s="255"/>
      <c r="BM75" s="255"/>
      <c r="BN75" s="255"/>
      <c r="BO75" s="255"/>
      <c r="BP75" s="255"/>
      <c r="BQ75" s="255"/>
      <c r="BR75" s="255"/>
      <c r="BS75" s="255"/>
      <c r="BT75" s="255"/>
      <c r="BU75" s="255"/>
      <c r="BV75" s="255"/>
      <c r="BW75" s="255"/>
      <c r="BX75" s="255"/>
      <c r="BY75" s="255"/>
      <c r="BZ75" s="255"/>
      <c r="CA75" s="170"/>
      <c r="CB75" s="170"/>
    </row>
    <row r="76" spans="2:80" x14ac:dyDescent="0.25">
      <c r="B76" s="166"/>
      <c r="C76" s="255"/>
      <c r="D76" s="255"/>
      <c r="E76" s="255"/>
      <c r="F76" s="255"/>
      <c r="G76" s="255"/>
      <c r="H76" s="255"/>
      <c r="I76" s="255"/>
      <c r="J76" s="255"/>
      <c r="K76" s="255"/>
      <c r="L76" s="255"/>
      <c r="M76" s="255"/>
      <c r="N76" s="255"/>
      <c r="O76" s="255"/>
      <c r="P76" s="255"/>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c r="AT76" s="255"/>
      <c r="AU76" s="255"/>
      <c r="AV76" s="255"/>
      <c r="AW76" s="255"/>
      <c r="AX76" s="255"/>
      <c r="AY76" s="255"/>
      <c r="AZ76" s="255"/>
      <c r="BA76" s="255"/>
      <c r="BB76" s="255"/>
      <c r="BC76" s="255"/>
      <c r="BD76" s="255"/>
      <c r="BE76" s="255"/>
      <c r="BF76" s="255"/>
      <c r="BG76" s="255"/>
      <c r="BH76" s="255"/>
      <c r="BI76" s="255"/>
      <c r="BJ76" s="255"/>
      <c r="BK76" s="255"/>
      <c r="BL76" s="255"/>
      <c r="BM76" s="255"/>
      <c r="BN76" s="255"/>
      <c r="BO76" s="255"/>
      <c r="BP76" s="255"/>
      <c r="BQ76" s="255"/>
      <c r="BR76" s="255"/>
      <c r="BS76" s="255"/>
      <c r="BT76" s="255"/>
      <c r="BU76" s="255"/>
      <c r="BV76" s="255"/>
      <c r="BW76" s="255"/>
      <c r="BX76" s="255"/>
      <c r="BY76" s="255"/>
      <c r="BZ76" s="255"/>
      <c r="CA76" s="170"/>
      <c r="CB76" s="170"/>
    </row>
    <row r="77" spans="2:80" x14ac:dyDescent="0.25">
      <c r="B77" s="166"/>
      <c r="C77" s="255"/>
      <c r="D77" s="255"/>
      <c r="E77" s="255"/>
      <c r="F77" s="255"/>
      <c r="G77" s="255"/>
      <c r="H77" s="255"/>
      <c r="I77" s="255"/>
      <c r="J77" s="255"/>
      <c r="K77" s="255"/>
      <c r="L77" s="255"/>
      <c r="M77" s="255"/>
      <c r="N77" s="255"/>
      <c r="O77" s="255"/>
      <c r="P77" s="255"/>
      <c r="Q77" s="255"/>
      <c r="R77" s="255"/>
      <c r="S77" s="255"/>
      <c r="T77" s="255"/>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255"/>
      <c r="BN77" s="255"/>
      <c r="BO77" s="255"/>
      <c r="BP77" s="255"/>
      <c r="BQ77" s="255"/>
      <c r="BR77" s="255"/>
      <c r="BS77" s="255"/>
      <c r="BT77" s="255"/>
      <c r="BU77" s="255"/>
      <c r="BV77" s="255"/>
      <c r="BW77" s="255"/>
      <c r="BX77" s="255"/>
      <c r="BY77" s="255"/>
      <c r="BZ77" s="255"/>
      <c r="CA77" s="170"/>
      <c r="CB77" s="170"/>
    </row>
    <row r="78" spans="2:80"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
    <tabColor rgb="FFFFFF66"/>
  </sheetPr>
  <dimension ref="A1:CB78"/>
  <sheetViews>
    <sheetView showGridLines="0" showRowColHeaders="0" zoomScale="80" zoomScaleNormal="80" workbookViewId="0"/>
  </sheetViews>
  <sheetFormatPr defaultColWidth="9" defaultRowHeight="12.5" zeroHeight="1" x14ac:dyDescent="0.25"/>
  <cols>
    <col min="1" max="1" width="3.33203125" style="25" customWidth="1"/>
    <col min="2" max="2" width="4.83203125" style="24" bestFit="1" customWidth="1"/>
    <col min="3" max="78" width="6.08203125" style="172" customWidth="1"/>
    <col min="79" max="79" width="9" style="25" customWidth="1"/>
    <col min="80" max="16384" width="9" style="25"/>
  </cols>
  <sheetData>
    <row r="1" spans="1:80" ht="20" x14ac:dyDescent="0.4">
      <c r="A1" s="1" t="s">
        <v>111</v>
      </c>
    </row>
    <row r="2" spans="1:80" x14ac:dyDescent="0.25"/>
    <row r="3" spans="1:80" ht="13" x14ac:dyDescent="0.3">
      <c r="B3" s="12" t="s">
        <v>112</v>
      </c>
      <c r="K3" s="173"/>
    </row>
    <row r="4" spans="1:80" ht="3" customHeight="1" x14ac:dyDescent="0.3">
      <c r="B4" s="12"/>
    </row>
    <row r="5" spans="1:80" ht="3" customHeight="1" x14ac:dyDescent="0.3">
      <c r="B5" s="12"/>
    </row>
    <row r="6" spans="1:80" ht="3" customHeight="1" x14ac:dyDescent="0.3">
      <c r="B6" s="12"/>
    </row>
    <row r="7" spans="1:80" ht="3" customHeight="1" x14ac:dyDescent="0.3">
      <c r="B7" s="12"/>
    </row>
    <row r="8" spans="1:80" ht="3" customHeight="1" x14ac:dyDescent="0.3">
      <c r="B8" s="12"/>
    </row>
    <row r="9" spans="1:80" ht="3" customHeight="1" x14ac:dyDescent="0.3">
      <c r="B9" s="12"/>
    </row>
    <row r="10" spans="1:80" s="181" customFormat="1" ht="8" x14ac:dyDescent="0.2">
      <c r="B10" s="182"/>
      <c r="C10" s="180">
        <f>C11</f>
        <v>20</v>
      </c>
      <c r="D10" s="180">
        <f t="shared" ref="D10:BO10" si="0">D11</f>
        <v>21</v>
      </c>
      <c r="E10" s="180">
        <f t="shared" si="0"/>
        <v>22</v>
      </c>
      <c r="F10" s="180">
        <f t="shared" si="0"/>
        <v>23</v>
      </c>
      <c r="G10" s="180">
        <f t="shared" si="0"/>
        <v>24</v>
      </c>
      <c r="H10" s="180">
        <f t="shared" si="0"/>
        <v>25</v>
      </c>
      <c r="I10" s="180">
        <f t="shared" si="0"/>
        <v>26</v>
      </c>
      <c r="J10" s="180">
        <f t="shared" si="0"/>
        <v>27</v>
      </c>
      <c r="K10" s="180">
        <f t="shared" si="0"/>
        <v>28</v>
      </c>
      <c r="L10" s="180">
        <f t="shared" si="0"/>
        <v>29</v>
      </c>
      <c r="M10" s="180">
        <f t="shared" si="0"/>
        <v>30</v>
      </c>
      <c r="N10" s="180">
        <f t="shared" si="0"/>
        <v>31</v>
      </c>
      <c r="O10" s="180">
        <f t="shared" si="0"/>
        <v>32</v>
      </c>
      <c r="P10" s="180">
        <f t="shared" si="0"/>
        <v>33</v>
      </c>
      <c r="Q10" s="180">
        <f t="shared" si="0"/>
        <v>34</v>
      </c>
      <c r="R10" s="180">
        <f t="shared" si="0"/>
        <v>35</v>
      </c>
      <c r="S10" s="180">
        <f t="shared" si="0"/>
        <v>36</v>
      </c>
      <c r="T10" s="180">
        <f t="shared" si="0"/>
        <v>37</v>
      </c>
      <c r="U10" s="180">
        <f t="shared" si="0"/>
        <v>38</v>
      </c>
      <c r="V10" s="180">
        <f t="shared" si="0"/>
        <v>39</v>
      </c>
      <c r="W10" s="180">
        <f t="shared" si="0"/>
        <v>40</v>
      </c>
      <c r="X10" s="180">
        <f t="shared" si="0"/>
        <v>41</v>
      </c>
      <c r="Y10" s="180">
        <f t="shared" si="0"/>
        <v>42</v>
      </c>
      <c r="Z10" s="180">
        <f t="shared" si="0"/>
        <v>43</v>
      </c>
      <c r="AA10" s="180">
        <f t="shared" si="0"/>
        <v>44</v>
      </c>
      <c r="AB10" s="180">
        <f t="shared" si="0"/>
        <v>45</v>
      </c>
      <c r="AC10" s="180">
        <f t="shared" si="0"/>
        <v>46</v>
      </c>
      <c r="AD10" s="180">
        <f t="shared" si="0"/>
        <v>47</v>
      </c>
      <c r="AE10" s="180">
        <f t="shared" si="0"/>
        <v>48</v>
      </c>
      <c r="AF10" s="180">
        <f t="shared" si="0"/>
        <v>49</v>
      </c>
      <c r="AG10" s="180">
        <f t="shared" si="0"/>
        <v>50</v>
      </c>
      <c r="AH10" s="180">
        <f t="shared" si="0"/>
        <v>51</v>
      </c>
      <c r="AI10" s="180">
        <f t="shared" si="0"/>
        <v>52</v>
      </c>
      <c r="AJ10" s="180">
        <f t="shared" si="0"/>
        <v>53</v>
      </c>
      <c r="AK10" s="180">
        <f t="shared" si="0"/>
        <v>54</v>
      </c>
      <c r="AL10" s="180">
        <f t="shared" si="0"/>
        <v>55</v>
      </c>
      <c r="AM10" s="180">
        <f t="shared" si="0"/>
        <v>56</v>
      </c>
      <c r="AN10" s="180">
        <f t="shared" si="0"/>
        <v>57</v>
      </c>
      <c r="AO10" s="180">
        <f t="shared" si="0"/>
        <v>58</v>
      </c>
      <c r="AP10" s="180">
        <f t="shared" si="0"/>
        <v>59</v>
      </c>
      <c r="AQ10" s="180">
        <f t="shared" si="0"/>
        <v>60</v>
      </c>
      <c r="AR10" s="180">
        <f t="shared" si="0"/>
        <v>61</v>
      </c>
      <c r="AS10" s="180">
        <f t="shared" si="0"/>
        <v>62</v>
      </c>
      <c r="AT10" s="180">
        <f t="shared" si="0"/>
        <v>63</v>
      </c>
      <c r="AU10" s="180">
        <f t="shared" si="0"/>
        <v>64</v>
      </c>
      <c r="AV10" s="180">
        <f t="shared" si="0"/>
        <v>65</v>
      </c>
      <c r="AW10" s="180">
        <f t="shared" si="0"/>
        <v>66</v>
      </c>
      <c r="AX10" s="180">
        <f t="shared" si="0"/>
        <v>67</v>
      </c>
      <c r="AY10" s="180">
        <f t="shared" si="0"/>
        <v>68</v>
      </c>
      <c r="AZ10" s="180">
        <f t="shared" si="0"/>
        <v>69</v>
      </c>
      <c r="BA10" s="180">
        <f t="shared" si="0"/>
        <v>70</v>
      </c>
      <c r="BB10" s="180">
        <f t="shared" si="0"/>
        <v>71</v>
      </c>
      <c r="BC10" s="180">
        <f t="shared" si="0"/>
        <v>72</v>
      </c>
      <c r="BD10" s="180">
        <f t="shared" si="0"/>
        <v>73</v>
      </c>
      <c r="BE10" s="180">
        <f t="shared" si="0"/>
        <v>74</v>
      </c>
      <c r="BF10" s="180">
        <f t="shared" si="0"/>
        <v>75</v>
      </c>
      <c r="BG10" s="180">
        <f t="shared" si="0"/>
        <v>76</v>
      </c>
      <c r="BH10" s="180">
        <f t="shared" si="0"/>
        <v>77</v>
      </c>
      <c r="BI10" s="180">
        <f t="shared" si="0"/>
        <v>78</v>
      </c>
      <c r="BJ10" s="180">
        <f t="shared" si="0"/>
        <v>79</v>
      </c>
      <c r="BK10" s="180">
        <f t="shared" si="0"/>
        <v>80</v>
      </c>
      <c r="BL10" s="180">
        <f t="shared" si="0"/>
        <v>81</v>
      </c>
      <c r="BM10" s="180">
        <f t="shared" si="0"/>
        <v>82</v>
      </c>
      <c r="BN10" s="180">
        <f t="shared" si="0"/>
        <v>83</v>
      </c>
      <c r="BO10" s="180">
        <f t="shared" si="0"/>
        <v>84</v>
      </c>
      <c r="BP10" s="180">
        <f t="shared" ref="BP10:BY10" si="1">BP11</f>
        <v>85</v>
      </c>
      <c r="BQ10" s="180">
        <f t="shared" si="1"/>
        <v>86</v>
      </c>
      <c r="BR10" s="180">
        <f t="shared" si="1"/>
        <v>87</v>
      </c>
      <c r="BS10" s="180">
        <f t="shared" si="1"/>
        <v>88</v>
      </c>
      <c r="BT10" s="180">
        <f t="shared" si="1"/>
        <v>89</v>
      </c>
      <c r="BU10" s="180">
        <f t="shared" si="1"/>
        <v>90</v>
      </c>
      <c r="BV10" s="180">
        <f t="shared" si="1"/>
        <v>91</v>
      </c>
      <c r="BW10" s="180">
        <f t="shared" si="1"/>
        <v>92</v>
      </c>
      <c r="BX10" s="180">
        <f t="shared" si="1"/>
        <v>93</v>
      </c>
      <c r="BY10" s="180">
        <f t="shared" si="1"/>
        <v>94</v>
      </c>
      <c r="BZ10" s="180">
        <v>95</v>
      </c>
    </row>
    <row r="11" spans="1:80" x14ac:dyDescent="0.25">
      <c r="B11" s="164"/>
      <c r="C11" s="166">
        <v>20</v>
      </c>
      <c r="D11" s="166">
        <f>C11+1</f>
        <v>21</v>
      </c>
      <c r="E11" s="166">
        <f t="shared" ref="E11:AJ11" si="2">D11+1</f>
        <v>22</v>
      </c>
      <c r="F11" s="166">
        <f t="shared" si="2"/>
        <v>23</v>
      </c>
      <c r="G11" s="166">
        <f t="shared" si="2"/>
        <v>24</v>
      </c>
      <c r="H11" s="166">
        <f t="shared" si="2"/>
        <v>25</v>
      </c>
      <c r="I11" s="166">
        <f t="shared" si="2"/>
        <v>26</v>
      </c>
      <c r="J11" s="166">
        <f t="shared" si="2"/>
        <v>27</v>
      </c>
      <c r="K11" s="166">
        <f t="shared" si="2"/>
        <v>28</v>
      </c>
      <c r="L11" s="166">
        <f t="shared" si="2"/>
        <v>29</v>
      </c>
      <c r="M11" s="166">
        <f t="shared" si="2"/>
        <v>30</v>
      </c>
      <c r="N11" s="166">
        <f t="shared" si="2"/>
        <v>31</v>
      </c>
      <c r="O11" s="166">
        <f t="shared" si="2"/>
        <v>32</v>
      </c>
      <c r="P11" s="166">
        <f t="shared" si="2"/>
        <v>33</v>
      </c>
      <c r="Q11" s="166">
        <f t="shared" si="2"/>
        <v>34</v>
      </c>
      <c r="R11" s="166">
        <f t="shared" si="2"/>
        <v>35</v>
      </c>
      <c r="S11" s="166">
        <f t="shared" si="2"/>
        <v>36</v>
      </c>
      <c r="T11" s="166">
        <f t="shared" si="2"/>
        <v>37</v>
      </c>
      <c r="U11" s="166">
        <f t="shared" si="2"/>
        <v>38</v>
      </c>
      <c r="V11" s="166">
        <f t="shared" si="2"/>
        <v>39</v>
      </c>
      <c r="W11" s="166">
        <f t="shared" si="2"/>
        <v>40</v>
      </c>
      <c r="X11" s="166">
        <f t="shared" si="2"/>
        <v>41</v>
      </c>
      <c r="Y11" s="166">
        <f t="shared" si="2"/>
        <v>42</v>
      </c>
      <c r="Z11" s="166">
        <f t="shared" si="2"/>
        <v>43</v>
      </c>
      <c r="AA11" s="166">
        <f t="shared" si="2"/>
        <v>44</v>
      </c>
      <c r="AB11" s="166">
        <f t="shared" si="2"/>
        <v>45</v>
      </c>
      <c r="AC11" s="166">
        <f t="shared" si="2"/>
        <v>46</v>
      </c>
      <c r="AD11" s="166">
        <f t="shared" si="2"/>
        <v>47</v>
      </c>
      <c r="AE11" s="166">
        <f t="shared" si="2"/>
        <v>48</v>
      </c>
      <c r="AF11" s="166">
        <f t="shared" si="2"/>
        <v>49</v>
      </c>
      <c r="AG11" s="166">
        <f t="shared" si="2"/>
        <v>50</v>
      </c>
      <c r="AH11" s="166">
        <f t="shared" si="2"/>
        <v>51</v>
      </c>
      <c r="AI11" s="166">
        <f t="shared" si="2"/>
        <v>52</v>
      </c>
      <c r="AJ11" s="166">
        <f t="shared" si="2"/>
        <v>53</v>
      </c>
      <c r="AK11" s="166">
        <f t="shared" ref="AK11:BP11" si="3">AJ11+1</f>
        <v>54</v>
      </c>
      <c r="AL11" s="166">
        <f t="shared" si="3"/>
        <v>55</v>
      </c>
      <c r="AM11" s="166">
        <f t="shared" si="3"/>
        <v>56</v>
      </c>
      <c r="AN11" s="166">
        <f t="shared" si="3"/>
        <v>57</v>
      </c>
      <c r="AO11" s="166">
        <f t="shared" si="3"/>
        <v>58</v>
      </c>
      <c r="AP11" s="166">
        <f t="shared" si="3"/>
        <v>59</v>
      </c>
      <c r="AQ11" s="166">
        <f t="shared" si="3"/>
        <v>60</v>
      </c>
      <c r="AR11" s="166">
        <f t="shared" si="3"/>
        <v>61</v>
      </c>
      <c r="AS11" s="166">
        <f t="shared" si="3"/>
        <v>62</v>
      </c>
      <c r="AT11" s="166">
        <f t="shared" si="3"/>
        <v>63</v>
      </c>
      <c r="AU11" s="166">
        <f t="shared" si="3"/>
        <v>64</v>
      </c>
      <c r="AV11" s="166">
        <f t="shared" si="3"/>
        <v>65</v>
      </c>
      <c r="AW11" s="166">
        <f t="shared" si="3"/>
        <v>66</v>
      </c>
      <c r="AX11" s="166">
        <f t="shared" si="3"/>
        <v>67</v>
      </c>
      <c r="AY11" s="166">
        <f t="shared" si="3"/>
        <v>68</v>
      </c>
      <c r="AZ11" s="166">
        <f t="shared" si="3"/>
        <v>69</v>
      </c>
      <c r="BA11" s="166">
        <f t="shared" si="3"/>
        <v>70</v>
      </c>
      <c r="BB11" s="166">
        <f t="shared" si="3"/>
        <v>71</v>
      </c>
      <c r="BC11" s="166">
        <f t="shared" si="3"/>
        <v>72</v>
      </c>
      <c r="BD11" s="166">
        <f t="shared" si="3"/>
        <v>73</v>
      </c>
      <c r="BE11" s="166">
        <f t="shared" si="3"/>
        <v>74</v>
      </c>
      <c r="BF11" s="166">
        <f t="shared" si="3"/>
        <v>75</v>
      </c>
      <c r="BG11" s="166">
        <f t="shared" si="3"/>
        <v>76</v>
      </c>
      <c r="BH11" s="166">
        <f t="shared" si="3"/>
        <v>77</v>
      </c>
      <c r="BI11" s="166">
        <f t="shared" si="3"/>
        <v>78</v>
      </c>
      <c r="BJ11" s="166">
        <f t="shared" si="3"/>
        <v>79</v>
      </c>
      <c r="BK11" s="166">
        <f t="shared" si="3"/>
        <v>80</v>
      </c>
      <c r="BL11" s="166">
        <f t="shared" si="3"/>
        <v>81</v>
      </c>
      <c r="BM11" s="166">
        <f t="shared" si="3"/>
        <v>82</v>
      </c>
      <c r="BN11" s="166">
        <f t="shared" si="3"/>
        <v>83</v>
      </c>
      <c r="BO11" s="166">
        <f t="shared" si="3"/>
        <v>84</v>
      </c>
      <c r="BP11" s="166">
        <f t="shared" si="3"/>
        <v>85</v>
      </c>
      <c r="BQ11" s="166">
        <f t="shared" ref="BQ11:BY11" si="4">BP11+1</f>
        <v>86</v>
      </c>
      <c r="BR11" s="166">
        <f t="shared" si="4"/>
        <v>87</v>
      </c>
      <c r="BS11" s="166">
        <f t="shared" si="4"/>
        <v>88</v>
      </c>
      <c r="BT11" s="166">
        <f t="shared" si="4"/>
        <v>89</v>
      </c>
      <c r="BU11" s="166">
        <f t="shared" si="4"/>
        <v>90</v>
      </c>
      <c r="BV11" s="166">
        <f t="shared" si="4"/>
        <v>91</v>
      </c>
      <c r="BW11" s="166">
        <f t="shared" si="4"/>
        <v>92</v>
      </c>
      <c r="BX11" s="166">
        <f t="shared" si="4"/>
        <v>93</v>
      </c>
      <c r="BY11" s="166">
        <f t="shared" si="4"/>
        <v>94</v>
      </c>
      <c r="BZ11" s="166" t="s">
        <v>11</v>
      </c>
      <c r="CA11" s="170"/>
      <c r="CB11" s="170"/>
    </row>
    <row r="12" spans="1:80" x14ac:dyDescent="0.25">
      <c r="B12" s="166">
        <v>2005</v>
      </c>
      <c r="C12" s="174">
        <v>0.85330000000000006</v>
      </c>
      <c r="D12" s="174">
        <v>0.85330000000000006</v>
      </c>
      <c r="E12" s="174">
        <v>0.85330000000000006</v>
      </c>
      <c r="F12" s="174">
        <v>0.85330000000000006</v>
      </c>
      <c r="G12" s="174">
        <v>0.85330000000000006</v>
      </c>
      <c r="H12" s="174">
        <v>0.85330000000000006</v>
      </c>
      <c r="I12" s="174">
        <v>0.85330000000000006</v>
      </c>
      <c r="J12" s="174">
        <v>0.85330000000000006</v>
      </c>
      <c r="K12" s="174">
        <v>0.85330000000000006</v>
      </c>
      <c r="L12" s="174">
        <v>0.85330000000000006</v>
      </c>
      <c r="M12" s="174">
        <v>0.85330000000000006</v>
      </c>
      <c r="N12" s="174">
        <v>0.85330000000000006</v>
      </c>
      <c r="O12" s="174">
        <v>0.85330000000000006</v>
      </c>
      <c r="P12" s="174">
        <v>0.85330000000000006</v>
      </c>
      <c r="Q12" s="174">
        <v>0.85330000000000006</v>
      </c>
      <c r="R12" s="174">
        <v>0.85330000000000006</v>
      </c>
      <c r="S12" s="174">
        <v>0.85330000000000006</v>
      </c>
      <c r="T12" s="174">
        <v>0.85330000000000006</v>
      </c>
      <c r="U12" s="174">
        <v>0.85330000000000006</v>
      </c>
      <c r="V12" s="174">
        <v>0.85330000000000006</v>
      </c>
      <c r="W12" s="174">
        <v>0.85330000000000006</v>
      </c>
      <c r="X12" s="174">
        <v>0.85330000000000006</v>
      </c>
      <c r="Y12" s="174">
        <v>0.85330000000000006</v>
      </c>
      <c r="Z12" s="174">
        <v>0.85330000000000006</v>
      </c>
      <c r="AA12" s="174">
        <v>0.85330000000000006</v>
      </c>
      <c r="AB12" s="174">
        <v>0.85330000000000006</v>
      </c>
      <c r="AC12" s="174">
        <v>0.85330000000000006</v>
      </c>
      <c r="AD12" s="174">
        <v>0.85330000000000006</v>
      </c>
      <c r="AE12" s="174">
        <v>0.85330000000000006</v>
      </c>
      <c r="AF12" s="174">
        <v>0.85330000000000006</v>
      </c>
      <c r="AG12" s="174">
        <v>0.85330000000000006</v>
      </c>
      <c r="AH12" s="174">
        <v>0.85330000000000006</v>
      </c>
      <c r="AI12" s="174">
        <v>0.85330000000000006</v>
      </c>
      <c r="AJ12" s="174">
        <v>0.85330000000000006</v>
      </c>
      <c r="AK12" s="174">
        <v>0.85330000000000006</v>
      </c>
      <c r="AL12" s="174">
        <v>0.85330000000000006</v>
      </c>
      <c r="AM12" s="174">
        <v>0.85330000000000006</v>
      </c>
      <c r="AN12" s="174">
        <v>0.85330000000000006</v>
      </c>
      <c r="AO12" s="174">
        <v>0.85330000000000006</v>
      </c>
      <c r="AP12" s="174">
        <v>0.85330000000000006</v>
      </c>
      <c r="AQ12" s="174">
        <v>0.55840000000000001</v>
      </c>
      <c r="AR12" s="174">
        <v>0.54349999999999987</v>
      </c>
      <c r="AS12" s="174">
        <v>0.52859999999999996</v>
      </c>
      <c r="AT12" s="174">
        <v>0.51369999999999982</v>
      </c>
      <c r="AU12" s="174">
        <v>0.49879999999999997</v>
      </c>
      <c r="AV12" s="174">
        <v>0.48389999999999983</v>
      </c>
      <c r="AW12" s="174">
        <v>0.46899999999999992</v>
      </c>
      <c r="AX12" s="174">
        <v>0.45409999999999978</v>
      </c>
      <c r="AY12" s="174">
        <v>0.43919999999999987</v>
      </c>
      <c r="AZ12" s="174">
        <v>0.42429999999999979</v>
      </c>
      <c r="BA12" s="174">
        <v>0.40939999999999988</v>
      </c>
      <c r="BB12" s="174">
        <v>0.39449999999999974</v>
      </c>
      <c r="BC12" s="174">
        <v>0.37959999999999983</v>
      </c>
      <c r="BD12" s="174">
        <v>0.36469999999999969</v>
      </c>
      <c r="BE12" s="174">
        <v>0.34979999999999972</v>
      </c>
      <c r="BF12" s="174">
        <v>0.3348999999999997</v>
      </c>
      <c r="BG12" s="174">
        <v>0.31999999999999967</v>
      </c>
      <c r="BH12" s="174">
        <v>0.30509999999999965</v>
      </c>
      <c r="BI12" s="174">
        <v>0.29019999999999962</v>
      </c>
      <c r="BJ12" s="174">
        <v>0.2752999999999996</v>
      </c>
      <c r="BK12" s="174">
        <v>0.26039999999999958</v>
      </c>
      <c r="BL12" s="174">
        <v>0.24549999999999955</v>
      </c>
      <c r="BM12" s="174">
        <v>0.23059999999999942</v>
      </c>
      <c r="BN12" s="174">
        <v>0.21569999999999939</v>
      </c>
      <c r="BO12" s="174">
        <v>0.20079999999999937</v>
      </c>
      <c r="BP12" s="174">
        <v>0.22589999999999938</v>
      </c>
      <c r="BQ12" s="174">
        <v>0.21099999999999935</v>
      </c>
      <c r="BR12" s="174">
        <v>0.19609999999999933</v>
      </c>
      <c r="BS12" s="174">
        <v>0.18119999999999931</v>
      </c>
      <c r="BT12" s="174">
        <v>0.16629999999999928</v>
      </c>
      <c r="BU12" s="174">
        <v>0.19139999999999929</v>
      </c>
      <c r="BV12" s="174">
        <v>0.17649999999999927</v>
      </c>
      <c r="BW12" s="174">
        <v>0.16159999999999924</v>
      </c>
      <c r="BX12" s="174">
        <v>0.14669999999999922</v>
      </c>
      <c r="BY12" s="174">
        <v>0.1317999999999992</v>
      </c>
      <c r="BZ12" s="174">
        <v>0.1317999999999992</v>
      </c>
      <c r="CA12" s="169"/>
      <c r="CB12" s="170"/>
    </row>
    <row r="13" spans="1:80" x14ac:dyDescent="0.25">
      <c r="B13" s="166">
        <f t="shared" ref="B13:B67" si="5">B12+1</f>
        <v>2006</v>
      </c>
      <c r="C13" s="174">
        <v>0.85330000000000006</v>
      </c>
      <c r="D13" s="174">
        <v>0.85330000000000006</v>
      </c>
      <c r="E13" s="174">
        <v>0.85330000000000006</v>
      </c>
      <c r="F13" s="174">
        <v>0.85330000000000006</v>
      </c>
      <c r="G13" s="174">
        <v>0.85330000000000006</v>
      </c>
      <c r="H13" s="174">
        <v>0.85330000000000006</v>
      </c>
      <c r="I13" s="174">
        <v>0.85330000000000006</v>
      </c>
      <c r="J13" s="174">
        <v>0.85330000000000006</v>
      </c>
      <c r="K13" s="174">
        <v>0.85330000000000006</v>
      </c>
      <c r="L13" s="174">
        <v>0.85330000000000006</v>
      </c>
      <c r="M13" s="174">
        <v>0.85330000000000006</v>
      </c>
      <c r="N13" s="174">
        <v>0.85330000000000006</v>
      </c>
      <c r="O13" s="174">
        <v>0.85330000000000006</v>
      </c>
      <c r="P13" s="174">
        <v>0.85330000000000006</v>
      </c>
      <c r="Q13" s="174">
        <v>0.85330000000000006</v>
      </c>
      <c r="R13" s="174">
        <v>0.85330000000000006</v>
      </c>
      <c r="S13" s="174">
        <v>0.85330000000000006</v>
      </c>
      <c r="T13" s="174">
        <v>0.85330000000000006</v>
      </c>
      <c r="U13" s="174">
        <v>0.85330000000000006</v>
      </c>
      <c r="V13" s="174">
        <v>0.85330000000000006</v>
      </c>
      <c r="W13" s="174">
        <v>0.85330000000000006</v>
      </c>
      <c r="X13" s="174">
        <v>0.85330000000000006</v>
      </c>
      <c r="Y13" s="174">
        <v>0.85330000000000006</v>
      </c>
      <c r="Z13" s="174">
        <v>0.85330000000000006</v>
      </c>
      <c r="AA13" s="174">
        <v>0.85330000000000006</v>
      </c>
      <c r="AB13" s="174">
        <v>0.85330000000000006</v>
      </c>
      <c r="AC13" s="174">
        <v>0.85330000000000006</v>
      </c>
      <c r="AD13" s="174">
        <v>0.85330000000000006</v>
      </c>
      <c r="AE13" s="174">
        <v>0.85330000000000006</v>
      </c>
      <c r="AF13" s="174">
        <v>0.85330000000000006</v>
      </c>
      <c r="AG13" s="174">
        <v>0.85330000000000006</v>
      </c>
      <c r="AH13" s="174">
        <v>0.85330000000000006</v>
      </c>
      <c r="AI13" s="174">
        <v>0.85330000000000006</v>
      </c>
      <c r="AJ13" s="174">
        <v>0.85330000000000006</v>
      </c>
      <c r="AK13" s="174">
        <v>0.85330000000000006</v>
      </c>
      <c r="AL13" s="174">
        <v>0.85330000000000006</v>
      </c>
      <c r="AM13" s="174">
        <v>0.85330000000000006</v>
      </c>
      <c r="AN13" s="174">
        <v>0.85330000000000006</v>
      </c>
      <c r="AO13" s="174">
        <v>0.85330000000000006</v>
      </c>
      <c r="AP13" s="174">
        <v>0.85330000000000006</v>
      </c>
      <c r="AQ13" s="174">
        <v>0.62840000000000007</v>
      </c>
      <c r="AR13" s="174">
        <v>0.61349999999999993</v>
      </c>
      <c r="AS13" s="174">
        <v>0.59860000000000002</v>
      </c>
      <c r="AT13" s="174">
        <v>0.58369999999999989</v>
      </c>
      <c r="AU13" s="174">
        <v>0.56879999999999997</v>
      </c>
      <c r="AV13" s="174">
        <v>0.55389999999999984</v>
      </c>
      <c r="AW13" s="174">
        <v>0.53899999999999992</v>
      </c>
      <c r="AX13" s="174">
        <v>0.52409999999999979</v>
      </c>
      <c r="AY13" s="174">
        <v>0.50919999999999987</v>
      </c>
      <c r="AZ13" s="174">
        <v>0.4942999999999998</v>
      </c>
      <c r="BA13" s="174">
        <v>0.47939999999999988</v>
      </c>
      <c r="BB13" s="174">
        <v>0.46449999999999975</v>
      </c>
      <c r="BC13" s="174">
        <v>0.44959999999999983</v>
      </c>
      <c r="BD13" s="174">
        <v>0.4346999999999997</v>
      </c>
      <c r="BE13" s="174">
        <v>0.41979999999999973</v>
      </c>
      <c r="BF13" s="174">
        <v>0.4048999999999997</v>
      </c>
      <c r="BG13" s="174">
        <v>0.38999999999999968</v>
      </c>
      <c r="BH13" s="174">
        <v>0.37509999999999966</v>
      </c>
      <c r="BI13" s="174">
        <v>0.36019999999999963</v>
      </c>
      <c r="BJ13" s="174">
        <v>0.34529999999999961</v>
      </c>
      <c r="BK13" s="174">
        <v>0.33039999999999958</v>
      </c>
      <c r="BL13" s="174">
        <v>0.31549999999999956</v>
      </c>
      <c r="BM13" s="174">
        <v>0.30059999999999942</v>
      </c>
      <c r="BN13" s="174">
        <v>0.2856999999999994</v>
      </c>
      <c r="BO13" s="174">
        <v>0.27079999999999937</v>
      </c>
      <c r="BP13" s="174">
        <v>0.28589999999999938</v>
      </c>
      <c r="BQ13" s="174">
        <v>0.27099999999999935</v>
      </c>
      <c r="BR13" s="174">
        <v>0.25609999999999933</v>
      </c>
      <c r="BS13" s="174">
        <v>0.2411999999999993</v>
      </c>
      <c r="BT13" s="174">
        <v>0.22629999999999928</v>
      </c>
      <c r="BU13" s="174">
        <v>0.24139999999999928</v>
      </c>
      <c r="BV13" s="174">
        <v>0.22649999999999926</v>
      </c>
      <c r="BW13" s="174">
        <v>0.21159999999999923</v>
      </c>
      <c r="BX13" s="174">
        <v>0.19669999999999921</v>
      </c>
      <c r="BY13" s="174">
        <v>0.18179999999999918</v>
      </c>
      <c r="BZ13" s="174">
        <v>0.18179999999999918</v>
      </c>
      <c r="CA13" s="169"/>
      <c r="CB13" s="170"/>
    </row>
    <row r="14" spans="1:80" x14ac:dyDescent="0.25">
      <c r="B14" s="166">
        <f t="shared" si="5"/>
        <v>2007</v>
      </c>
      <c r="C14" s="174">
        <v>0.85330000000000006</v>
      </c>
      <c r="D14" s="174">
        <v>0.85330000000000006</v>
      </c>
      <c r="E14" s="174">
        <v>0.85330000000000006</v>
      </c>
      <c r="F14" s="174">
        <v>0.85330000000000006</v>
      </c>
      <c r="G14" s="174">
        <v>0.85330000000000006</v>
      </c>
      <c r="H14" s="174">
        <v>0.85330000000000006</v>
      </c>
      <c r="I14" s="174">
        <v>0.85330000000000006</v>
      </c>
      <c r="J14" s="174">
        <v>0.85330000000000006</v>
      </c>
      <c r="K14" s="174">
        <v>0.85330000000000006</v>
      </c>
      <c r="L14" s="174">
        <v>0.85330000000000006</v>
      </c>
      <c r="M14" s="174">
        <v>0.85330000000000006</v>
      </c>
      <c r="N14" s="174">
        <v>0.85330000000000006</v>
      </c>
      <c r="O14" s="174">
        <v>0.85330000000000006</v>
      </c>
      <c r="P14" s="174">
        <v>0.85330000000000006</v>
      </c>
      <c r="Q14" s="174">
        <v>0.85330000000000006</v>
      </c>
      <c r="R14" s="174">
        <v>0.85330000000000006</v>
      </c>
      <c r="S14" s="174">
        <v>0.85330000000000006</v>
      </c>
      <c r="T14" s="174">
        <v>0.85330000000000006</v>
      </c>
      <c r="U14" s="174">
        <v>0.85330000000000006</v>
      </c>
      <c r="V14" s="174">
        <v>0.85330000000000006</v>
      </c>
      <c r="W14" s="174">
        <v>0.85330000000000006</v>
      </c>
      <c r="X14" s="174">
        <v>0.85330000000000006</v>
      </c>
      <c r="Y14" s="174">
        <v>0.85330000000000006</v>
      </c>
      <c r="Z14" s="174">
        <v>0.85330000000000006</v>
      </c>
      <c r="AA14" s="174">
        <v>0.85330000000000006</v>
      </c>
      <c r="AB14" s="174">
        <v>0.85330000000000006</v>
      </c>
      <c r="AC14" s="174">
        <v>0.85330000000000006</v>
      </c>
      <c r="AD14" s="174">
        <v>0.85330000000000006</v>
      </c>
      <c r="AE14" s="174">
        <v>0.85330000000000006</v>
      </c>
      <c r="AF14" s="174">
        <v>0.85330000000000006</v>
      </c>
      <c r="AG14" s="174">
        <v>0.85330000000000006</v>
      </c>
      <c r="AH14" s="174">
        <v>0.85330000000000006</v>
      </c>
      <c r="AI14" s="174">
        <v>0.85330000000000006</v>
      </c>
      <c r="AJ14" s="174">
        <v>0.85330000000000006</v>
      </c>
      <c r="AK14" s="174">
        <v>0.85330000000000006</v>
      </c>
      <c r="AL14" s="174">
        <v>0.85330000000000006</v>
      </c>
      <c r="AM14" s="174">
        <v>0.85330000000000006</v>
      </c>
      <c r="AN14" s="174">
        <v>0.85330000000000006</v>
      </c>
      <c r="AO14" s="174">
        <v>0.85330000000000006</v>
      </c>
      <c r="AP14" s="174">
        <v>0.85330000000000006</v>
      </c>
      <c r="AQ14" s="174">
        <v>0.69840000000000013</v>
      </c>
      <c r="AR14" s="174">
        <v>0.6835</v>
      </c>
      <c r="AS14" s="174">
        <v>0.66860000000000008</v>
      </c>
      <c r="AT14" s="174">
        <v>0.65369999999999995</v>
      </c>
      <c r="AU14" s="174">
        <v>0.63880000000000003</v>
      </c>
      <c r="AV14" s="174">
        <v>0.6238999999999999</v>
      </c>
      <c r="AW14" s="174">
        <v>0.60899999999999999</v>
      </c>
      <c r="AX14" s="174">
        <v>0.59409999999999985</v>
      </c>
      <c r="AY14" s="174">
        <v>0.57919999999999994</v>
      </c>
      <c r="AZ14" s="174">
        <v>0.5642999999999998</v>
      </c>
      <c r="BA14" s="174">
        <v>0.54939999999999989</v>
      </c>
      <c r="BB14" s="174">
        <v>0.53449999999999975</v>
      </c>
      <c r="BC14" s="174">
        <v>0.51959999999999984</v>
      </c>
      <c r="BD14" s="174">
        <v>0.5046999999999997</v>
      </c>
      <c r="BE14" s="174">
        <v>0.48979999999999974</v>
      </c>
      <c r="BF14" s="174">
        <v>0.47489999999999971</v>
      </c>
      <c r="BG14" s="174">
        <v>0.45999999999999969</v>
      </c>
      <c r="BH14" s="174">
        <v>0.44509999999999966</v>
      </c>
      <c r="BI14" s="174">
        <v>0.43019999999999964</v>
      </c>
      <c r="BJ14" s="174">
        <v>0.41529999999999961</v>
      </c>
      <c r="BK14" s="174">
        <v>0.40039999999999959</v>
      </c>
      <c r="BL14" s="174">
        <v>0.38549999999999957</v>
      </c>
      <c r="BM14" s="174">
        <v>0.37059999999999943</v>
      </c>
      <c r="BN14" s="174">
        <v>0.35569999999999941</v>
      </c>
      <c r="BO14" s="174">
        <v>0.34079999999999938</v>
      </c>
      <c r="BP14" s="174">
        <v>0.34589999999999937</v>
      </c>
      <c r="BQ14" s="174">
        <v>0.33099999999999935</v>
      </c>
      <c r="BR14" s="174">
        <v>0.31609999999999933</v>
      </c>
      <c r="BS14" s="174">
        <v>0.3011999999999993</v>
      </c>
      <c r="BT14" s="174">
        <v>0.28629999999999928</v>
      </c>
      <c r="BU14" s="174">
        <v>0.29139999999999927</v>
      </c>
      <c r="BV14" s="174">
        <v>0.27649999999999925</v>
      </c>
      <c r="BW14" s="174">
        <v>0.26159999999999922</v>
      </c>
      <c r="BX14" s="174">
        <v>0.2466999999999992</v>
      </c>
      <c r="BY14" s="174">
        <v>0.23179999999999917</v>
      </c>
      <c r="BZ14" s="174">
        <v>0.23179999999999917</v>
      </c>
      <c r="CA14" s="169"/>
      <c r="CB14" s="170"/>
    </row>
    <row r="15" spans="1:80" x14ac:dyDescent="0.25">
      <c r="B15" s="166">
        <f t="shared" si="5"/>
        <v>2008</v>
      </c>
      <c r="C15" s="174">
        <v>0.85330000000000006</v>
      </c>
      <c r="D15" s="174">
        <v>0.85330000000000006</v>
      </c>
      <c r="E15" s="174">
        <v>0.85330000000000006</v>
      </c>
      <c r="F15" s="174">
        <v>0.85330000000000006</v>
      </c>
      <c r="G15" s="174">
        <v>0.85330000000000006</v>
      </c>
      <c r="H15" s="174">
        <v>0.85330000000000006</v>
      </c>
      <c r="I15" s="174">
        <v>0.85330000000000006</v>
      </c>
      <c r="J15" s="174">
        <v>0.85330000000000006</v>
      </c>
      <c r="K15" s="174">
        <v>0.85330000000000006</v>
      </c>
      <c r="L15" s="174">
        <v>0.85330000000000006</v>
      </c>
      <c r="M15" s="174">
        <v>0.85330000000000006</v>
      </c>
      <c r="N15" s="174">
        <v>0.85330000000000006</v>
      </c>
      <c r="O15" s="174">
        <v>0.85330000000000006</v>
      </c>
      <c r="P15" s="174">
        <v>0.85330000000000006</v>
      </c>
      <c r="Q15" s="174">
        <v>0.85330000000000006</v>
      </c>
      <c r="R15" s="174">
        <v>0.85330000000000006</v>
      </c>
      <c r="S15" s="174">
        <v>0.85330000000000006</v>
      </c>
      <c r="T15" s="174">
        <v>0.85330000000000006</v>
      </c>
      <c r="U15" s="174">
        <v>0.85330000000000006</v>
      </c>
      <c r="V15" s="174">
        <v>0.85330000000000006</v>
      </c>
      <c r="W15" s="174">
        <v>0.85330000000000006</v>
      </c>
      <c r="X15" s="174">
        <v>0.85330000000000006</v>
      </c>
      <c r="Y15" s="174">
        <v>0.85330000000000006</v>
      </c>
      <c r="Z15" s="174">
        <v>0.85330000000000006</v>
      </c>
      <c r="AA15" s="174">
        <v>0.85330000000000006</v>
      </c>
      <c r="AB15" s="174">
        <v>0.85330000000000006</v>
      </c>
      <c r="AC15" s="174">
        <v>0.85330000000000006</v>
      </c>
      <c r="AD15" s="174">
        <v>0.85330000000000006</v>
      </c>
      <c r="AE15" s="174">
        <v>0.85330000000000006</v>
      </c>
      <c r="AF15" s="174">
        <v>0.85330000000000006</v>
      </c>
      <c r="AG15" s="174">
        <v>0.85330000000000006</v>
      </c>
      <c r="AH15" s="174">
        <v>0.85330000000000006</v>
      </c>
      <c r="AI15" s="174">
        <v>0.85330000000000006</v>
      </c>
      <c r="AJ15" s="174">
        <v>0.85330000000000006</v>
      </c>
      <c r="AK15" s="174">
        <v>0.85330000000000006</v>
      </c>
      <c r="AL15" s="174">
        <v>0.85330000000000006</v>
      </c>
      <c r="AM15" s="174">
        <v>0.85330000000000006</v>
      </c>
      <c r="AN15" s="174">
        <v>0.85330000000000006</v>
      </c>
      <c r="AO15" s="174">
        <v>0.85330000000000006</v>
      </c>
      <c r="AP15" s="174">
        <v>0.85330000000000006</v>
      </c>
      <c r="AQ15" s="174">
        <v>0.76840000000000008</v>
      </c>
      <c r="AR15" s="174">
        <v>0.75350000000000006</v>
      </c>
      <c r="AS15" s="174">
        <v>0.73860000000000003</v>
      </c>
      <c r="AT15" s="174">
        <v>0.72370000000000001</v>
      </c>
      <c r="AU15" s="174">
        <v>0.70879999999999999</v>
      </c>
      <c r="AV15" s="174">
        <v>0.69389999999999996</v>
      </c>
      <c r="AW15" s="174">
        <v>0.67899999999999994</v>
      </c>
      <c r="AX15" s="174">
        <v>0.66409999999999991</v>
      </c>
      <c r="AY15" s="174">
        <v>0.64919999999999989</v>
      </c>
      <c r="AZ15" s="174">
        <v>0.63429999999999986</v>
      </c>
      <c r="BA15" s="174">
        <v>0.61939999999999984</v>
      </c>
      <c r="BB15" s="174">
        <v>0.60449999999999982</v>
      </c>
      <c r="BC15" s="174">
        <v>0.58959999999999979</v>
      </c>
      <c r="BD15" s="174">
        <v>0.57469999999999977</v>
      </c>
      <c r="BE15" s="174">
        <v>0.55979999999999974</v>
      </c>
      <c r="BF15" s="174">
        <v>0.54489999999999972</v>
      </c>
      <c r="BG15" s="174">
        <v>0.52999999999999969</v>
      </c>
      <c r="BH15" s="174">
        <v>0.51509999999999967</v>
      </c>
      <c r="BI15" s="174">
        <v>0.50019999999999964</v>
      </c>
      <c r="BJ15" s="174">
        <v>0.48529999999999962</v>
      </c>
      <c r="BK15" s="174">
        <v>0.4703999999999996</v>
      </c>
      <c r="BL15" s="174">
        <v>0.45549999999999957</v>
      </c>
      <c r="BM15" s="174">
        <v>0.44059999999999944</v>
      </c>
      <c r="BN15" s="174">
        <v>0.42569999999999941</v>
      </c>
      <c r="BO15" s="174">
        <v>0.41079999999999939</v>
      </c>
      <c r="BP15" s="174">
        <v>0.40589999999999937</v>
      </c>
      <c r="BQ15" s="174">
        <v>0.39099999999999935</v>
      </c>
      <c r="BR15" s="174">
        <v>0.37609999999999932</v>
      </c>
      <c r="BS15" s="174">
        <v>0.3611999999999993</v>
      </c>
      <c r="BT15" s="174">
        <v>0.34629999999999928</v>
      </c>
      <c r="BU15" s="174">
        <v>0.34139999999999926</v>
      </c>
      <c r="BV15" s="174">
        <v>0.32649999999999924</v>
      </c>
      <c r="BW15" s="174">
        <v>0.31159999999999921</v>
      </c>
      <c r="BX15" s="174">
        <v>0.29669999999999919</v>
      </c>
      <c r="BY15" s="174">
        <v>0.28179999999999916</v>
      </c>
      <c r="BZ15" s="174">
        <v>0.28179999999999916</v>
      </c>
      <c r="CA15" s="169"/>
      <c r="CB15" s="170"/>
    </row>
    <row r="16" spans="1:80" x14ac:dyDescent="0.25">
      <c r="B16" s="166">
        <f t="shared" si="5"/>
        <v>2009</v>
      </c>
      <c r="C16" s="174">
        <v>0.85330000000000006</v>
      </c>
      <c r="D16" s="174">
        <v>0.85330000000000006</v>
      </c>
      <c r="E16" s="174">
        <v>0.85330000000000006</v>
      </c>
      <c r="F16" s="174">
        <v>0.85330000000000006</v>
      </c>
      <c r="G16" s="174">
        <v>0.85330000000000006</v>
      </c>
      <c r="H16" s="174">
        <v>0.85330000000000006</v>
      </c>
      <c r="I16" s="174">
        <v>0.85330000000000006</v>
      </c>
      <c r="J16" s="174">
        <v>0.85330000000000006</v>
      </c>
      <c r="K16" s="174">
        <v>0.85330000000000006</v>
      </c>
      <c r="L16" s="174">
        <v>0.85330000000000006</v>
      </c>
      <c r="M16" s="174">
        <v>0.85330000000000006</v>
      </c>
      <c r="N16" s="174">
        <v>0.85330000000000006</v>
      </c>
      <c r="O16" s="174">
        <v>0.85330000000000006</v>
      </c>
      <c r="P16" s="174">
        <v>0.85330000000000006</v>
      </c>
      <c r="Q16" s="174">
        <v>0.85330000000000006</v>
      </c>
      <c r="R16" s="174">
        <v>0.85330000000000006</v>
      </c>
      <c r="S16" s="174">
        <v>0.85330000000000006</v>
      </c>
      <c r="T16" s="174">
        <v>0.85330000000000006</v>
      </c>
      <c r="U16" s="174">
        <v>0.85330000000000006</v>
      </c>
      <c r="V16" s="174">
        <v>0.85330000000000006</v>
      </c>
      <c r="W16" s="174">
        <v>0.85330000000000006</v>
      </c>
      <c r="X16" s="174">
        <v>0.85330000000000006</v>
      </c>
      <c r="Y16" s="174">
        <v>0.85330000000000006</v>
      </c>
      <c r="Z16" s="174">
        <v>0.85330000000000006</v>
      </c>
      <c r="AA16" s="174">
        <v>0.85330000000000006</v>
      </c>
      <c r="AB16" s="174">
        <v>0.85330000000000006</v>
      </c>
      <c r="AC16" s="174">
        <v>0.85330000000000006</v>
      </c>
      <c r="AD16" s="174">
        <v>0.85330000000000006</v>
      </c>
      <c r="AE16" s="174">
        <v>0.85330000000000006</v>
      </c>
      <c r="AF16" s="174">
        <v>0.85330000000000006</v>
      </c>
      <c r="AG16" s="174">
        <v>0.85330000000000006</v>
      </c>
      <c r="AH16" s="174">
        <v>0.85330000000000006</v>
      </c>
      <c r="AI16" s="174">
        <v>0.85330000000000006</v>
      </c>
      <c r="AJ16" s="174">
        <v>0.85330000000000006</v>
      </c>
      <c r="AK16" s="174">
        <v>0.85330000000000006</v>
      </c>
      <c r="AL16" s="174">
        <v>0.85330000000000006</v>
      </c>
      <c r="AM16" s="174">
        <v>0.85330000000000006</v>
      </c>
      <c r="AN16" s="174">
        <v>0.85330000000000006</v>
      </c>
      <c r="AO16" s="174">
        <v>0.85330000000000006</v>
      </c>
      <c r="AP16" s="174">
        <v>0.85330000000000006</v>
      </c>
      <c r="AQ16" s="174">
        <v>0.80340000000000011</v>
      </c>
      <c r="AR16" s="174">
        <v>0.78850000000000009</v>
      </c>
      <c r="AS16" s="174">
        <v>0.77360000000000007</v>
      </c>
      <c r="AT16" s="174">
        <v>0.75870000000000004</v>
      </c>
      <c r="AU16" s="174">
        <v>0.74380000000000002</v>
      </c>
      <c r="AV16" s="174">
        <v>0.72889999999999999</v>
      </c>
      <c r="AW16" s="174">
        <v>0.71399999999999997</v>
      </c>
      <c r="AX16" s="174">
        <v>0.69909999999999994</v>
      </c>
      <c r="AY16" s="174">
        <v>0.68419999999999992</v>
      </c>
      <c r="AZ16" s="174">
        <v>0.6692999999999999</v>
      </c>
      <c r="BA16" s="174">
        <v>0.65439999999999987</v>
      </c>
      <c r="BB16" s="174">
        <v>0.63949999999999985</v>
      </c>
      <c r="BC16" s="174">
        <v>0.62459999999999982</v>
      </c>
      <c r="BD16" s="174">
        <v>0.6096999999999998</v>
      </c>
      <c r="BE16" s="174">
        <v>0.59479999999999977</v>
      </c>
      <c r="BF16" s="174">
        <v>0.57989999999999975</v>
      </c>
      <c r="BG16" s="174">
        <v>0.56499999999999972</v>
      </c>
      <c r="BH16" s="174">
        <v>0.5500999999999997</v>
      </c>
      <c r="BI16" s="174">
        <v>0.53519999999999968</v>
      </c>
      <c r="BJ16" s="174">
        <v>0.52029999999999965</v>
      </c>
      <c r="BK16" s="174">
        <v>0.50539999999999963</v>
      </c>
      <c r="BL16" s="174">
        <v>0.49049999999999955</v>
      </c>
      <c r="BM16" s="174">
        <v>0.47559999999999947</v>
      </c>
      <c r="BN16" s="174">
        <v>0.46069999999999944</v>
      </c>
      <c r="BO16" s="174">
        <v>0.44579999999999942</v>
      </c>
      <c r="BP16" s="174">
        <v>0.4358999999999994</v>
      </c>
      <c r="BQ16" s="174">
        <v>0.42099999999999937</v>
      </c>
      <c r="BR16" s="174">
        <v>0.40609999999999935</v>
      </c>
      <c r="BS16" s="174">
        <v>0.39119999999999933</v>
      </c>
      <c r="BT16" s="174">
        <v>0.3762999999999993</v>
      </c>
      <c r="BU16" s="174">
        <v>0.36639999999999928</v>
      </c>
      <c r="BV16" s="174">
        <v>0.35149999999999926</v>
      </c>
      <c r="BW16" s="174">
        <v>0.33659999999999923</v>
      </c>
      <c r="BX16" s="174">
        <v>0.32169999999999921</v>
      </c>
      <c r="BY16" s="174">
        <v>0.30679999999999918</v>
      </c>
      <c r="BZ16" s="174">
        <v>0.30679999999999918</v>
      </c>
      <c r="CA16" s="169"/>
      <c r="CB16" s="170"/>
    </row>
    <row r="17" spans="2:80" x14ac:dyDescent="0.25">
      <c r="B17" s="166">
        <f t="shared" si="5"/>
        <v>2010</v>
      </c>
      <c r="C17" s="174">
        <v>0.85330000000000006</v>
      </c>
      <c r="D17" s="174">
        <v>0.85330000000000006</v>
      </c>
      <c r="E17" s="174">
        <v>0.85330000000000006</v>
      </c>
      <c r="F17" s="174">
        <v>0.85330000000000006</v>
      </c>
      <c r="G17" s="174">
        <v>0.85330000000000006</v>
      </c>
      <c r="H17" s="174">
        <v>0.85330000000000006</v>
      </c>
      <c r="I17" s="174">
        <v>0.85330000000000006</v>
      </c>
      <c r="J17" s="174">
        <v>0.85330000000000006</v>
      </c>
      <c r="K17" s="174">
        <v>0.85330000000000006</v>
      </c>
      <c r="L17" s="174">
        <v>0.85330000000000006</v>
      </c>
      <c r="M17" s="174">
        <v>0.85330000000000006</v>
      </c>
      <c r="N17" s="174">
        <v>0.85330000000000006</v>
      </c>
      <c r="O17" s="174">
        <v>0.85330000000000006</v>
      </c>
      <c r="P17" s="174">
        <v>0.85330000000000006</v>
      </c>
      <c r="Q17" s="174">
        <v>0.85330000000000006</v>
      </c>
      <c r="R17" s="174">
        <v>0.85330000000000006</v>
      </c>
      <c r="S17" s="174">
        <v>0.85330000000000006</v>
      </c>
      <c r="T17" s="174">
        <v>0.85330000000000006</v>
      </c>
      <c r="U17" s="174">
        <v>0.85330000000000006</v>
      </c>
      <c r="V17" s="174">
        <v>0.85330000000000006</v>
      </c>
      <c r="W17" s="174">
        <v>0.85330000000000006</v>
      </c>
      <c r="X17" s="174">
        <v>0.85330000000000006</v>
      </c>
      <c r="Y17" s="174">
        <v>0.85330000000000006</v>
      </c>
      <c r="Z17" s="174">
        <v>0.85330000000000006</v>
      </c>
      <c r="AA17" s="174">
        <v>0.85330000000000006</v>
      </c>
      <c r="AB17" s="174">
        <v>0.85330000000000006</v>
      </c>
      <c r="AC17" s="174">
        <v>0.85330000000000006</v>
      </c>
      <c r="AD17" s="174">
        <v>0.85330000000000006</v>
      </c>
      <c r="AE17" s="174">
        <v>0.85330000000000006</v>
      </c>
      <c r="AF17" s="174">
        <v>0.85330000000000006</v>
      </c>
      <c r="AG17" s="174">
        <v>0.85330000000000006</v>
      </c>
      <c r="AH17" s="174">
        <v>0.85330000000000006</v>
      </c>
      <c r="AI17" s="174">
        <v>0.85330000000000006</v>
      </c>
      <c r="AJ17" s="174">
        <v>0.85330000000000006</v>
      </c>
      <c r="AK17" s="174">
        <v>0.85330000000000006</v>
      </c>
      <c r="AL17" s="174">
        <v>0.85330000000000006</v>
      </c>
      <c r="AM17" s="174">
        <v>0.85330000000000006</v>
      </c>
      <c r="AN17" s="174">
        <v>0.85330000000000006</v>
      </c>
      <c r="AO17" s="174">
        <v>0.85330000000000006</v>
      </c>
      <c r="AP17" s="174">
        <v>0.85330000000000006</v>
      </c>
      <c r="AQ17" s="174">
        <v>0.82090000000000007</v>
      </c>
      <c r="AR17" s="174">
        <v>0.80600000000000005</v>
      </c>
      <c r="AS17" s="174">
        <v>0.79110000000000003</v>
      </c>
      <c r="AT17" s="174">
        <v>0.7762</v>
      </c>
      <c r="AU17" s="174">
        <v>0.76129999999999998</v>
      </c>
      <c r="AV17" s="174">
        <v>0.74639999999999995</v>
      </c>
      <c r="AW17" s="174">
        <v>0.73149999999999993</v>
      </c>
      <c r="AX17" s="174">
        <v>0.7165999999999999</v>
      </c>
      <c r="AY17" s="174">
        <v>0.70169999999999988</v>
      </c>
      <c r="AZ17" s="174">
        <v>0.68679999999999986</v>
      </c>
      <c r="BA17" s="174">
        <v>0.67189999999999983</v>
      </c>
      <c r="BB17" s="174">
        <v>0.65699999999999981</v>
      </c>
      <c r="BC17" s="174">
        <v>0.64209999999999978</v>
      </c>
      <c r="BD17" s="174">
        <v>0.62719999999999976</v>
      </c>
      <c r="BE17" s="174">
        <v>0.61229999999999973</v>
      </c>
      <c r="BF17" s="174">
        <v>0.59739999999999971</v>
      </c>
      <c r="BG17" s="174">
        <v>0.58249999999999968</v>
      </c>
      <c r="BH17" s="174">
        <v>0.56759999999999966</v>
      </c>
      <c r="BI17" s="174">
        <v>0.55269999999999964</v>
      </c>
      <c r="BJ17" s="174">
        <v>0.53779999999999961</v>
      </c>
      <c r="BK17" s="174">
        <v>0.52289999999999959</v>
      </c>
      <c r="BL17" s="174">
        <v>0.50799999999999956</v>
      </c>
      <c r="BM17" s="174">
        <v>0.49309999999999948</v>
      </c>
      <c r="BN17" s="174">
        <v>0.47819999999999946</v>
      </c>
      <c r="BO17" s="174">
        <v>0.46329999999999943</v>
      </c>
      <c r="BP17" s="174">
        <v>0.45089999999999941</v>
      </c>
      <c r="BQ17" s="174">
        <v>0.43599999999999939</v>
      </c>
      <c r="BR17" s="174">
        <v>0.42109999999999936</v>
      </c>
      <c r="BS17" s="174">
        <v>0.40619999999999934</v>
      </c>
      <c r="BT17" s="174">
        <v>0.39129999999999932</v>
      </c>
      <c r="BU17" s="174">
        <v>0.37889999999999929</v>
      </c>
      <c r="BV17" s="174">
        <v>0.36399999999999927</v>
      </c>
      <c r="BW17" s="174">
        <v>0.34909999999999924</v>
      </c>
      <c r="BX17" s="174">
        <v>0.33419999999999922</v>
      </c>
      <c r="BY17" s="174">
        <v>0.3192999999999992</v>
      </c>
      <c r="BZ17" s="174">
        <v>0.3192999999999992</v>
      </c>
      <c r="CA17" s="169"/>
      <c r="CB17" s="170"/>
    </row>
    <row r="18" spans="2:80" x14ac:dyDescent="0.25">
      <c r="B18" s="166">
        <f t="shared" si="5"/>
        <v>2011</v>
      </c>
      <c r="C18" s="174">
        <v>0.85330000000000006</v>
      </c>
      <c r="D18" s="174">
        <v>0.85330000000000006</v>
      </c>
      <c r="E18" s="174">
        <v>0.85330000000000006</v>
      </c>
      <c r="F18" s="174">
        <v>0.85330000000000006</v>
      </c>
      <c r="G18" s="174">
        <v>0.85330000000000006</v>
      </c>
      <c r="H18" s="174">
        <v>0.85330000000000006</v>
      </c>
      <c r="I18" s="174">
        <v>0.85330000000000006</v>
      </c>
      <c r="J18" s="174">
        <v>0.85330000000000006</v>
      </c>
      <c r="K18" s="174">
        <v>0.85330000000000006</v>
      </c>
      <c r="L18" s="174">
        <v>0.85330000000000006</v>
      </c>
      <c r="M18" s="174">
        <v>0.85330000000000006</v>
      </c>
      <c r="N18" s="174">
        <v>0.85330000000000006</v>
      </c>
      <c r="O18" s="174">
        <v>0.85330000000000006</v>
      </c>
      <c r="P18" s="174">
        <v>0.85330000000000006</v>
      </c>
      <c r="Q18" s="174">
        <v>0.85330000000000006</v>
      </c>
      <c r="R18" s="174">
        <v>0.85330000000000006</v>
      </c>
      <c r="S18" s="174">
        <v>0.85330000000000006</v>
      </c>
      <c r="T18" s="174">
        <v>0.85330000000000006</v>
      </c>
      <c r="U18" s="174">
        <v>0.85330000000000006</v>
      </c>
      <c r="V18" s="174">
        <v>0.85330000000000006</v>
      </c>
      <c r="W18" s="174">
        <v>0.85330000000000006</v>
      </c>
      <c r="X18" s="174">
        <v>0.85330000000000006</v>
      </c>
      <c r="Y18" s="174">
        <v>0.85330000000000006</v>
      </c>
      <c r="Z18" s="174">
        <v>0.85330000000000006</v>
      </c>
      <c r="AA18" s="174">
        <v>0.85330000000000006</v>
      </c>
      <c r="AB18" s="174">
        <v>0.85330000000000006</v>
      </c>
      <c r="AC18" s="174">
        <v>0.85330000000000006</v>
      </c>
      <c r="AD18" s="174">
        <v>0.85330000000000006</v>
      </c>
      <c r="AE18" s="174">
        <v>0.85330000000000006</v>
      </c>
      <c r="AF18" s="174">
        <v>0.85330000000000006</v>
      </c>
      <c r="AG18" s="174">
        <v>0.85330000000000006</v>
      </c>
      <c r="AH18" s="174">
        <v>0.85330000000000006</v>
      </c>
      <c r="AI18" s="174">
        <v>0.85330000000000006</v>
      </c>
      <c r="AJ18" s="174">
        <v>0.85330000000000006</v>
      </c>
      <c r="AK18" s="174">
        <v>0.85330000000000006</v>
      </c>
      <c r="AL18" s="174">
        <v>0.85330000000000006</v>
      </c>
      <c r="AM18" s="174">
        <v>0.85330000000000006</v>
      </c>
      <c r="AN18" s="174">
        <v>0.85330000000000006</v>
      </c>
      <c r="AO18" s="174">
        <v>0.85330000000000006</v>
      </c>
      <c r="AP18" s="174">
        <v>0.85330000000000006</v>
      </c>
      <c r="AQ18" s="174">
        <v>0.83840000000000003</v>
      </c>
      <c r="AR18" s="174">
        <v>0.82350000000000001</v>
      </c>
      <c r="AS18" s="174">
        <v>0.80859999999999999</v>
      </c>
      <c r="AT18" s="174">
        <v>0.79369999999999996</v>
      </c>
      <c r="AU18" s="174">
        <v>0.77879999999999994</v>
      </c>
      <c r="AV18" s="174">
        <v>0.76389999999999991</v>
      </c>
      <c r="AW18" s="174">
        <v>0.74899999999999989</v>
      </c>
      <c r="AX18" s="174">
        <v>0.73409999999999986</v>
      </c>
      <c r="AY18" s="174">
        <v>0.71919999999999984</v>
      </c>
      <c r="AZ18" s="174">
        <v>0.70429999999999982</v>
      </c>
      <c r="BA18" s="174">
        <v>0.68939999999999979</v>
      </c>
      <c r="BB18" s="174">
        <v>0.67449999999999977</v>
      </c>
      <c r="BC18" s="174">
        <v>0.65959999999999974</v>
      </c>
      <c r="BD18" s="174">
        <v>0.64469999999999972</v>
      </c>
      <c r="BE18" s="174">
        <v>0.62979999999999969</v>
      </c>
      <c r="BF18" s="174">
        <v>0.61489999999999967</v>
      </c>
      <c r="BG18" s="174">
        <v>0.59999999999999964</v>
      </c>
      <c r="BH18" s="174">
        <v>0.58509999999999962</v>
      </c>
      <c r="BI18" s="174">
        <v>0.5701999999999996</v>
      </c>
      <c r="BJ18" s="174">
        <v>0.55529999999999957</v>
      </c>
      <c r="BK18" s="174">
        <v>0.54039999999999955</v>
      </c>
      <c r="BL18" s="174">
        <v>0.52549999999999952</v>
      </c>
      <c r="BM18" s="174">
        <v>0.5105999999999995</v>
      </c>
      <c r="BN18" s="174">
        <v>0.49569999999999947</v>
      </c>
      <c r="BO18" s="174">
        <v>0.48079999999999945</v>
      </c>
      <c r="BP18" s="174">
        <v>0.46589999999999943</v>
      </c>
      <c r="BQ18" s="174">
        <v>0.4509999999999994</v>
      </c>
      <c r="BR18" s="174">
        <v>0.43609999999999938</v>
      </c>
      <c r="BS18" s="174">
        <v>0.42119999999999935</v>
      </c>
      <c r="BT18" s="174">
        <v>0.40629999999999933</v>
      </c>
      <c r="BU18" s="174">
        <v>0.3913999999999993</v>
      </c>
      <c r="BV18" s="174">
        <v>0.37649999999999928</v>
      </c>
      <c r="BW18" s="174">
        <v>0.36159999999999926</v>
      </c>
      <c r="BX18" s="174">
        <v>0.34669999999999923</v>
      </c>
      <c r="BY18" s="174">
        <v>0.33179999999999921</v>
      </c>
      <c r="BZ18" s="174">
        <v>0.33179999999999921</v>
      </c>
      <c r="CA18" s="169"/>
      <c r="CB18" s="170"/>
    </row>
    <row r="19" spans="2:80" x14ac:dyDescent="0.25">
      <c r="B19" s="166">
        <f t="shared" si="5"/>
        <v>2012</v>
      </c>
      <c r="C19" s="174">
        <v>0.84330000000000005</v>
      </c>
      <c r="D19" s="174">
        <v>0.84330000000000005</v>
      </c>
      <c r="E19" s="174">
        <v>0.84330000000000005</v>
      </c>
      <c r="F19" s="174">
        <v>0.84330000000000005</v>
      </c>
      <c r="G19" s="174">
        <v>0.84330000000000005</v>
      </c>
      <c r="H19" s="174">
        <v>0.84330000000000005</v>
      </c>
      <c r="I19" s="174">
        <v>0.84330000000000005</v>
      </c>
      <c r="J19" s="174">
        <v>0.84330000000000005</v>
      </c>
      <c r="K19" s="174">
        <v>0.84330000000000005</v>
      </c>
      <c r="L19" s="174">
        <v>0.84330000000000005</v>
      </c>
      <c r="M19" s="174">
        <v>0.84330000000000005</v>
      </c>
      <c r="N19" s="174">
        <v>0.84330000000000005</v>
      </c>
      <c r="O19" s="174">
        <v>0.84330000000000005</v>
      </c>
      <c r="P19" s="174">
        <v>0.84330000000000005</v>
      </c>
      <c r="Q19" s="174">
        <v>0.84330000000000005</v>
      </c>
      <c r="R19" s="174">
        <v>0.84330000000000005</v>
      </c>
      <c r="S19" s="174">
        <v>0.84330000000000005</v>
      </c>
      <c r="T19" s="174">
        <v>0.84330000000000005</v>
      </c>
      <c r="U19" s="174">
        <v>0.84330000000000005</v>
      </c>
      <c r="V19" s="174">
        <v>0.84330000000000005</v>
      </c>
      <c r="W19" s="174">
        <v>0.84330000000000005</v>
      </c>
      <c r="X19" s="174">
        <v>0.84330000000000005</v>
      </c>
      <c r="Y19" s="174">
        <v>0.84330000000000005</v>
      </c>
      <c r="Z19" s="174">
        <v>0.84330000000000005</v>
      </c>
      <c r="AA19" s="174">
        <v>0.84330000000000005</v>
      </c>
      <c r="AB19" s="174">
        <v>0.84330000000000005</v>
      </c>
      <c r="AC19" s="174">
        <v>0.84330000000000005</v>
      </c>
      <c r="AD19" s="174">
        <v>0.84330000000000005</v>
      </c>
      <c r="AE19" s="174">
        <v>0.84330000000000005</v>
      </c>
      <c r="AF19" s="174">
        <v>0.84330000000000005</v>
      </c>
      <c r="AG19" s="174">
        <v>0.84330000000000005</v>
      </c>
      <c r="AH19" s="174">
        <v>0.84330000000000005</v>
      </c>
      <c r="AI19" s="174">
        <v>0.84330000000000005</v>
      </c>
      <c r="AJ19" s="174">
        <v>0.84330000000000005</v>
      </c>
      <c r="AK19" s="174">
        <v>0.84330000000000005</v>
      </c>
      <c r="AL19" s="174">
        <v>0.84330000000000005</v>
      </c>
      <c r="AM19" s="174">
        <v>0.84330000000000005</v>
      </c>
      <c r="AN19" s="174">
        <v>0.84330000000000005</v>
      </c>
      <c r="AO19" s="174">
        <v>0.84330000000000005</v>
      </c>
      <c r="AP19" s="174">
        <v>0.84330000000000005</v>
      </c>
      <c r="AQ19" s="174">
        <v>0.82840000000000003</v>
      </c>
      <c r="AR19" s="174">
        <v>0.8135</v>
      </c>
      <c r="AS19" s="174">
        <v>0.79859999999999998</v>
      </c>
      <c r="AT19" s="174">
        <v>0.78369999999999995</v>
      </c>
      <c r="AU19" s="174">
        <v>0.76879999999999993</v>
      </c>
      <c r="AV19" s="174">
        <v>0.7538999999999999</v>
      </c>
      <c r="AW19" s="174">
        <v>0.73899999999999988</v>
      </c>
      <c r="AX19" s="174">
        <v>0.72409999999999985</v>
      </c>
      <c r="AY19" s="174">
        <v>0.70919999999999983</v>
      </c>
      <c r="AZ19" s="174">
        <v>0.69429999999999981</v>
      </c>
      <c r="BA19" s="174">
        <v>0.67939999999999978</v>
      </c>
      <c r="BB19" s="174">
        <v>0.66449999999999976</v>
      </c>
      <c r="BC19" s="174">
        <v>0.64959999999999973</v>
      </c>
      <c r="BD19" s="174">
        <v>0.63469999999999971</v>
      </c>
      <c r="BE19" s="174">
        <v>0.61979999999999968</v>
      </c>
      <c r="BF19" s="174">
        <v>0.60489999999999966</v>
      </c>
      <c r="BG19" s="174">
        <v>0.58999999999999964</v>
      </c>
      <c r="BH19" s="174">
        <v>0.57509999999999961</v>
      </c>
      <c r="BI19" s="174">
        <v>0.56019999999999959</v>
      </c>
      <c r="BJ19" s="174">
        <v>0.54529999999999956</v>
      </c>
      <c r="BK19" s="174">
        <v>0.53039999999999954</v>
      </c>
      <c r="BL19" s="174">
        <v>0.51549999999999951</v>
      </c>
      <c r="BM19" s="174">
        <v>0.50059999999999949</v>
      </c>
      <c r="BN19" s="174">
        <v>0.48569999999999947</v>
      </c>
      <c r="BO19" s="174">
        <v>0.47079999999999944</v>
      </c>
      <c r="BP19" s="174">
        <v>0.45589999999999942</v>
      </c>
      <c r="BQ19" s="174">
        <v>0.44099999999999939</v>
      </c>
      <c r="BR19" s="174">
        <v>0.42609999999999937</v>
      </c>
      <c r="BS19" s="174">
        <v>0.41119999999999934</v>
      </c>
      <c r="BT19" s="174">
        <v>0.39629999999999932</v>
      </c>
      <c r="BU19" s="174">
        <v>0.3813999999999993</v>
      </c>
      <c r="BV19" s="174">
        <v>0.36649999999999927</v>
      </c>
      <c r="BW19" s="174">
        <v>0.35159999999999925</v>
      </c>
      <c r="BX19" s="174">
        <v>0.33669999999999922</v>
      </c>
      <c r="BY19" s="174">
        <v>0.3217999999999992</v>
      </c>
      <c r="BZ19" s="174">
        <v>0.3217999999999992</v>
      </c>
      <c r="CA19" s="169"/>
      <c r="CB19" s="170"/>
    </row>
    <row r="20" spans="2:80" x14ac:dyDescent="0.25">
      <c r="B20" s="166">
        <f t="shared" si="5"/>
        <v>2013</v>
      </c>
      <c r="C20" s="174">
        <v>0.83330000000000004</v>
      </c>
      <c r="D20" s="174">
        <v>0.83330000000000004</v>
      </c>
      <c r="E20" s="174">
        <v>0.83330000000000004</v>
      </c>
      <c r="F20" s="174">
        <v>0.83330000000000004</v>
      </c>
      <c r="G20" s="174">
        <v>0.83330000000000004</v>
      </c>
      <c r="H20" s="174">
        <v>0.83330000000000004</v>
      </c>
      <c r="I20" s="174">
        <v>0.83330000000000004</v>
      </c>
      <c r="J20" s="174">
        <v>0.83330000000000004</v>
      </c>
      <c r="K20" s="174">
        <v>0.83330000000000004</v>
      </c>
      <c r="L20" s="174">
        <v>0.83330000000000004</v>
      </c>
      <c r="M20" s="174">
        <v>0.83330000000000004</v>
      </c>
      <c r="N20" s="174">
        <v>0.83330000000000004</v>
      </c>
      <c r="O20" s="174">
        <v>0.83330000000000004</v>
      </c>
      <c r="P20" s="174">
        <v>0.83330000000000004</v>
      </c>
      <c r="Q20" s="174">
        <v>0.83330000000000004</v>
      </c>
      <c r="R20" s="174">
        <v>0.83330000000000004</v>
      </c>
      <c r="S20" s="174">
        <v>0.83330000000000004</v>
      </c>
      <c r="T20" s="174">
        <v>0.83330000000000004</v>
      </c>
      <c r="U20" s="174">
        <v>0.83330000000000004</v>
      </c>
      <c r="V20" s="174">
        <v>0.83330000000000004</v>
      </c>
      <c r="W20" s="174">
        <v>0.83330000000000004</v>
      </c>
      <c r="X20" s="174">
        <v>0.83330000000000004</v>
      </c>
      <c r="Y20" s="174">
        <v>0.83330000000000004</v>
      </c>
      <c r="Z20" s="174">
        <v>0.83330000000000004</v>
      </c>
      <c r="AA20" s="174">
        <v>0.83330000000000004</v>
      </c>
      <c r="AB20" s="174">
        <v>0.83330000000000004</v>
      </c>
      <c r="AC20" s="174">
        <v>0.83330000000000004</v>
      </c>
      <c r="AD20" s="174">
        <v>0.83330000000000004</v>
      </c>
      <c r="AE20" s="174">
        <v>0.83330000000000004</v>
      </c>
      <c r="AF20" s="174">
        <v>0.83330000000000004</v>
      </c>
      <c r="AG20" s="174">
        <v>0.83330000000000004</v>
      </c>
      <c r="AH20" s="174">
        <v>0.83330000000000004</v>
      </c>
      <c r="AI20" s="174">
        <v>0.83330000000000004</v>
      </c>
      <c r="AJ20" s="174">
        <v>0.83330000000000004</v>
      </c>
      <c r="AK20" s="174">
        <v>0.83330000000000004</v>
      </c>
      <c r="AL20" s="174">
        <v>0.83330000000000004</v>
      </c>
      <c r="AM20" s="174">
        <v>0.83330000000000004</v>
      </c>
      <c r="AN20" s="174">
        <v>0.83330000000000004</v>
      </c>
      <c r="AO20" s="174">
        <v>0.83330000000000004</v>
      </c>
      <c r="AP20" s="174">
        <v>0.83330000000000004</v>
      </c>
      <c r="AQ20" s="174">
        <v>0.81840000000000002</v>
      </c>
      <c r="AR20" s="174">
        <v>0.80349999999999999</v>
      </c>
      <c r="AS20" s="174">
        <v>0.78859999999999997</v>
      </c>
      <c r="AT20" s="174">
        <v>0.77369999999999994</v>
      </c>
      <c r="AU20" s="174">
        <v>0.75879999999999992</v>
      </c>
      <c r="AV20" s="174">
        <v>0.74389999999999989</v>
      </c>
      <c r="AW20" s="174">
        <v>0.72899999999999987</v>
      </c>
      <c r="AX20" s="174">
        <v>0.71409999999999985</v>
      </c>
      <c r="AY20" s="174">
        <v>0.69919999999999982</v>
      </c>
      <c r="AZ20" s="174">
        <v>0.6842999999999998</v>
      </c>
      <c r="BA20" s="174">
        <v>0.66939999999999977</v>
      </c>
      <c r="BB20" s="174">
        <v>0.65449999999999975</v>
      </c>
      <c r="BC20" s="174">
        <v>0.63959999999999972</v>
      </c>
      <c r="BD20" s="174">
        <v>0.6246999999999997</v>
      </c>
      <c r="BE20" s="174">
        <v>0.60979999999999968</v>
      </c>
      <c r="BF20" s="174">
        <v>0.59489999999999965</v>
      </c>
      <c r="BG20" s="174">
        <v>0.57999999999999963</v>
      </c>
      <c r="BH20" s="174">
        <v>0.5650999999999996</v>
      </c>
      <c r="BI20" s="174">
        <v>0.55019999999999958</v>
      </c>
      <c r="BJ20" s="174">
        <v>0.53529999999999955</v>
      </c>
      <c r="BK20" s="174">
        <v>0.52039999999999953</v>
      </c>
      <c r="BL20" s="174">
        <v>0.50549999999999951</v>
      </c>
      <c r="BM20" s="174">
        <v>0.49059999999999948</v>
      </c>
      <c r="BN20" s="174">
        <v>0.47569999999999946</v>
      </c>
      <c r="BO20" s="174">
        <v>0.46079999999999943</v>
      </c>
      <c r="BP20" s="174">
        <v>0.44589999999999941</v>
      </c>
      <c r="BQ20" s="174">
        <v>0.43099999999999938</v>
      </c>
      <c r="BR20" s="174">
        <v>0.41609999999999936</v>
      </c>
      <c r="BS20" s="174">
        <v>0.40119999999999933</v>
      </c>
      <c r="BT20" s="174">
        <v>0.38629999999999931</v>
      </c>
      <c r="BU20" s="174">
        <v>0.37139999999999929</v>
      </c>
      <c r="BV20" s="174">
        <v>0.35649999999999926</v>
      </c>
      <c r="BW20" s="174">
        <v>0.34159999999999924</v>
      </c>
      <c r="BX20" s="174">
        <v>0.32669999999999921</v>
      </c>
      <c r="BY20" s="174">
        <v>0.31179999999999919</v>
      </c>
      <c r="BZ20" s="174">
        <v>0.31179999999999919</v>
      </c>
      <c r="CA20" s="170"/>
      <c r="CB20" s="170"/>
    </row>
    <row r="21" spans="2:80" x14ac:dyDescent="0.25">
      <c r="B21" s="166">
        <f t="shared" si="5"/>
        <v>2014</v>
      </c>
      <c r="C21" s="174">
        <v>0.82330000000000003</v>
      </c>
      <c r="D21" s="174">
        <v>0.82330000000000003</v>
      </c>
      <c r="E21" s="174">
        <v>0.82330000000000003</v>
      </c>
      <c r="F21" s="174">
        <v>0.82330000000000003</v>
      </c>
      <c r="G21" s="174">
        <v>0.82330000000000003</v>
      </c>
      <c r="H21" s="174">
        <v>0.82330000000000003</v>
      </c>
      <c r="I21" s="174">
        <v>0.82330000000000003</v>
      </c>
      <c r="J21" s="174">
        <v>0.82330000000000003</v>
      </c>
      <c r="K21" s="174">
        <v>0.82330000000000003</v>
      </c>
      <c r="L21" s="174">
        <v>0.82330000000000003</v>
      </c>
      <c r="M21" s="174">
        <v>0.82330000000000003</v>
      </c>
      <c r="N21" s="174">
        <v>0.82330000000000003</v>
      </c>
      <c r="O21" s="174">
        <v>0.82330000000000003</v>
      </c>
      <c r="P21" s="174">
        <v>0.82330000000000003</v>
      </c>
      <c r="Q21" s="174">
        <v>0.82330000000000003</v>
      </c>
      <c r="R21" s="174">
        <v>0.82330000000000003</v>
      </c>
      <c r="S21" s="174">
        <v>0.82330000000000003</v>
      </c>
      <c r="T21" s="174">
        <v>0.82330000000000003</v>
      </c>
      <c r="U21" s="174">
        <v>0.82330000000000003</v>
      </c>
      <c r="V21" s="174">
        <v>0.82330000000000003</v>
      </c>
      <c r="W21" s="174">
        <v>0.82330000000000003</v>
      </c>
      <c r="X21" s="174">
        <v>0.82330000000000003</v>
      </c>
      <c r="Y21" s="174">
        <v>0.82330000000000003</v>
      </c>
      <c r="Z21" s="174">
        <v>0.82330000000000003</v>
      </c>
      <c r="AA21" s="174">
        <v>0.82330000000000003</v>
      </c>
      <c r="AB21" s="174">
        <v>0.82330000000000003</v>
      </c>
      <c r="AC21" s="174">
        <v>0.82330000000000003</v>
      </c>
      <c r="AD21" s="174">
        <v>0.82330000000000003</v>
      </c>
      <c r="AE21" s="174">
        <v>0.82330000000000003</v>
      </c>
      <c r="AF21" s="174">
        <v>0.82330000000000003</v>
      </c>
      <c r="AG21" s="174">
        <v>0.82330000000000003</v>
      </c>
      <c r="AH21" s="174">
        <v>0.82330000000000003</v>
      </c>
      <c r="AI21" s="174">
        <v>0.82330000000000003</v>
      </c>
      <c r="AJ21" s="174">
        <v>0.82330000000000003</v>
      </c>
      <c r="AK21" s="174">
        <v>0.82330000000000003</v>
      </c>
      <c r="AL21" s="174">
        <v>0.82330000000000003</v>
      </c>
      <c r="AM21" s="174">
        <v>0.82330000000000003</v>
      </c>
      <c r="AN21" s="174">
        <v>0.82330000000000003</v>
      </c>
      <c r="AO21" s="174">
        <v>0.82330000000000003</v>
      </c>
      <c r="AP21" s="174">
        <v>0.82330000000000003</v>
      </c>
      <c r="AQ21" s="174">
        <v>0.80840000000000001</v>
      </c>
      <c r="AR21" s="174">
        <v>0.79349999999999998</v>
      </c>
      <c r="AS21" s="174">
        <v>0.77859999999999996</v>
      </c>
      <c r="AT21" s="174">
        <v>0.76369999999999993</v>
      </c>
      <c r="AU21" s="174">
        <v>0.74879999999999991</v>
      </c>
      <c r="AV21" s="174">
        <v>0.73389999999999989</v>
      </c>
      <c r="AW21" s="174">
        <v>0.71899999999999986</v>
      </c>
      <c r="AX21" s="174">
        <v>0.70409999999999984</v>
      </c>
      <c r="AY21" s="174">
        <v>0.68919999999999981</v>
      </c>
      <c r="AZ21" s="174">
        <v>0.67429999999999979</v>
      </c>
      <c r="BA21" s="174">
        <v>0.65939999999999976</v>
      </c>
      <c r="BB21" s="174">
        <v>0.64449999999999974</v>
      </c>
      <c r="BC21" s="174">
        <v>0.62959999999999972</v>
      </c>
      <c r="BD21" s="174">
        <v>0.61469999999999969</v>
      </c>
      <c r="BE21" s="174">
        <v>0.59979999999999967</v>
      </c>
      <c r="BF21" s="174">
        <v>0.58489999999999964</v>
      </c>
      <c r="BG21" s="174">
        <v>0.56999999999999962</v>
      </c>
      <c r="BH21" s="174">
        <v>0.55509999999999959</v>
      </c>
      <c r="BI21" s="174">
        <v>0.54019999999999957</v>
      </c>
      <c r="BJ21" s="174">
        <v>0.52529999999999955</v>
      </c>
      <c r="BK21" s="174">
        <v>0.51039999999999952</v>
      </c>
      <c r="BL21" s="174">
        <v>0.4954999999999995</v>
      </c>
      <c r="BM21" s="174">
        <v>0.48059999999999947</v>
      </c>
      <c r="BN21" s="174">
        <v>0.46569999999999945</v>
      </c>
      <c r="BO21" s="174">
        <v>0.45079999999999942</v>
      </c>
      <c r="BP21" s="174">
        <v>0.4358999999999994</v>
      </c>
      <c r="BQ21" s="174">
        <v>0.42099999999999937</v>
      </c>
      <c r="BR21" s="174">
        <v>0.40609999999999935</v>
      </c>
      <c r="BS21" s="174">
        <v>0.39119999999999933</v>
      </c>
      <c r="BT21" s="174">
        <v>0.3762999999999993</v>
      </c>
      <c r="BU21" s="174">
        <v>0.36139999999999928</v>
      </c>
      <c r="BV21" s="174">
        <v>0.34649999999999925</v>
      </c>
      <c r="BW21" s="174">
        <v>0.33159999999999923</v>
      </c>
      <c r="BX21" s="174">
        <v>0.3166999999999992</v>
      </c>
      <c r="BY21" s="174">
        <v>0.30179999999999918</v>
      </c>
      <c r="BZ21" s="174">
        <v>0.30179999999999918</v>
      </c>
      <c r="CA21" s="170"/>
      <c r="CB21" s="170"/>
    </row>
    <row r="22" spans="2:80" x14ac:dyDescent="0.25">
      <c r="B22" s="166">
        <f t="shared" si="5"/>
        <v>2015</v>
      </c>
      <c r="C22" s="174">
        <v>0.81330000000000002</v>
      </c>
      <c r="D22" s="174">
        <v>0.81330000000000002</v>
      </c>
      <c r="E22" s="174">
        <v>0.81330000000000002</v>
      </c>
      <c r="F22" s="174">
        <v>0.81330000000000002</v>
      </c>
      <c r="G22" s="174">
        <v>0.81330000000000002</v>
      </c>
      <c r="H22" s="174">
        <v>0.81330000000000002</v>
      </c>
      <c r="I22" s="174">
        <v>0.81330000000000002</v>
      </c>
      <c r="J22" s="174">
        <v>0.81330000000000002</v>
      </c>
      <c r="K22" s="174">
        <v>0.81330000000000002</v>
      </c>
      <c r="L22" s="174">
        <v>0.81330000000000002</v>
      </c>
      <c r="M22" s="174">
        <v>0.81330000000000002</v>
      </c>
      <c r="N22" s="174">
        <v>0.81330000000000002</v>
      </c>
      <c r="O22" s="174">
        <v>0.81330000000000002</v>
      </c>
      <c r="P22" s="174">
        <v>0.81330000000000002</v>
      </c>
      <c r="Q22" s="174">
        <v>0.81330000000000002</v>
      </c>
      <c r="R22" s="174">
        <v>0.81330000000000002</v>
      </c>
      <c r="S22" s="174">
        <v>0.81330000000000002</v>
      </c>
      <c r="T22" s="174">
        <v>0.81330000000000002</v>
      </c>
      <c r="U22" s="174">
        <v>0.81330000000000002</v>
      </c>
      <c r="V22" s="174">
        <v>0.81330000000000002</v>
      </c>
      <c r="W22" s="174">
        <v>0.81330000000000002</v>
      </c>
      <c r="X22" s="174">
        <v>0.81330000000000002</v>
      </c>
      <c r="Y22" s="174">
        <v>0.81330000000000002</v>
      </c>
      <c r="Z22" s="174">
        <v>0.81330000000000002</v>
      </c>
      <c r="AA22" s="174">
        <v>0.81330000000000002</v>
      </c>
      <c r="AB22" s="174">
        <v>0.81330000000000002</v>
      </c>
      <c r="AC22" s="174">
        <v>0.81330000000000002</v>
      </c>
      <c r="AD22" s="174">
        <v>0.81330000000000002</v>
      </c>
      <c r="AE22" s="174">
        <v>0.81330000000000002</v>
      </c>
      <c r="AF22" s="174">
        <v>0.81330000000000002</v>
      </c>
      <c r="AG22" s="174">
        <v>0.81330000000000002</v>
      </c>
      <c r="AH22" s="174">
        <v>0.81330000000000002</v>
      </c>
      <c r="AI22" s="174">
        <v>0.81330000000000002</v>
      </c>
      <c r="AJ22" s="174">
        <v>0.81330000000000002</v>
      </c>
      <c r="AK22" s="174">
        <v>0.81330000000000002</v>
      </c>
      <c r="AL22" s="174">
        <v>0.81330000000000002</v>
      </c>
      <c r="AM22" s="174">
        <v>0.81330000000000002</v>
      </c>
      <c r="AN22" s="174">
        <v>0.81330000000000002</v>
      </c>
      <c r="AO22" s="174">
        <v>0.81330000000000002</v>
      </c>
      <c r="AP22" s="174">
        <v>0.81330000000000002</v>
      </c>
      <c r="AQ22" s="174">
        <v>0.7984</v>
      </c>
      <c r="AR22" s="174">
        <v>0.78349999999999997</v>
      </c>
      <c r="AS22" s="174">
        <v>0.76859999999999995</v>
      </c>
      <c r="AT22" s="174">
        <v>0.75369999999999993</v>
      </c>
      <c r="AU22" s="174">
        <v>0.7387999999999999</v>
      </c>
      <c r="AV22" s="174">
        <v>0.72389999999999988</v>
      </c>
      <c r="AW22" s="174">
        <v>0.70899999999999985</v>
      </c>
      <c r="AX22" s="174">
        <v>0.69409999999999983</v>
      </c>
      <c r="AY22" s="174">
        <v>0.6791999999999998</v>
      </c>
      <c r="AZ22" s="174">
        <v>0.66429999999999978</v>
      </c>
      <c r="BA22" s="174">
        <v>0.64939999999999976</v>
      </c>
      <c r="BB22" s="174">
        <v>0.63449999999999973</v>
      </c>
      <c r="BC22" s="174">
        <v>0.61959999999999971</v>
      </c>
      <c r="BD22" s="174">
        <v>0.60469999999999968</v>
      </c>
      <c r="BE22" s="174">
        <v>0.58979999999999966</v>
      </c>
      <c r="BF22" s="174">
        <v>0.57489999999999963</v>
      </c>
      <c r="BG22" s="174">
        <v>0.55999999999999961</v>
      </c>
      <c r="BH22" s="174">
        <v>0.54509999999999958</v>
      </c>
      <c r="BI22" s="174">
        <v>0.53019999999999956</v>
      </c>
      <c r="BJ22" s="174">
        <v>0.51529999999999954</v>
      </c>
      <c r="BK22" s="174">
        <v>0.50039999999999951</v>
      </c>
      <c r="BL22" s="174">
        <v>0.48549999999999949</v>
      </c>
      <c r="BM22" s="174">
        <v>0.47059999999999946</v>
      </c>
      <c r="BN22" s="174">
        <v>0.45569999999999944</v>
      </c>
      <c r="BO22" s="174">
        <v>0.44079999999999941</v>
      </c>
      <c r="BP22" s="174">
        <v>0.42589999999999939</v>
      </c>
      <c r="BQ22" s="174">
        <v>0.41099999999999937</v>
      </c>
      <c r="BR22" s="174">
        <v>0.39609999999999934</v>
      </c>
      <c r="BS22" s="174">
        <v>0.38119999999999932</v>
      </c>
      <c r="BT22" s="174">
        <v>0.36629999999999929</v>
      </c>
      <c r="BU22" s="174">
        <v>0.35139999999999927</v>
      </c>
      <c r="BV22" s="174">
        <v>0.33649999999999924</v>
      </c>
      <c r="BW22" s="174">
        <v>0.32159999999999922</v>
      </c>
      <c r="BX22" s="174">
        <v>0.3066999999999992</v>
      </c>
      <c r="BY22" s="174">
        <v>0.29179999999999917</v>
      </c>
      <c r="BZ22" s="174">
        <v>0.29179999999999917</v>
      </c>
      <c r="CA22" s="170"/>
      <c r="CB22" s="170"/>
    </row>
    <row r="23" spans="2:80" x14ac:dyDescent="0.25">
      <c r="B23" s="166">
        <f t="shared" si="5"/>
        <v>2016</v>
      </c>
      <c r="C23" s="174">
        <v>0.81330000000000002</v>
      </c>
      <c r="D23" s="174">
        <v>0.81330000000000002</v>
      </c>
      <c r="E23" s="174">
        <v>0.81330000000000002</v>
      </c>
      <c r="F23" s="174">
        <v>0.81330000000000002</v>
      </c>
      <c r="G23" s="174">
        <v>0.81330000000000002</v>
      </c>
      <c r="H23" s="174">
        <v>0.81330000000000002</v>
      </c>
      <c r="I23" s="174">
        <v>0.81330000000000002</v>
      </c>
      <c r="J23" s="174">
        <v>0.81330000000000002</v>
      </c>
      <c r="K23" s="174">
        <v>0.81330000000000002</v>
      </c>
      <c r="L23" s="174">
        <v>0.81330000000000002</v>
      </c>
      <c r="M23" s="174">
        <v>0.81330000000000002</v>
      </c>
      <c r="N23" s="174">
        <v>0.81330000000000002</v>
      </c>
      <c r="O23" s="174">
        <v>0.81330000000000002</v>
      </c>
      <c r="P23" s="174">
        <v>0.81330000000000002</v>
      </c>
      <c r="Q23" s="174">
        <v>0.81330000000000002</v>
      </c>
      <c r="R23" s="174">
        <v>0.81330000000000002</v>
      </c>
      <c r="S23" s="174">
        <v>0.81330000000000002</v>
      </c>
      <c r="T23" s="174">
        <v>0.81330000000000002</v>
      </c>
      <c r="U23" s="174">
        <v>0.81330000000000002</v>
      </c>
      <c r="V23" s="174">
        <v>0.81330000000000002</v>
      </c>
      <c r="W23" s="174">
        <v>0.81330000000000002</v>
      </c>
      <c r="X23" s="174">
        <v>0.81330000000000002</v>
      </c>
      <c r="Y23" s="174">
        <v>0.81330000000000002</v>
      </c>
      <c r="Z23" s="174">
        <v>0.81330000000000002</v>
      </c>
      <c r="AA23" s="174">
        <v>0.81330000000000002</v>
      </c>
      <c r="AB23" s="174">
        <v>0.81330000000000002</v>
      </c>
      <c r="AC23" s="174">
        <v>0.81330000000000002</v>
      </c>
      <c r="AD23" s="174">
        <v>0.81330000000000002</v>
      </c>
      <c r="AE23" s="174">
        <v>0.81330000000000002</v>
      </c>
      <c r="AF23" s="174">
        <v>0.81330000000000002</v>
      </c>
      <c r="AG23" s="174">
        <v>0.81330000000000002</v>
      </c>
      <c r="AH23" s="174">
        <v>0.81330000000000002</v>
      </c>
      <c r="AI23" s="174">
        <v>0.81330000000000002</v>
      </c>
      <c r="AJ23" s="174">
        <v>0.81330000000000002</v>
      </c>
      <c r="AK23" s="174">
        <v>0.81330000000000002</v>
      </c>
      <c r="AL23" s="174">
        <v>0.81330000000000002</v>
      </c>
      <c r="AM23" s="174">
        <v>0.81330000000000002</v>
      </c>
      <c r="AN23" s="174">
        <v>0.81330000000000002</v>
      </c>
      <c r="AO23" s="174">
        <v>0.81330000000000002</v>
      </c>
      <c r="AP23" s="174">
        <v>0.81330000000000002</v>
      </c>
      <c r="AQ23" s="174">
        <v>0.7984</v>
      </c>
      <c r="AR23" s="174">
        <v>0.78349999999999997</v>
      </c>
      <c r="AS23" s="174">
        <v>0.76859999999999995</v>
      </c>
      <c r="AT23" s="174">
        <v>0.75369999999999993</v>
      </c>
      <c r="AU23" s="174">
        <v>0.7387999999999999</v>
      </c>
      <c r="AV23" s="174">
        <v>0.72389999999999988</v>
      </c>
      <c r="AW23" s="174">
        <v>0.70899999999999985</v>
      </c>
      <c r="AX23" s="174">
        <v>0.69409999999999983</v>
      </c>
      <c r="AY23" s="174">
        <v>0.6791999999999998</v>
      </c>
      <c r="AZ23" s="174">
        <v>0.66429999999999978</v>
      </c>
      <c r="BA23" s="174">
        <v>0.64939999999999976</v>
      </c>
      <c r="BB23" s="174">
        <v>0.63449999999999973</v>
      </c>
      <c r="BC23" s="174">
        <v>0.61959999999999971</v>
      </c>
      <c r="BD23" s="174">
        <v>0.60469999999999968</v>
      </c>
      <c r="BE23" s="174">
        <v>0.58979999999999966</v>
      </c>
      <c r="BF23" s="174">
        <v>0.57489999999999963</v>
      </c>
      <c r="BG23" s="174">
        <v>0.55999999999999961</v>
      </c>
      <c r="BH23" s="174">
        <v>0.54509999999999958</v>
      </c>
      <c r="BI23" s="174">
        <v>0.53019999999999956</v>
      </c>
      <c r="BJ23" s="174">
        <v>0.51529999999999954</v>
      </c>
      <c r="BK23" s="174">
        <v>0.50039999999999951</v>
      </c>
      <c r="BL23" s="174">
        <v>0.48549999999999949</v>
      </c>
      <c r="BM23" s="174">
        <v>0.47059999999999946</v>
      </c>
      <c r="BN23" s="174">
        <v>0.45569999999999944</v>
      </c>
      <c r="BO23" s="174">
        <v>0.44079999999999941</v>
      </c>
      <c r="BP23" s="174">
        <v>0.42589999999999939</v>
      </c>
      <c r="BQ23" s="174">
        <v>0.41099999999999937</v>
      </c>
      <c r="BR23" s="174">
        <v>0.39609999999999934</v>
      </c>
      <c r="BS23" s="174">
        <v>0.38119999999999932</v>
      </c>
      <c r="BT23" s="174">
        <v>0.36629999999999929</v>
      </c>
      <c r="BU23" s="174">
        <v>0.35139999999999927</v>
      </c>
      <c r="BV23" s="174">
        <v>0.33649999999999924</v>
      </c>
      <c r="BW23" s="174">
        <v>0.32159999999999922</v>
      </c>
      <c r="BX23" s="174">
        <v>0.3066999999999992</v>
      </c>
      <c r="BY23" s="174">
        <v>0.29179999999999917</v>
      </c>
      <c r="BZ23" s="174">
        <v>0.29179999999999917</v>
      </c>
      <c r="CA23" s="170"/>
      <c r="CB23" s="170"/>
    </row>
    <row r="24" spans="2:80" x14ac:dyDescent="0.25">
      <c r="B24" s="166">
        <f t="shared" si="5"/>
        <v>2017</v>
      </c>
      <c r="C24" s="174">
        <v>0.81330000000000002</v>
      </c>
      <c r="D24" s="174">
        <v>0.81330000000000002</v>
      </c>
      <c r="E24" s="174">
        <v>0.81330000000000002</v>
      </c>
      <c r="F24" s="174">
        <v>0.81330000000000002</v>
      </c>
      <c r="G24" s="174">
        <v>0.81330000000000002</v>
      </c>
      <c r="H24" s="174">
        <v>0.81330000000000002</v>
      </c>
      <c r="I24" s="174">
        <v>0.81330000000000002</v>
      </c>
      <c r="J24" s="174">
        <v>0.81330000000000002</v>
      </c>
      <c r="K24" s="174">
        <v>0.81330000000000002</v>
      </c>
      <c r="L24" s="174">
        <v>0.81330000000000002</v>
      </c>
      <c r="M24" s="174">
        <v>0.81330000000000002</v>
      </c>
      <c r="N24" s="174">
        <v>0.81330000000000002</v>
      </c>
      <c r="O24" s="174">
        <v>0.81330000000000002</v>
      </c>
      <c r="P24" s="174">
        <v>0.81330000000000002</v>
      </c>
      <c r="Q24" s="174">
        <v>0.81330000000000002</v>
      </c>
      <c r="R24" s="174">
        <v>0.81330000000000002</v>
      </c>
      <c r="S24" s="174">
        <v>0.81330000000000002</v>
      </c>
      <c r="T24" s="174">
        <v>0.81330000000000002</v>
      </c>
      <c r="U24" s="174">
        <v>0.81330000000000002</v>
      </c>
      <c r="V24" s="174">
        <v>0.81330000000000002</v>
      </c>
      <c r="W24" s="174">
        <v>0.81330000000000002</v>
      </c>
      <c r="X24" s="174">
        <v>0.81330000000000002</v>
      </c>
      <c r="Y24" s="174">
        <v>0.81330000000000002</v>
      </c>
      <c r="Z24" s="174">
        <v>0.81330000000000002</v>
      </c>
      <c r="AA24" s="174">
        <v>0.81330000000000002</v>
      </c>
      <c r="AB24" s="174">
        <v>0.81330000000000002</v>
      </c>
      <c r="AC24" s="174">
        <v>0.81330000000000002</v>
      </c>
      <c r="AD24" s="174">
        <v>0.81330000000000002</v>
      </c>
      <c r="AE24" s="174">
        <v>0.81330000000000002</v>
      </c>
      <c r="AF24" s="174">
        <v>0.81330000000000002</v>
      </c>
      <c r="AG24" s="174">
        <v>0.81330000000000002</v>
      </c>
      <c r="AH24" s="174">
        <v>0.81330000000000002</v>
      </c>
      <c r="AI24" s="174">
        <v>0.81330000000000002</v>
      </c>
      <c r="AJ24" s="174">
        <v>0.81330000000000002</v>
      </c>
      <c r="AK24" s="174">
        <v>0.81330000000000002</v>
      </c>
      <c r="AL24" s="174">
        <v>0.81330000000000002</v>
      </c>
      <c r="AM24" s="174">
        <v>0.81330000000000002</v>
      </c>
      <c r="AN24" s="174">
        <v>0.81330000000000002</v>
      </c>
      <c r="AO24" s="174">
        <v>0.81330000000000002</v>
      </c>
      <c r="AP24" s="174">
        <v>0.81330000000000002</v>
      </c>
      <c r="AQ24" s="174">
        <v>0.7984</v>
      </c>
      <c r="AR24" s="174">
        <v>0.78349999999999997</v>
      </c>
      <c r="AS24" s="174">
        <v>0.76859999999999995</v>
      </c>
      <c r="AT24" s="174">
        <v>0.75369999999999993</v>
      </c>
      <c r="AU24" s="174">
        <v>0.7387999999999999</v>
      </c>
      <c r="AV24" s="174">
        <v>0.72389999999999988</v>
      </c>
      <c r="AW24" s="174">
        <v>0.70899999999999985</v>
      </c>
      <c r="AX24" s="174">
        <v>0.69409999999999983</v>
      </c>
      <c r="AY24" s="174">
        <v>0.6791999999999998</v>
      </c>
      <c r="AZ24" s="174">
        <v>0.66429999999999978</v>
      </c>
      <c r="BA24" s="174">
        <v>0.64939999999999976</v>
      </c>
      <c r="BB24" s="174">
        <v>0.63449999999999973</v>
      </c>
      <c r="BC24" s="174">
        <v>0.61959999999999971</v>
      </c>
      <c r="BD24" s="174">
        <v>0.60469999999999968</v>
      </c>
      <c r="BE24" s="174">
        <v>0.58979999999999966</v>
      </c>
      <c r="BF24" s="174">
        <v>0.57489999999999963</v>
      </c>
      <c r="BG24" s="174">
        <v>0.55999999999999961</v>
      </c>
      <c r="BH24" s="174">
        <v>0.54509999999999958</v>
      </c>
      <c r="BI24" s="174">
        <v>0.53019999999999956</v>
      </c>
      <c r="BJ24" s="174">
        <v>0.51529999999999954</v>
      </c>
      <c r="BK24" s="174">
        <v>0.50039999999999951</v>
      </c>
      <c r="BL24" s="174">
        <v>0.48549999999999949</v>
      </c>
      <c r="BM24" s="174">
        <v>0.47059999999999946</v>
      </c>
      <c r="BN24" s="174">
        <v>0.45569999999999944</v>
      </c>
      <c r="BO24" s="174">
        <v>0.44079999999999941</v>
      </c>
      <c r="BP24" s="174">
        <v>0.42589999999999939</v>
      </c>
      <c r="BQ24" s="174">
        <v>0.41099999999999937</v>
      </c>
      <c r="BR24" s="174">
        <v>0.39609999999999934</v>
      </c>
      <c r="BS24" s="174">
        <v>0.38119999999999932</v>
      </c>
      <c r="BT24" s="174">
        <v>0.36629999999999929</v>
      </c>
      <c r="BU24" s="174">
        <v>0.35139999999999927</v>
      </c>
      <c r="BV24" s="174">
        <v>0.33649999999999924</v>
      </c>
      <c r="BW24" s="174">
        <v>0.32159999999999922</v>
      </c>
      <c r="BX24" s="174">
        <v>0.3066999999999992</v>
      </c>
      <c r="BY24" s="174">
        <v>0.29179999999999917</v>
      </c>
      <c r="BZ24" s="174">
        <v>0.29179999999999917</v>
      </c>
      <c r="CA24" s="170"/>
      <c r="CB24" s="170"/>
    </row>
    <row r="25" spans="2:80" x14ac:dyDescent="0.25">
      <c r="B25" s="166">
        <f t="shared" si="5"/>
        <v>2018</v>
      </c>
      <c r="C25" s="174">
        <v>0.81330000000000002</v>
      </c>
      <c r="D25" s="174">
        <v>0.81330000000000002</v>
      </c>
      <c r="E25" s="174">
        <v>0.81330000000000002</v>
      </c>
      <c r="F25" s="174">
        <v>0.81330000000000002</v>
      </c>
      <c r="G25" s="174">
        <v>0.81330000000000002</v>
      </c>
      <c r="H25" s="174">
        <v>0.81330000000000002</v>
      </c>
      <c r="I25" s="174">
        <v>0.81330000000000002</v>
      </c>
      <c r="J25" s="174">
        <v>0.81330000000000002</v>
      </c>
      <c r="K25" s="174">
        <v>0.81330000000000002</v>
      </c>
      <c r="L25" s="174">
        <v>0.81330000000000002</v>
      </c>
      <c r="M25" s="174">
        <v>0.81330000000000002</v>
      </c>
      <c r="N25" s="174">
        <v>0.81330000000000002</v>
      </c>
      <c r="O25" s="174">
        <v>0.81330000000000002</v>
      </c>
      <c r="P25" s="174">
        <v>0.81330000000000002</v>
      </c>
      <c r="Q25" s="174">
        <v>0.81330000000000002</v>
      </c>
      <c r="R25" s="174">
        <v>0.81330000000000002</v>
      </c>
      <c r="S25" s="174">
        <v>0.81330000000000002</v>
      </c>
      <c r="T25" s="174">
        <v>0.81330000000000002</v>
      </c>
      <c r="U25" s="174">
        <v>0.81330000000000002</v>
      </c>
      <c r="V25" s="174">
        <v>0.81330000000000002</v>
      </c>
      <c r="W25" s="174">
        <v>0.81330000000000002</v>
      </c>
      <c r="X25" s="174">
        <v>0.81330000000000002</v>
      </c>
      <c r="Y25" s="174">
        <v>0.81330000000000002</v>
      </c>
      <c r="Z25" s="174">
        <v>0.81330000000000002</v>
      </c>
      <c r="AA25" s="174">
        <v>0.81330000000000002</v>
      </c>
      <c r="AB25" s="174">
        <v>0.81330000000000002</v>
      </c>
      <c r="AC25" s="174">
        <v>0.81330000000000002</v>
      </c>
      <c r="AD25" s="174">
        <v>0.81330000000000002</v>
      </c>
      <c r="AE25" s="174">
        <v>0.81330000000000002</v>
      </c>
      <c r="AF25" s="174">
        <v>0.81330000000000002</v>
      </c>
      <c r="AG25" s="174">
        <v>0.81330000000000002</v>
      </c>
      <c r="AH25" s="174">
        <v>0.81330000000000002</v>
      </c>
      <c r="AI25" s="174">
        <v>0.81330000000000002</v>
      </c>
      <c r="AJ25" s="174">
        <v>0.81330000000000002</v>
      </c>
      <c r="AK25" s="174">
        <v>0.81330000000000002</v>
      </c>
      <c r="AL25" s="174">
        <v>0.81330000000000002</v>
      </c>
      <c r="AM25" s="174">
        <v>0.81330000000000002</v>
      </c>
      <c r="AN25" s="174">
        <v>0.81330000000000002</v>
      </c>
      <c r="AO25" s="174">
        <v>0.81330000000000002</v>
      </c>
      <c r="AP25" s="174">
        <v>0.81330000000000002</v>
      </c>
      <c r="AQ25" s="174">
        <v>0.7984</v>
      </c>
      <c r="AR25" s="174">
        <v>0.78349999999999997</v>
      </c>
      <c r="AS25" s="174">
        <v>0.76859999999999995</v>
      </c>
      <c r="AT25" s="174">
        <v>0.75369999999999993</v>
      </c>
      <c r="AU25" s="174">
        <v>0.7387999999999999</v>
      </c>
      <c r="AV25" s="174">
        <v>0.72389999999999988</v>
      </c>
      <c r="AW25" s="174">
        <v>0.70899999999999985</v>
      </c>
      <c r="AX25" s="174">
        <v>0.69409999999999983</v>
      </c>
      <c r="AY25" s="174">
        <v>0.6791999999999998</v>
      </c>
      <c r="AZ25" s="174">
        <v>0.66429999999999978</v>
      </c>
      <c r="BA25" s="174">
        <v>0.64939999999999976</v>
      </c>
      <c r="BB25" s="174">
        <v>0.63449999999999973</v>
      </c>
      <c r="BC25" s="174">
        <v>0.61959999999999971</v>
      </c>
      <c r="BD25" s="174">
        <v>0.60469999999999968</v>
      </c>
      <c r="BE25" s="174">
        <v>0.58979999999999966</v>
      </c>
      <c r="BF25" s="174">
        <v>0.57489999999999963</v>
      </c>
      <c r="BG25" s="174">
        <v>0.55999999999999961</v>
      </c>
      <c r="BH25" s="174">
        <v>0.54509999999999958</v>
      </c>
      <c r="BI25" s="174">
        <v>0.53019999999999956</v>
      </c>
      <c r="BJ25" s="174">
        <v>0.51529999999999954</v>
      </c>
      <c r="BK25" s="174">
        <v>0.50039999999999951</v>
      </c>
      <c r="BL25" s="174">
        <v>0.48549999999999949</v>
      </c>
      <c r="BM25" s="174">
        <v>0.47059999999999946</v>
      </c>
      <c r="BN25" s="174">
        <v>0.45569999999999944</v>
      </c>
      <c r="BO25" s="174">
        <v>0.44079999999999941</v>
      </c>
      <c r="BP25" s="174">
        <v>0.42589999999999939</v>
      </c>
      <c r="BQ25" s="174">
        <v>0.41099999999999937</v>
      </c>
      <c r="BR25" s="174">
        <v>0.39609999999999934</v>
      </c>
      <c r="BS25" s="174">
        <v>0.38119999999999932</v>
      </c>
      <c r="BT25" s="174">
        <v>0.36629999999999929</v>
      </c>
      <c r="BU25" s="174">
        <v>0.35139999999999927</v>
      </c>
      <c r="BV25" s="174">
        <v>0.33649999999999924</v>
      </c>
      <c r="BW25" s="174">
        <v>0.32159999999999922</v>
      </c>
      <c r="BX25" s="174">
        <v>0.3066999999999992</v>
      </c>
      <c r="BY25" s="174">
        <v>0.29179999999999917</v>
      </c>
      <c r="BZ25" s="174">
        <v>0.29179999999999917</v>
      </c>
      <c r="CA25" s="170"/>
      <c r="CB25" s="170"/>
    </row>
    <row r="26" spans="2:80" x14ac:dyDescent="0.25">
      <c r="B26" s="166">
        <f t="shared" si="5"/>
        <v>2019</v>
      </c>
      <c r="C26" s="174">
        <v>0.81330000000000002</v>
      </c>
      <c r="D26" s="174">
        <v>0.81330000000000002</v>
      </c>
      <c r="E26" s="174">
        <v>0.81330000000000002</v>
      </c>
      <c r="F26" s="174">
        <v>0.81330000000000002</v>
      </c>
      <c r="G26" s="174">
        <v>0.81330000000000002</v>
      </c>
      <c r="H26" s="174">
        <v>0.81330000000000002</v>
      </c>
      <c r="I26" s="174">
        <v>0.81330000000000002</v>
      </c>
      <c r="J26" s="174">
        <v>0.81330000000000002</v>
      </c>
      <c r="K26" s="174">
        <v>0.81330000000000002</v>
      </c>
      <c r="L26" s="174">
        <v>0.81330000000000002</v>
      </c>
      <c r="M26" s="174">
        <v>0.81330000000000002</v>
      </c>
      <c r="N26" s="174">
        <v>0.81330000000000002</v>
      </c>
      <c r="O26" s="174">
        <v>0.81330000000000002</v>
      </c>
      <c r="P26" s="174">
        <v>0.81330000000000002</v>
      </c>
      <c r="Q26" s="174">
        <v>0.81330000000000002</v>
      </c>
      <c r="R26" s="174">
        <v>0.81330000000000002</v>
      </c>
      <c r="S26" s="174">
        <v>0.81330000000000002</v>
      </c>
      <c r="T26" s="174">
        <v>0.81330000000000002</v>
      </c>
      <c r="U26" s="174">
        <v>0.81330000000000002</v>
      </c>
      <c r="V26" s="174">
        <v>0.81330000000000002</v>
      </c>
      <c r="W26" s="174">
        <v>0.81330000000000002</v>
      </c>
      <c r="X26" s="174">
        <v>0.81330000000000002</v>
      </c>
      <c r="Y26" s="174">
        <v>0.81330000000000002</v>
      </c>
      <c r="Z26" s="174">
        <v>0.81330000000000002</v>
      </c>
      <c r="AA26" s="174">
        <v>0.81330000000000002</v>
      </c>
      <c r="AB26" s="174">
        <v>0.81330000000000002</v>
      </c>
      <c r="AC26" s="174">
        <v>0.81330000000000002</v>
      </c>
      <c r="AD26" s="174">
        <v>0.81330000000000002</v>
      </c>
      <c r="AE26" s="174">
        <v>0.81330000000000002</v>
      </c>
      <c r="AF26" s="174">
        <v>0.81330000000000002</v>
      </c>
      <c r="AG26" s="174">
        <v>0.81330000000000002</v>
      </c>
      <c r="AH26" s="174">
        <v>0.81330000000000002</v>
      </c>
      <c r="AI26" s="174">
        <v>0.81330000000000002</v>
      </c>
      <c r="AJ26" s="174">
        <v>0.81330000000000002</v>
      </c>
      <c r="AK26" s="174">
        <v>0.81330000000000002</v>
      </c>
      <c r="AL26" s="174">
        <v>0.81330000000000002</v>
      </c>
      <c r="AM26" s="174">
        <v>0.81330000000000002</v>
      </c>
      <c r="AN26" s="174">
        <v>0.81330000000000002</v>
      </c>
      <c r="AO26" s="174">
        <v>0.81330000000000002</v>
      </c>
      <c r="AP26" s="174">
        <v>0.81330000000000002</v>
      </c>
      <c r="AQ26" s="174">
        <v>0.7984</v>
      </c>
      <c r="AR26" s="174">
        <v>0.78349999999999997</v>
      </c>
      <c r="AS26" s="174">
        <v>0.76859999999999995</v>
      </c>
      <c r="AT26" s="174">
        <v>0.75369999999999993</v>
      </c>
      <c r="AU26" s="174">
        <v>0.7387999999999999</v>
      </c>
      <c r="AV26" s="174">
        <v>0.72389999999999988</v>
      </c>
      <c r="AW26" s="174">
        <v>0.70899999999999985</v>
      </c>
      <c r="AX26" s="174">
        <v>0.69409999999999983</v>
      </c>
      <c r="AY26" s="174">
        <v>0.6791999999999998</v>
      </c>
      <c r="AZ26" s="174">
        <v>0.66429999999999978</v>
      </c>
      <c r="BA26" s="174">
        <v>0.64939999999999976</v>
      </c>
      <c r="BB26" s="174">
        <v>0.63449999999999973</v>
      </c>
      <c r="BC26" s="174">
        <v>0.61959999999999971</v>
      </c>
      <c r="BD26" s="174">
        <v>0.60469999999999968</v>
      </c>
      <c r="BE26" s="174">
        <v>0.58979999999999966</v>
      </c>
      <c r="BF26" s="174">
        <v>0.57489999999999963</v>
      </c>
      <c r="BG26" s="174">
        <v>0.55999999999999961</v>
      </c>
      <c r="BH26" s="174">
        <v>0.54509999999999958</v>
      </c>
      <c r="BI26" s="174">
        <v>0.53019999999999956</v>
      </c>
      <c r="BJ26" s="174">
        <v>0.51529999999999954</v>
      </c>
      <c r="BK26" s="174">
        <v>0.50039999999999951</v>
      </c>
      <c r="BL26" s="174">
        <v>0.48549999999999949</v>
      </c>
      <c r="BM26" s="174">
        <v>0.47059999999999946</v>
      </c>
      <c r="BN26" s="174">
        <v>0.45569999999999944</v>
      </c>
      <c r="BO26" s="174">
        <v>0.44079999999999941</v>
      </c>
      <c r="BP26" s="174">
        <v>0.42589999999999939</v>
      </c>
      <c r="BQ26" s="174">
        <v>0.41099999999999937</v>
      </c>
      <c r="BR26" s="174">
        <v>0.39609999999999934</v>
      </c>
      <c r="BS26" s="174">
        <v>0.38119999999999932</v>
      </c>
      <c r="BT26" s="174">
        <v>0.36629999999999929</v>
      </c>
      <c r="BU26" s="174">
        <v>0.35139999999999927</v>
      </c>
      <c r="BV26" s="174">
        <v>0.33649999999999924</v>
      </c>
      <c r="BW26" s="174">
        <v>0.32159999999999922</v>
      </c>
      <c r="BX26" s="174">
        <v>0.3066999999999992</v>
      </c>
      <c r="BY26" s="174">
        <v>0.29179999999999917</v>
      </c>
      <c r="BZ26" s="174">
        <v>0.29179999999999917</v>
      </c>
      <c r="CA26" s="170"/>
      <c r="CB26" s="170"/>
    </row>
    <row r="27" spans="2:80" x14ac:dyDescent="0.25">
      <c r="B27" s="166">
        <f t="shared" si="5"/>
        <v>2020</v>
      </c>
      <c r="C27" s="174">
        <v>0.81330000000000002</v>
      </c>
      <c r="D27" s="174">
        <v>0.81330000000000002</v>
      </c>
      <c r="E27" s="174">
        <v>0.81330000000000002</v>
      </c>
      <c r="F27" s="174">
        <v>0.81330000000000002</v>
      </c>
      <c r="G27" s="174">
        <v>0.81330000000000002</v>
      </c>
      <c r="H27" s="174">
        <v>0.81330000000000002</v>
      </c>
      <c r="I27" s="174">
        <v>0.81330000000000002</v>
      </c>
      <c r="J27" s="174">
        <v>0.81330000000000002</v>
      </c>
      <c r="K27" s="174">
        <v>0.81330000000000002</v>
      </c>
      <c r="L27" s="174">
        <v>0.81330000000000002</v>
      </c>
      <c r="M27" s="174">
        <v>0.81330000000000002</v>
      </c>
      <c r="N27" s="174">
        <v>0.81330000000000002</v>
      </c>
      <c r="O27" s="174">
        <v>0.81330000000000002</v>
      </c>
      <c r="P27" s="174">
        <v>0.81330000000000002</v>
      </c>
      <c r="Q27" s="174">
        <v>0.81330000000000002</v>
      </c>
      <c r="R27" s="174">
        <v>0.81330000000000002</v>
      </c>
      <c r="S27" s="174">
        <v>0.81330000000000002</v>
      </c>
      <c r="T27" s="174">
        <v>0.81330000000000002</v>
      </c>
      <c r="U27" s="174">
        <v>0.81330000000000002</v>
      </c>
      <c r="V27" s="174">
        <v>0.81330000000000002</v>
      </c>
      <c r="W27" s="174">
        <v>0.81330000000000002</v>
      </c>
      <c r="X27" s="174">
        <v>0.81330000000000002</v>
      </c>
      <c r="Y27" s="174">
        <v>0.81330000000000002</v>
      </c>
      <c r="Z27" s="174">
        <v>0.81330000000000002</v>
      </c>
      <c r="AA27" s="174">
        <v>0.81330000000000002</v>
      </c>
      <c r="AB27" s="174">
        <v>0.81330000000000002</v>
      </c>
      <c r="AC27" s="174">
        <v>0.81330000000000002</v>
      </c>
      <c r="AD27" s="174">
        <v>0.81330000000000002</v>
      </c>
      <c r="AE27" s="174">
        <v>0.81330000000000002</v>
      </c>
      <c r="AF27" s="174">
        <v>0.81330000000000002</v>
      </c>
      <c r="AG27" s="174">
        <v>0.81330000000000002</v>
      </c>
      <c r="AH27" s="174">
        <v>0.81330000000000002</v>
      </c>
      <c r="AI27" s="174">
        <v>0.81330000000000002</v>
      </c>
      <c r="AJ27" s="174">
        <v>0.81330000000000002</v>
      </c>
      <c r="AK27" s="174">
        <v>0.81330000000000002</v>
      </c>
      <c r="AL27" s="174">
        <v>0.81330000000000002</v>
      </c>
      <c r="AM27" s="174">
        <v>0.81330000000000002</v>
      </c>
      <c r="AN27" s="174">
        <v>0.81330000000000002</v>
      </c>
      <c r="AO27" s="174">
        <v>0.81330000000000002</v>
      </c>
      <c r="AP27" s="174">
        <v>0.81330000000000002</v>
      </c>
      <c r="AQ27" s="174">
        <v>0.7984</v>
      </c>
      <c r="AR27" s="174">
        <v>0.78349999999999997</v>
      </c>
      <c r="AS27" s="174">
        <v>0.76860000000000006</v>
      </c>
      <c r="AT27" s="174">
        <v>0.75370000000000004</v>
      </c>
      <c r="AU27" s="174">
        <v>0.73880000000000001</v>
      </c>
      <c r="AV27" s="174">
        <v>0.72389999999999999</v>
      </c>
      <c r="AW27" s="174">
        <v>0.70899999999999996</v>
      </c>
      <c r="AX27" s="174">
        <v>0.69410000000000005</v>
      </c>
      <c r="AY27" s="174">
        <v>0.67920000000000003</v>
      </c>
      <c r="AZ27" s="174">
        <v>0.6643</v>
      </c>
      <c r="BA27" s="174">
        <v>0.64939999999999998</v>
      </c>
      <c r="BB27" s="174">
        <v>0.63450000000000006</v>
      </c>
      <c r="BC27" s="174">
        <v>0.61959999999999993</v>
      </c>
      <c r="BD27" s="174">
        <v>0.60470000000000002</v>
      </c>
      <c r="BE27" s="174">
        <v>0.58979999999999999</v>
      </c>
      <c r="BF27" s="174">
        <v>0.57489999999999997</v>
      </c>
      <c r="BG27" s="174">
        <v>0.56000000000000005</v>
      </c>
      <c r="BH27" s="174">
        <v>0.54510000000000003</v>
      </c>
      <c r="BI27" s="174">
        <v>0.5302</v>
      </c>
      <c r="BJ27" s="174">
        <v>0.51529999999999998</v>
      </c>
      <c r="BK27" s="174">
        <v>0.50039999999999996</v>
      </c>
      <c r="BL27" s="174">
        <v>0.48549999999999999</v>
      </c>
      <c r="BM27" s="174">
        <v>0.47059999999999996</v>
      </c>
      <c r="BN27" s="174">
        <v>0.45569999999999999</v>
      </c>
      <c r="BO27" s="174">
        <v>0.44079999999999997</v>
      </c>
      <c r="BP27" s="174">
        <v>0.42589999999999995</v>
      </c>
      <c r="BQ27" s="174">
        <v>0.41099999999999992</v>
      </c>
      <c r="BR27" s="174">
        <v>0.39609999999999995</v>
      </c>
      <c r="BS27" s="174">
        <v>0.38119999999999993</v>
      </c>
      <c r="BT27" s="174">
        <v>0.36629999999999996</v>
      </c>
      <c r="BU27" s="174">
        <v>0.35139999999999999</v>
      </c>
      <c r="BV27" s="174">
        <v>0.33649999999999997</v>
      </c>
      <c r="BW27" s="174">
        <v>0.32159999999999994</v>
      </c>
      <c r="BX27" s="174">
        <v>0.30669999999999997</v>
      </c>
      <c r="BY27" s="174">
        <v>0.2918</v>
      </c>
      <c r="BZ27" s="174">
        <v>0.2918</v>
      </c>
      <c r="CA27" s="170"/>
      <c r="CB27" s="170"/>
    </row>
    <row r="28" spans="2:80" x14ac:dyDescent="0.25">
      <c r="B28" s="166">
        <f t="shared" si="5"/>
        <v>2021</v>
      </c>
      <c r="C28" s="174">
        <v>0.81330000000000002</v>
      </c>
      <c r="D28" s="174">
        <v>0.81330000000000002</v>
      </c>
      <c r="E28" s="174">
        <v>0.81330000000000002</v>
      </c>
      <c r="F28" s="174">
        <v>0.81330000000000002</v>
      </c>
      <c r="G28" s="174">
        <v>0.81330000000000002</v>
      </c>
      <c r="H28" s="174">
        <v>0.81330000000000002</v>
      </c>
      <c r="I28" s="174">
        <v>0.81330000000000002</v>
      </c>
      <c r="J28" s="174">
        <v>0.81330000000000002</v>
      </c>
      <c r="K28" s="174">
        <v>0.81330000000000002</v>
      </c>
      <c r="L28" s="174">
        <v>0.81330000000000002</v>
      </c>
      <c r="M28" s="174">
        <v>0.81330000000000002</v>
      </c>
      <c r="N28" s="174">
        <v>0.81330000000000002</v>
      </c>
      <c r="O28" s="174">
        <v>0.81330000000000002</v>
      </c>
      <c r="P28" s="174">
        <v>0.81330000000000002</v>
      </c>
      <c r="Q28" s="174">
        <v>0.81330000000000002</v>
      </c>
      <c r="R28" s="174">
        <v>0.81330000000000002</v>
      </c>
      <c r="S28" s="174">
        <v>0.81330000000000002</v>
      </c>
      <c r="T28" s="174">
        <v>0.81330000000000002</v>
      </c>
      <c r="U28" s="174">
        <v>0.81330000000000002</v>
      </c>
      <c r="V28" s="174">
        <v>0.81330000000000002</v>
      </c>
      <c r="W28" s="174">
        <v>0.81330000000000002</v>
      </c>
      <c r="X28" s="174">
        <v>0.81330000000000002</v>
      </c>
      <c r="Y28" s="174">
        <v>0.81330000000000002</v>
      </c>
      <c r="Z28" s="174">
        <v>0.81330000000000002</v>
      </c>
      <c r="AA28" s="174">
        <v>0.81330000000000002</v>
      </c>
      <c r="AB28" s="174">
        <v>0.81330000000000002</v>
      </c>
      <c r="AC28" s="174">
        <v>0.81330000000000002</v>
      </c>
      <c r="AD28" s="174">
        <v>0.81330000000000002</v>
      </c>
      <c r="AE28" s="174">
        <v>0.81330000000000002</v>
      </c>
      <c r="AF28" s="174">
        <v>0.81330000000000002</v>
      </c>
      <c r="AG28" s="174">
        <v>0.81330000000000002</v>
      </c>
      <c r="AH28" s="174">
        <v>0.81330000000000002</v>
      </c>
      <c r="AI28" s="174">
        <v>0.81330000000000002</v>
      </c>
      <c r="AJ28" s="174">
        <v>0.81330000000000002</v>
      </c>
      <c r="AK28" s="174">
        <v>0.81330000000000002</v>
      </c>
      <c r="AL28" s="174">
        <v>0.81330000000000002</v>
      </c>
      <c r="AM28" s="174">
        <v>0.81330000000000002</v>
      </c>
      <c r="AN28" s="174">
        <v>0.81330000000000002</v>
      </c>
      <c r="AO28" s="174">
        <v>0.81330000000000002</v>
      </c>
      <c r="AP28" s="174">
        <v>0.81330000000000002</v>
      </c>
      <c r="AQ28" s="174">
        <v>0.7984</v>
      </c>
      <c r="AR28" s="174">
        <v>0.78349999999999997</v>
      </c>
      <c r="AS28" s="174">
        <v>0.76860000000000006</v>
      </c>
      <c r="AT28" s="174">
        <v>0.75370000000000004</v>
      </c>
      <c r="AU28" s="174">
        <v>0.73880000000000001</v>
      </c>
      <c r="AV28" s="174">
        <v>0.72389999999999999</v>
      </c>
      <c r="AW28" s="174">
        <v>0.70899999999999996</v>
      </c>
      <c r="AX28" s="174">
        <v>0.69410000000000005</v>
      </c>
      <c r="AY28" s="174">
        <v>0.67920000000000003</v>
      </c>
      <c r="AZ28" s="174">
        <v>0.6643</v>
      </c>
      <c r="BA28" s="174">
        <v>0.64939999999999998</v>
      </c>
      <c r="BB28" s="174">
        <v>0.63450000000000006</v>
      </c>
      <c r="BC28" s="174">
        <v>0.61959999999999993</v>
      </c>
      <c r="BD28" s="174">
        <v>0.60470000000000002</v>
      </c>
      <c r="BE28" s="174">
        <v>0.58979999999999999</v>
      </c>
      <c r="BF28" s="174">
        <v>0.57489999999999997</v>
      </c>
      <c r="BG28" s="174">
        <v>0.56000000000000005</v>
      </c>
      <c r="BH28" s="174">
        <v>0.54510000000000003</v>
      </c>
      <c r="BI28" s="174">
        <v>0.5302</v>
      </c>
      <c r="BJ28" s="174">
        <v>0.51529999999999998</v>
      </c>
      <c r="BK28" s="174">
        <v>0.50039999999999996</v>
      </c>
      <c r="BL28" s="174">
        <v>0.48549999999999999</v>
      </c>
      <c r="BM28" s="174">
        <v>0.47059999999999996</v>
      </c>
      <c r="BN28" s="174">
        <v>0.45569999999999999</v>
      </c>
      <c r="BO28" s="174">
        <v>0.44079999999999997</v>
      </c>
      <c r="BP28" s="174">
        <v>0.42589999999999995</v>
      </c>
      <c r="BQ28" s="174">
        <v>0.41099999999999992</v>
      </c>
      <c r="BR28" s="174">
        <v>0.39609999999999995</v>
      </c>
      <c r="BS28" s="174">
        <v>0.38119999999999993</v>
      </c>
      <c r="BT28" s="174">
        <v>0.36629999999999996</v>
      </c>
      <c r="BU28" s="174">
        <v>0.35139999999999999</v>
      </c>
      <c r="BV28" s="174">
        <v>0.33649999999999997</v>
      </c>
      <c r="BW28" s="174">
        <v>0.32159999999999994</v>
      </c>
      <c r="BX28" s="174">
        <v>0.30669999999999997</v>
      </c>
      <c r="BY28" s="174">
        <v>0.2918</v>
      </c>
      <c r="BZ28" s="174">
        <v>0.2918</v>
      </c>
      <c r="CA28" s="170"/>
      <c r="CB28" s="170"/>
    </row>
    <row r="29" spans="2:80" x14ac:dyDescent="0.25">
      <c r="B29" s="166">
        <f t="shared" si="5"/>
        <v>2022</v>
      </c>
      <c r="C29" s="174">
        <v>0.81330000000000002</v>
      </c>
      <c r="D29" s="174">
        <v>0.81330000000000002</v>
      </c>
      <c r="E29" s="174">
        <v>0.81330000000000002</v>
      </c>
      <c r="F29" s="174">
        <v>0.81330000000000002</v>
      </c>
      <c r="G29" s="174">
        <v>0.81330000000000002</v>
      </c>
      <c r="H29" s="174">
        <v>0.81330000000000002</v>
      </c>
      <c r="I29" s="174">
        <v>0.81330000000000002</v>
      </c>
      <c r="J29" s="174">
        <v>0.81330000000000002</v>
      </c>
      <c r="K29" s="174">
        <v>0.81330000000000002</v>
      </c>
      <c r="L29" s="174">
        <v>0.81330000000000002</v>
      </c>
      <c r="M29" s="174">
        <v>0.81330000000000002</v>
      </c>
      <c r="N29" s="174">
        <v>0.81330000000000002</v>
      </c>
      <c r="O29" s="174">
        <v>0.81330000000000002</v>
      </c>
      <c r="P29" s="174">
        <v>0.81330000000000002</v>
      </c>
      <c r="Q29" s="174">
        <v>0.81330000000000002</v>
      </c>
      <c r="R29" s="174">
        <v>0.81330000000000002</v>
      </c>
      <c r="S29" s="174">
        <v>0.81330000000000002</v>
      </c>
      <c r="T29" s="174">
        <v>0.81330000000000002</v>
      </c>
      <c r="U29" s="174">
        <v>0.81330000000000002</v>
      </c>
      <c r="V29" s="174">
        <v>0.81330000000000002</v>
      </c>
      <c r="W29" s="174">
        <v>0.81330000000000002</v>
      </c>
      <c r="X29" s="174">
        <v>0.81330000000000002</v>
      </c>
      <c r="Y29" s="174">
        <v>0.81330000000000002</v>
      </c>
      <c r="Z29" s="174">
        <v>0.81330000000000002</v>
      </c>
      <c r="AA29" s="174">
        <v>0.81330000000000002</v>
      </c>
      <c r="AB29" s="174">
        <v>0.81330000000000002</v>
      </c>
      <c r="AC29" s="174">
        <v>0.81330000000000002</v>
      </c>
      <c r="AD29" s="174">
        <v>0.81330000000000002</v>
      </c>
      <c r="AE29" s="174">
        <v>0.81330000000000002</v>
      </c>
      <c r="AF29" s="174">
        <v>0.81330000000000002</v>
      </c>
      <c r="AG29" s="174">
        <v>0.81330000000000002</v>
      </c>
      <c r="AH29" s="174">
        <v>0.81330000000000002</v>
      </c>
      <c r="AI29" s="174">
        <v>0.81330000000000002</v>
      </c>
      <c r="AJ29" s="174">
        <v>0.81330000000000002</v>
      </c>
      <c r="AK29" s="174">
        <v>0.81330000000000002</v>
      </c>
      <c r="AL29" s="174">
        <v>0.81330000000000002</v>
      </c>
      <c r="AM29" s="174">
        <v>0.81330000000000002</v>
      </c>
      <c r="AN29" s="174">
        <v>0.81330000000000002</v>
      </c>
      <c r="AO29" s="174">
        <v>0.81330000000000002</v>
      </c>
      <c r="AP29" s="174">
        <v>0.81330000000000002</v>
      </c>
      <c r="AQ29" s="174">
        <v>0.7984</v>
      </c>
      <c r="AR29" s="174">
        <v>0.78349999999999997</v>
      </c>
      <c r="AS29" s="174">
        <v>0.76860000000000006</v>
      </c>
      <c r="AT29" s="174">
        <v>0.75370000000000004</v>
      </c>
      <c r="AU29" s="174">
        <v>0.73880000000000001</v>
      </c>
      <c r="AV29" s="174">
        <v>0.72389999999999999</v>
      </c>
      <c r="AW29" s="174">
        <v>0.70899999999999996</v>
      </c>
      <c r="AX29" s="174">
        <v>0.69410000000000005</v>
      </c>
      <c r="AY29" s="174">
        <v>0.67920000000000003</v>
      </c>
      <c r="AZ29" s="174">
        <v>0.6643</v>
      </c>
      <c r="BA29" s="174">
        <v>0.64939999999999998</v>
      </c>
      <c r="BB29" s="174">
        <v>0.63450000000000006</v>
      </c>
      <c r="BC29" s="174">
        <v>0.61959999999999993</v>
      </c>
      <c r="BD29" s="174">
        <v>0.60470000000000002</v>
      </c>
      <c r="BE29" s="174">
        <v>0.58979999999999999</v>
      </c>
      <c r="BF29" s="174">
        <v>0.57489999999999997</v>
      </c>
      <c r="BG29" s="174">
        <v>0.56000000000000005</v>
      </c>
      <c r="BH29" s="174">
        <v>0.54510000000000003</v>
      </c>
      <c r="BI29" s="174">
        <v>0.5302</v>
      </c>
      <c r="BJ29" s="174">
        <v>0.51529999999999998</v>
      </c>
      <c r="BK29" s="174">
        <v>0.50039999999999996</v>
      </c>
      <c r="BL29" s="174">
        <v>0.48549999999999999</v>
      </c>
      <c r="BM29" s="174">
        <v>0.47059999999999996</v>
      </c>
      <c r="BN29" s="174">
        <v>0.45569999999999999</v>
      </c>
      <c r="BO29" s="174">
        <v>0.44079999999999997</v>
      </c>
      <c r="BP29" s="174">
        <v>0.42589999999999995</v>
      </c>
      <c r="BQ29" s="174">
        <v>0.41099999999999992</v>
      </c>
      <c r="BR29" s="174">
        <v>0.39609999999999995</v>
      </c>
      <c r="BS29" s="174">
        <v>0.38119999999999993</v>
      </c>
      <c r="BT29" s="174">
        <v>0.36629999999999996</v>
      </c>
      <c r="BU29" s="174">
        <v>0.35139999999999999</v>
      </c>
      <c r="BV29" s="174">
        <v>0.33649999999999997</v>
      </c>
      <c r="BW29" s="174">
        <v>0.32159999999999994</v>
      </c>
      <c r="BX29" s="174">
        <v>0.30669999999999997</v>
      </c>
      <c r="BY29" s="174">
        <v>0.2918</v>
      </c>
      <c r="BZ29" s="174">
        <v>0.2918</v>
      </c>
      <c r="CA29" s="170"/>
      <c r="CB29" s="170"/>
    </row>
    <row r="30" spans="2:80" x14ac:dyDescent="0.25">
      <c r="B30" s="166">
        <f t="shared" si="5"/>
        <v>2023</v>
      </c>
      <c r="C30" s="174">
        <v>0.81330000000000002</v>
      </c>
      <c r="D30" s="174">
        <v>0.81330000000000002</v>
      </c>
      <c r="E30" s="174">
        <v>0.81330000000000002</v>
      </c>
      <c r="F30" s="174">
        <v>0.81330000000000002</v>
      </c>
      <c r="G30" s="174">
        <v>0.81330000000000002</v>
      </c>
      <c r="H30" s="174">
        <v>0.81330000000000002</v>
      </c>
      <c r="I30" s="174">
        <v>0.81330000000000002</v>
      </c>
      <c r="J30" s="174">
        <v>0.81330000000000002</v>
      </c>
      <c r="K30" s="174">
        <v>0.81330000000000002</v>
      </c>
      <c r="L30" s="174">
        <v>0.81330000000000002</v>
      </c>
      <c r="M30" s="174">
        <v>0.81330000000000002</v>
      </c>
      <c r="N30" s="174">
        <v>0.81330000000000002</v>
      </c>
      <c r="O30" s="174">
        <v>0.81330000000000002</v>
      </c>
      <c r="P30" s="174">
        <v>0.81330000000000002</v>
      </c>
      <c r="Q30" s="174">
        <v>0.81330000000000002</v>
      </c>
      <c r="R30" s="174">
        <v>0.81330000000000002</v>
      </c>
      <c r="S30" s="174">
        <v>0.81330000000000002</v>
      </c>
      <c r="T30" s="174">
        <v>0.81330000000000002</v>
      </c>
      <c r="U30" s="174">
        <v>0.81330000000000002</v>
      </c>
      <c r="V30" s="174">
        <v>0.81330000000000002</v>
      </c>
      <c r="W30" s="174">
        <v>0.81330000000000002</v>
      </c>
      <c r="X30" s="174">
        <v>0.81330000000000002</v>
      </c>
      <c r="Y30" s="174">
        <v>0.81330000000000002</v>
      </c>
      <c r="Z30" s="174">
        <v>0.81330000000000002</v>
      </c>
      <c r="AA30" s="174">
        <v>0.81330000000000002</v>
      </c>
      <c r="AB30" s="174">
        <v>0.81330000000000002</v>
      </c>
      <c r="AC30" s="174">
        <v>0.81330000000000002</v>
      </c>
      <c r="AD30" s="174">
        <v>0.81330000000000002</v>
      </c>
      <c r="AE30" s="174">
        <v>0.81330000000000002</v>
      </c>
      <c r="AF30" s="174">
        <v>0.81330000000000002</v>
      </c>
      <c r="AG30" s="174">
        <v>0.81330000000000002</v>
      </c>
      <c r="AH30" s="174">
        <v>0.81330000000000002</v>
      </c>
      <c r="AI30" s="174">
        <v>0.81330000000000002</v>
      </c>
      <c r="AJ30" s="174">
        <v>0.81330000000000002</v>
      </c>
      <c r="AK30" s="174">
        <v>0.81330000000000002</v>
      </c>
      <c r="AL30" s="174">
        <v>0.81330000000000002</v>
      </c>
      <c r="AM30" s="174">
        <v>0.81330000000000002</v>
      </c>
      <c r="AN30" s="174">
        <v>0.81330000000000002</v>
      </c>
      <c r="AO30" s="174">
        <v>0.81330000000000002</v>
      </c>
      <c r="AP30" s="174">
        <v>0.81330000000000002</v>
      </c>
      <c r="AQ30" s="174">
        <v>0.7984</v>
      </c>
      <c r="AR30" s="174">
        <v>0.78349999999999997</v>
      </c>
      <c r="AS30" s="174">
        <v>0.76860000000000006</v>
      </c>
      <c r="AT30" s="174">
        <v>0.75370000000000004</v>
      </c>
      <c r="AU30" s="174">
        <v>0.73880000000000001</v>
      </c>
      <c r="AV30" s="174">
        <v>0.72389999999999999</v>
      </c>
      <c r="AW30" s="174">
        <v>0.70899999999999996</v>
      </c>
      <c r="AX30" s="174">
        <v>0.69410000000000005</v>
      </c>
      <c r="AY30" s="174">
        <v>0.67920000000000003</v>
      </c>
      <c r="AZ30" s="174">
        <v>0.6643</v>
      </c>
      <c r="BA30" s="174">
        <v>0.64939999999999998</v>
      </c>
      <c r="BB30" s="174">
        <v>0.63450000000000006</v>
      </c>
      <c r="BC30" s="174">
        <v>0.61959999999999993</v>
      </c>
      <c r="BD30" s="174">
        <v>0.60470000000000002</v>
      </c>
      <c r="BE30" s="174">
        <v>0.58979999999999999</v>
      </c>
      <c r="BF30" s="174">
        <v>0.57489999999999997</v>
      </c>
      <c r="BG30" s="174">
        <v>0.56000000000000005</v>
      </c>
      <c r="BH30" s="174">
        <v>0.54510000000000003</v>
      </c>
      <c r="BI30" s="174">
        <v>0.5302</v>
      </c>
      <c r="BJ30" s="174">
        <v>0.51529999999999998</v>
      </c>
      <c r="BK30" s="174">
        <v>0.50039999999999996</v>
      </c>
      <c r="BL30" s="174">
        <v>0.48549999999999999</v>
      </c>
      <c r="BM30" s="174">
        <v>0.47059999999999996</v>
      </c>
      <c r="BN30" s="174">
        <v>0.45569999999999999</v>
      </c>
      <c r="BO30" s="174">
        <v>0.44079999999999997</v>
      </c>
      <c r="BP30" s="174">
        <v>0.42589999999999995</v>
      </c>
      <c r="BQ30" s="174">
        <v>0.41099999999999992</v>
      </c>
      <c r="BR30" s="174">
        <v>0.39609999999999995</v>
      </c>
      <c r="BS30" s="174">
        <v>0.38119999999999993</v>
      </c>
      <c r="BT30" s="174">
        <v>0.36629999999999996</v>
      </c>
      <c r="BU30" s="174">
        <v>0.35139999999999999</v>
      </c>
      <c r="BV30" s="174">
        <v>0.33649999999999997</v>
      </c>
      <c r="BW30" s="174">
        <v>0.32159999999999994</v>
      </c>
      <c r="BX30" s="174">
        <v>0.30669999999999997</v>
      </c>
      <c r="BY30" s="174">
        <v>0.2918</v>
      </c>
      <c r="BZ30" s="174">
        <v>0.2918</v>
      </c>
      <c r="CA30" s="170"/>
      <c r="CB30" s="170"/>
    </row>
    <row r="31" spans="2:80" x14ac:dyDescent="0.25">
      <c r="B31" s="166">
        <f t="shared" si="5"/>
        <v>2024</v>
      </c>
      <c r="C31" s="174">
        <v>0.81330000000000002</v>
      </c>
      <c r="D31" s="174">
        <v>0.81330000000000002</v>
      </c>
      <c r="E31" s="174">
        <v>0.81330000000000002</v>
      </c>
      <c r="F31" s="174">
        <v>0.81330000000000002</v>
      </c>
      <c r="G31" s="174">
        <v>0.81330000000000002</v>
      </c>
      <c r="H31" s="174">
        <v>0.81330000000000002</v>
      </c>
      <c r="I31" s="174">
        <v>0.81330000000000002</v>
      </c>
      <c r="J31" s="174">
        <v>0.81330000000000002</v>
      </c>
      <c r="K31" s="174">
        <v>0.81330000000000002</v>
      </c>
      <c r="L31" s="174">
        <v>0.81330000000000002</v>
      </c>
      <c r="M31" s="174">
        <v>0.81330000000000002</v>
      </c>
      <c r="N31" s="174">
        <v>0.81330000000000002</v>
      </c>
      <c r="O31" s="174">
        <v>0.81330000000000002</v>
      </c>
      <c r="P31" s="174">
        <v>0.81330000000000002</v>
      </c>
      <c r="Q31" s="174">
        <v>0.81330000000000002</v>
      </c>
      <c r="R31" s="174">
        <v>0.81330000000000002</v>
      </c>
      <c r="S31" s="174">
        <v>0.81330000000000002</v>
      </c>
      <c r="T31" s="174">
        <v>0.81330000000000002</v>
      </c>
      <c r="U31" s="174">
        <v>0.81330000000000002</v>
      </c>
      <c r="V31" s="174">
        <v>0.81330000000000002</v>
      </c>
      <c r="W31" s="174">
        <v>0.81330000000000002</v>
      </c>
      <c r="X31" s="174">
        <v>0.81330000000000002</v>
      </c>
      <c r="Y31" s="174">
        <v>0.81330000000000002</v>
      </c>
      <c r="Z31" s="174">
        <v>0.81330000000000002</v>
      </c>
      <c r="AA31" s="174">
        <v>0.81330000000000002</v>
      </c>
      <c r="AB31" s="174">
        <v>0.81330000000000002</v>
      </c>
      <c r="AC31" s="174">
        <v>0.81330000000000002</v>
      </c>
      <c r="AD31" s="174">
        <v>0.81330000000000002</v>
      </c>
      <c r="AE31" s="174">
        <v>0.81330000000000002</v>
      </c>
      <c r="AF31" s="174">
        <v>0.81330000000000002</v>
      </c>
      <c r="AG31" s="174">
        <v>0.81330000000000002</v>
      </c>
      <c r="AH31" s="174">
        <v>0.81330000000000002</v>
      </c>
      <c r="AI31" s="174">
        <v>0.81330000000000002</v>
      </c>
      <c r="AJ31" s="174">
        <v>0.81330000000000002</v>
      </c>
      <c r="AK31" s="174">
        <v>0.81330000000000002</v>
      </c>
      <c r="AL31" s="174">
        <v>0.81330000000000002</v>
      </c>
      <c r="AM31" s="174">
        <v>0.81330000000000002</v>
      </c>
      <c r="AN31" s="174">
        <v>0.81330000000000002</v>
      </c>
      <c r="AO31" s="174">
        <v>0.81330000000000002</v>
      </c>
      <c r="AP31" s="174">
        <v>0.81330000000000002</v>
      </c>
      <c r="AQ31" s="174">
        <v>0.7984</v>
      </c>
      <c r="AR31" s="174">
        <v>0.78349999999999997</v>
      </c>
      <c r="AS31" s="174">
        <v>0.76860000000000006</v>
      </c>
      <c r="AT31" s="174">
        <v>0.75370000000000004</v>
      </c>
      <c r="AU31" s="174">
        <v>0.73880000000000001</v>
      </c>
      <c r="AV31" s="174">
        <v>0.72389999999999999</v>
      </c>
      <c r="AW31" s="174">
        <v>0.70899999999999996</v>
      </c>
      <c r="AX31" s="174">
        <v>0.69410000000000005</v>
      </c>
      <c r="AY31" s="174">
        <v>0.67920000000000003</v>
      </c>
      <c r="AZ31" s="174">
        <v>0.6643</v>
      </c>
      <c r="BA31" s="174">
        <v>0.64939999999999998</v>
      </c>
      <c r="BB31" s="174">
        <v>0.63450000000000006</v>
      </c>
      <c r="BC31" s="174">
        <v>0.61959999999999993</v>
      </c>
      <c r="BD31" s="174">
        <v>0.60470000000000002</v>
      </c>
      <c r="BE31" s="174">
        <v>0.58979999999999999</v>
      </c>
      <c r="BF31" s="174">
        <v>0.57489999999999997</v>
      </c>
      <c r="BG31" s="174">
        <v>0.56000000000000005</v>
      </c>
      <c r="BH31" s="174">
        <v>0.54510000000000003</v>
      </c>
      <c r="BI31" s="174">
        <v>0.5302</v>
      </c>
      <c r="BJ31" s="174">
        <v>0.51529999999999998</v>
      </c>
      <c r="BK31" s="174">
        <v>0.50039999999999996</v>
      </c>
      <c r="BL31" s="174">
        <v>0.48549999999999999</v>
      </c>
      <c r="BM31" s="174">
        <v>0.47059999999999996</v>
      </c>
      <c r="BN31" s="174">
        <v>0.45569999999999999</v>
      </c>
      <c r="BO31" s="174">
        <v>0.44079999999999997</v>
      </c>
      <c r="BP31" s="174">
        <v>0.42589999999999995</v>
      </c>
      <c r="BQ31" s="174">
        <v>0.41099999999999992</v>
      </c>
      <c r="BR31" s="174">
        <v>0.39609999999999995</v>
      </c>
      <c r="BS31" s="174">
        <v>0.38119999999999993</v>
      </c>
      <c r="BT31" s="174">
        <v>0.36629999999999996</v>
      </c>
      <c r="BU31" s="174">
        <v>0.35139999999999999</v>
      </c>
      <c r="BV31" s="174">
        <v>0.33649999999999997</v>
      </c>
      <c r="BW31" s="174">
        <v>0.32159999999999994</v>
      </c>
      <c r="BX31" s="174">
        <v>0.30669999999999997</v>
      </c>
      <c r="BY31" s="174">
        <v>0.2918</v>
      </c>
      <c r="BZ31" s="174">
        <v>0.2918</v>
      </c>
      <c r="CA31" s="170"/>
      <c r="CB31" s="170"/>
    </row>
    <row r="32" spans="2:80" x14ac:dyDescent="0.25">
      <c r="B32" s="166">
        <f t="shared" si="5"/>
        <v>2025</v>
      </c>
      <c r="C32" s="174">
        <v>0.81330000000000002</v>
      </c>
      <c r="D32" s="174">
        <v>0.81330000000000002</v>
      </c>
      <c r="E32" s="174">
        <v>0.81330000000000002</v>
      </c>
      <c r="F32" s="174">
        <v>0.81330000000000002</v>
      </c>
      <c r="G32" s="174">
        <v>0.81330000000000002</v>
      </c>
      <c r="H32" s="174">
        <v>0.81330000000000002</v>
      </c>
      <c r="I32" s="174">
        <v>0.81330000000000002</v>
      </c>
      <c r="J32" s="174">
        <v>0.81330000000000002</v>
      </c>
      <c r="K32" s="174">
        <v>0.81330000000000002</v>
      </c>
      <c r="L32" s="174">
        <v>0.81330000000000002</v>
      </c>
      <c r="M32" s="174">
        <v>0.81330000000000002</v>
      </c>
      <c r="N32" s="174">
        <v>0.81330000000000002</v>
      </c>
      <c r="O32" s="174">
        <v>0.81330000000000002</v>
      </c>
      <c r="P32" s="174">
        <v>0.81330000000000002</v>
      </c>
      <c r="Q32" s="174">
        <v>0.81330000000000002</v>
      </c>
      <c r="R32" s="174">
        <v>0.81330000000000002</v>
      </c>
      <c r="S32" s="174">
        <v>0.81330000000000002</v>
      </c>
      <c r="T32" s="174">
        <v>0.81330000000000002</v>
      </c>
      <c r="U32" s="174">
        <v>0.81330000000000002</v>
      </c>
      <c r="V32" s="174">
        <v>0.81330000000000002</v>
      </c>
      <c r="W32" s="174">
        <v>0.81330000000000002</v>
      </c>
      <c r="X32" s="174">
        <v>0.81330000000000002</v>
      </c>
      <c r="Y32" s="174">
        <v>0.81330000000000002</v>
      </c>
      <c r="Z32" s="174">
        <v>0.81330000000000002</v>
      </c>
      <c r="AA32" s="174">
        <v>0.81330000000000002</v>
      </c>
      <c r="AB32" s="174">
        <v>0.81330000000000002</v>
      </c>
      <c r="AC32" s="174">
        <v>0.81330000000000002</v>
      </c>
      <c r="AD32" s="174">
        <v>0.81330000000000002</v>
      </c>
      <c r="AE32" s="174">
        <v>0.81330000000000002</v>
      </c>
      <c r="AF32" s="174">
        <v>0.81330000000000002</v>
      </c>
      <c r="AG32" s="174">
        <v>0.81330000000000002</v>
      </c>
      <c r="AH32" s="174">
        <v>0.81330000000000002</v>
      </c>
      <c r="AI32" s="174">
        <v>0.81330000000000002</v>
      </c>
      <c r="AJ32" s="174">
        <v>0.81330000000000002</v>
      </c>
      <c r="AK32" s="174">
        <v>0.81330000000000002</v>
      </c>
      <c r="AL32" s="174">
        <v>0.81330000000000002</v>
      </c>
      <c r="AM32" s="174">
        <v>0.81330000000000002</v>
      </c>
      <c r="AN32" s="174">
        <v>0.81330000000000002</v>
      </c>
      <c r="AO32" s="174">
        <v>0.81330000000000002</v>
      </c>
      <c r="AP32" s="174">
        <v>0.81330000000000002</v>
      </c>
      <c r="AQ32" s="174">
        <v>0.7984</v>
      </c>
      <c r="AR32" s="174">
        <v>0.78349999999999997</v>
      </c>
      <c r="AS32" s="174">
        <v>0.76860000000000006</v>
      </c>
      <c r="AT32" s="174">
        <v>0.75370000000000004</v>
      </c>
      <c r="AU32" s="174">
        <v>0.73880000000000001</v>
      </c>
      <c r="AV32" s="174">
        <v>0.72389999999999999</v>
      </c>
      <c r="AW32" s="174">
        <v>0.70899999999999996</v>
      </c>
      <c r="AX32" s="174">
        <v>0.69410000000000005</v>
      </c>
      <c r="AY32" s="174">
        <v>0.67920000000000003</v>
      </c>
      <c r="AZ32" s="174">
        <v>0.6643</v>
      </c>
      <c r="BA32" s="174">
        <v>0.64939999999999998</v>
      </c>
      <c r="BB32" s="174">
        <v>0.63450000000000006</v>
      </c>
      <c r="BC32" s="174">
        <v>0.61959999999999993</v>
      </c>
      <c r="BD32" s="174">
        <v>0.60470000000000002</v>
      </c>
      <c r="BE32" s="174">
        <v>0.58979999999999999</v>
      </c>
      <c r="BF32" s="174">
        <v>0.57489999999999997</v>
      </c>
      <c r="BG32" s="174">
        <v>0.56000000000000005</v>
      </c>
      <c r="BH32" s="174">
        <v>0.54510000000000003</v>
      </c>
      <c r="BI32" s="174">
        <v>0.5302</v>
      </c>
      <c r="BJ32" s="174">
        <v>0.51529999999999998</v>
      </c>
      <c r="BK32" s="174">
        <v>0.50039999999999996</v>
      </c>
      <c r="BL32" s="174">
        <v>0.48549999999999999</v>
      </c>
      <c r="BM32" s="174">
        <v>0.47059999999999996</v>
      </c>
      <c r="BN32" s="174">
        <v>0.45569999999999999</v>
      </c>
      <c r="BO32" s="174">
        <v>0.44079999999999997</v>
      </c>
      <c r="BP32" s="174">
        <v>0.42589999999999995</v>
      </c>
      <c r="BQ32" s="174">
        <v>0.41099999999999992</v>
      </c>
      <c r="BR32" s="174">
        <v>0.39609999999999995</v>
      </c>
      <c r="BS32" s="174">
        <v>0.38119999999999993</v>
      </c>
      <c r="BT32" s="174">
        <v>0.36629999999999996</v>
      </c>
      <c r="BU32" s="174">
        <v>0.35139999999999999</v>
      </c>
      <c r="BV32" s="174">
        <v>0.33649999999999997</v>
      </c>
      <c r="BW32" s="174">
        <v>0.32159999999999994</v>
      </c>
      <c r="BX32" s="174">
        <v>0.30669999999999997</v>
      </c>
      <c r="BY32" s="174">
        <v>0.2918</v>
      </c>
      <c r="BZ32" s="174">
        <v>0.2918</v>
      </c>
      <c r="CA32" s="170"/>
      <c r="CB32" s="170"/>
    </row>
    <row r="33" spans="2:80" x14ac:dyDescent="0.25">
      <c r="B33" s="166">
        <f t="shared" si="5"/>
        <v>2026</v>
      </c>
      <c r="C33" s="174">
        <v>0.81330000000000002</v>
      </c>
      <c r="D33" s="174">
        <v>0.81330000000000002</v>
      </c>
      <c r="E33" s="174">
        <v>0.81330000000000002</v>
      </c>
      <c r="F33" s="174">
        <v>0.81330000000000002</v>
      </c>
      <c r="G33" s="174">
        <v>0.81330000000000002</v>
      </c>
      <c r="H33" s="174">
        <v>0.81330000000000002</v>
      </c>
      <c r="I33" s="174">
        <v>0.81330000000000002</v>
      </c>
      <c r="J33" s="174">
        <v>0.81330000000000002</v>
      </c>
      <c r="K33" s="174">
        <v>0.81330000000000002</v>
      </c>
      <c r="L33" s="174">
        <v>0.81330000000000002</v>
      </c>
      <c r="M33" s="174">
        <v>0.81330000000000002</v>
      </c>
      <c r="N33" s="174">
        <v>0.81330000000000002</v>
      </c>
      <c r="O33" s="174">
        <v>0.81330000000000002</v>
      </c>
      <c r="P33" s="174">
        <v>0.81330000000000002</v>
      </c>
      <c r="Q33" s="174">
        <v>0.81330000000000002</v>
      </c>
      <c r="R33" s="174">
        <v>0.81330000000000002</v>
      </c>
      <c r="S33" s="174">
        <v>0.81330000000000002</v>
      </c>
      <c r="T33" s="174">
        <v>0.81330000000000002</v>
      </c>
      <c r="U33" s="174">
        <v>0.81330000000000002</v>
      </c>
      <c r="V33" s="174">
        <v>0.81330000000000002</v>
      </c>
      <c r="W33" s="174">
        <v>0.81330000000000002</v>
      </c>
      <c r="X33" s="174">
        <v>0.81330000000000002</v>
      </c>
      <c r="Y33" s="174">
        <v>0.81330000000000002</v>
      </c>
      <c r="Z33" s="174">
        <v>0.81330000000000002</v>
      </c>
      <c r="AA33" s="174">
        <v>0.81330000000000002</v>
      </c>
      <c r="AB33" s="174">
        <v>0.81330000000000002</v>
      </c>
      <c r="AC33" s="174">
        <v>0.81330000000000002</v>
      </c>
      <c r="AD33" s="174">
        <v>0.81330000000000002</v>
      </c>
      <c r="AE33" s="174">
        <v>0.81330000000000002</v>
      </c>
      <c r="AF33" s="174">
        <v>0.81330000000000002</v>
      </c>
      <c r="AG33" s="174">
        <v>0.81330000000000002</v>
      </c>
      <c r="AH33" s="174">
        <v>0.81330000000000002</v>
      </c>
      <c r="AI33" s="174">
        <v>0.81330000000000002</v>
      </c>
      <c r="AJ33" s="174">
        <v>0.81330000000000002</v>
      </c>
      <c r="AK33" s="174">
        <v>0.81330000000000002</v>
      </c>
      <c r="AL33" s="174">
        <v>0.81330000000000002</v>
      </c>
      <c r="AM33" s="174">
        <v>0.81330000000000002</v>
      </c>
      <c r="AN33" s="174">
        <v>0.81330000000000002</v>
      </c>
      <c r="AO33" s="174">
        <v>0.81330000000000002</v>
      </c>
      <c r="AP33" s="174">
        <v>0.81330000000000002</v>
      </c>
      <c r="AQ33" s="174">
        <v>0.7984</v>
      </c>
      <c r="AR33" s="174">
        <v>0.78349999999999997</v>
      </c>
      <c r="AS33" s="174">
        <v>0.76860000000000006</v>
      </c>
      <c r="AT33" s="174">
        <v>0.75370000000000004</v>
      </c>
      <c r="AU33" s="174">
        <v>0.73880000000000001</v>
      </c>
      <c r="AV33" s="174">
        <v>0.72389999999999999</v>
      </c>
      <c r="AW33" s="174">
        <v>0.70899999999999996</v>
      </c>
      <c r="AX33" s="174">
        <v>0.69410000000000005</v>
      </c>
      <c r="AY33" s="174">
        <v>0.67920000000000003</v>
      </c>
      <c r="AZ33" s="174">
        <v>0.6643</v>
      </c>
      <c r="BA33" s="174">
        <v>0.64939999999999998</v>
      </c>
      <c r="BB33" s="174">
        <v>0.63450000000000006</v>
      </c>
      <c r="BC33" s="174">
        <v>0.61959999999999993</v>
      </c>
      <c r="BD33" s="174">
        <v>0.60470000000000002</v>
      </c>
      <c r="BE33" s="174">
        <v>0.58979999999999999</v>
      </c>
      <c r="BF33" s="174">
        <v>0.57489999999999997</v>
      </c>
      <c r="BG33" s="174">
        <v>0.56000000000000005</v>
      </c>
      <c r="BH33" s="174">
        <v>0.54510000000000003</v>
      </c>
      <c r="BI33" s="174">
        <v>0.5302</v>
      </c>
      <c r="BJ33" s="174">
        <v>0.51529999999999998</v>
      </c>
      <c r="BK33" s="174">
        <v>0.50039999999999996</v>
      </c>
      <c r="BL33" s="174">
        <v>0.48549999999999999</v>
      </c>
      <c r="BM33" s="174">
        <v>0.47059999999999996</v>
      </c>
      <c r="BN33" s="174">
        <v>0.45569999999999999</v>
      </c>
      <c r="BO33" s="174">
        <v>0.44079999999999997</v>
      </c>
      <c r="BP33" s="174">
        <v>0.42589999999999995</v>
      </c>
      <c r="BQ33" s="174">
        <v>0.41099999999999992</v>
      </c>
      <c r="BR33" s="174">
        <v>0.39609999999999995</v>
      </c>
      <c r="BS33" s="174">
        <v>0.38119999999999993</v>
      </c>
      <c r="BT33" s="174">
        <v>0.36629999999999996</v>
      </c>
      <c r="BU33" s="174">
        <v>0.35139999999999999</v>
      </c>
      <c r="BV33" s="174">
        <v>0.33649999999999997</v>
      </c>
      <c r="BW33" s="174">
        <v>0.32159999999999994</v>
      </c>
      <c r="BX33" s="174">
        <v>0.30669999999999997</v>
      </c>
      <c r="BY33" s="174">
        <v>0.2918</v>
      </c>
      <c r="BZ33" s="174">
        <v>0.2918</v>
      </c>
      <c r="CA33" s="170"/>
      <c r="CB33" s="170"/>
    </row>
    <row r="34" spans="2:80" x14ac:dyDescent="0.25">
      <c r="B34" s="166">
        <f t="shared" si="5"/>
        <v>2027</v>
      </c>
      <c r="C34" s="174">
        <v>0.81330000000000002</v>
      </c>
      <c r="D34" s="174">
        <v>0.81330000000000002</v>
      </c>
      <c r="E34" s="174">
        <v>0.81330000000000002</v>
      </c>
      <c r="F34" s="174">
        <v>0.81330000000000002</v>
      </c>
      <c r="G34" s="174">
        <v>0.81330000000000002</v>
      </c>
      <c r="H34" s="174">
        <v>0.81330000000000002</v>
      </c>
      <c r="I34" s="174">
        <v>0.81330000000000002</v>
      </c>
      <c r="J34" s="174">
        <v>0.81330000000000002</v>
      </c>
      <c r="K34" s="174">
        <v>0.81330000000000002</v>
      </c>
      <c r="L34" s="174">
        <v>0.81330000000000002</v>
      </c>
      <c r="M34" s="174">
        <v>0.81330000000000002</v>
      </c>
      <c r="N34" s="174">
        <v>0.81330000000000002</v>
      </c>
      <c r="O34" s="174">
        <v>0.81330000000000002</v>
      </c>
      <c r="P34" s="174">
        <v>0.81330000000000002</v>
      </c>
      <c r="Q34" s="174">
        <v>0.81330000000000002</v>
      </c>
      <c r="R34" s="174">
        <v>0.81330000000000002</v>
      </c>
      <c r="S34" s="174">
        <v>0.81330000000000002</v>
      </c>
      <c r="T34" s="174">
        <v>0.81330000000000002</v>
      </c>
      <c r="U34" s="174">
        <v>0.81330000000000002</v>
      </c>
      <c r="V34" s="174">
        <v>0.81330000000000002</v>
      </c>
      <c r="W34" s="174">
        <v>0.81330000000000002</v>
      </c>
      <c r="X34" s="174">
        <v>0.81330000000000002</v>
      </c>
      <c r="Y34" s="174">
        <v>0.81330000000000002</v>
      </c>
      <c r="Z34" s="174">
        <v>0.81330000000000002</v>
      </c>
      <c r="AA34" s="174">
        <v>0.81330000000000002</v>
      </c>
      <c r="AB34" s="174">
        <v>0.81330000000000002</v>
      </c>
      <c r="AC34" s="174">
        <v>0.81330000000000002</v>
      </c>
      <c r="AD34" s="174">
        <v>0.81330000000000002</v>
      </c>
      <c r="AE34" s="174">
        <v>0.81330000000000002</v>
      </c>
      <c r="AF34" s="174">
        <v>0.81330000000000002</v>
      </c>
      <c r="AG34" s="174">
        <v>0.81330000000000002</v>
      </c>
      <c r="AH34" s="174">
        <v>0.81330000000000002</v>
      </c>
      <c r="AI34" s="174">
        <v>0.81330000000000002</v>
      </c>
      <c r="AJ34" s="174">
        <v>0.81330000000000002</v>
      </c>
      <c r="AK34" s="174">
        <v>0.81330000000000002</v>
      </c>
      <c r="AL34" s="174">
        <v>0.81330000000000002</v>
      </c>
      <c r="AM34" s="174">
        <v>0.81330000000000002</v>
      </c>
      <c r="AN34" s="174">
        <v>0.81330000000000002</v>
      </c>
      <c r="AO34" s="174">
        <v>0.81330000000000002</v>
      </c>
      <c r="AP34" s="174">
        <v>0.81330000000000002</v>
      </c>
      <c r="AQ34" s="174">
        <v>0.7984</v>
      </c>
      <c r="AR34" s="174">
        <v>0.78349999999999997</v>
      </c>
      <c r="AS34" s="174">
        <v>0.76860000000000006</v>
      </c>
      <c r="AT34" s="174">
        <v>0.75370000000000004</v>
      </c>
      <c r="AU34" s="174">
        <v>0.73880000000000001</v>
      </c>
      <c r="AV34" s="174">
        <v>0.72389999999999999</v>
      </c>
      <c r="AW34" s="174">
        <v>0.70899999999999996</v>
      </c>
      <c r="AX34" s="174">
        <v>0.69410000000000005</v>
      </c>
      <c r="AY34" s="174">
        <v>0.67920000000000003</v>
      </c>
      <c r="AZ34" s="174">
        <v>0.6643</v>
      </c>
      <c r="BA34" s="174">
        <v>0.64939999999999998</v>
      </c>
      <c r="BB34" s="174">
        <v>0.63450000000000006</v>
      </c>
      <c r="BC34" s="174">
        <v>0.61959999999999993</v>
      </c>
      <c r="BD34" s="174">
        <v>0.60470000000000002</v>
      </c>
      <c r="BE34" s="174">
        <v>0.58979999999999999</v>
      </c>
      <c r="BF34" s="174">
        <v>0.57489999999999997</v>
      </c>
      <c r="BG34" s="174">
        <v>0.56000000000000005</v>
      </c>
      <c r="BH34" s="174">
        <v>0.54510000000000003</v>
      </c>
      <c r="BI34" s="174">
        <v>0.5302</v>
      </c>
      <c r="BJ34" s="174">
        <v>0.51529999999999998</v>
      </c>
      <c r="BK34" s="174">
        <v>0.50039999999999996</v>
      </c>
      <c r="BL34" s="174">
        <v>0.48549999999999999</v>
      </c>
      <c r="BM34" s="174">
        <v>0.47059999999999996</v>
      </c>
      <c r="BN34" s="174">
        <v>0.45569999999999999</v>
      </c>
      <c r="BO34" s="174">
        <v>0.44079999999999997</v>
      </c>
      <c r="BP34" s="174">
        <v>0.42589999999999995</v>
      </c>
      <c r="BQ34" s="174">
        <v>0.41099999999999992</v>
      </c>
      <c r="BR34" s="174">
        <v>0.39609999999999995</v>
      </c>
      <c r="BS34" s="174">
        <v>0.38119999999999993</v>
      </c>
      <c r="BT34" s="174">
        <v>0.36629999999999996</v>
      </c>
      <c r="BU34" s="174">
        <v>0.35139999999999999</v>
      </c>
      <c r="BV34" s="174">
        <v>0.33649999999999997</v>
      </c>
      <c r="BW34" s="174">
        <v>0.32159999999999994</v>
      </c>
      <c r="BX34" s="174">
        <v>0.30669999999999997</v>
      </c>
      <c r="BY34" s="174">
        <v>0.2918</v>
      </c>
      <c r="BZ34" s="174">
        <v>0.2918</v>
      </c>
      <c r="CA34" s="170"/>
      <c r="CB34" s="170"/>
    </row>
    <row r="35" spans="2:80" x14ac:dyDescent="0.25">
      <c r="B35" s="166">
        <f t="shared" si="5"/>
        <v>2028</v>
      </c>
      <c r="C35" s="174">
        <v>0.81330000000000002</v>
      </c>
      <c r="D35" s="174">
        <v>0.81330000000000002</v>
      </c>
      <c r="E35" s="174">
        <v>0.81330000000000002</v>
      </c>
      <c r="F35" s="174">
        <v>0.81330000000000002</v>
      </c>
      <c r="G35" s="174">
        <v>0.81330000000000002</v>
      </c>
      <c r="H35" s="174">
        <v>0.81330000000000002</v>
      </c>
      <c r="I35" s="174">
        <v>0.81330000000000002</v>
      </c>
      <c r="J35" s="174">
        <v>0.81330000000000002</v>
      </c>
      <c r="K35" s="174">
        <v>0.81330000000000002</v>
      </c>
      <c r="L35" s="174">
        <v>0.81330000000000002</v>
      </c>
      <c r="M35" s="174">
        <v>0.81330000000000002</v>
      </c>
      <c r="N35" s="174">
        <v>0.81330000000000002</v>
      </c>
      <c r="O35" s="174">
        <v>0.81330000000000002</v>
      </c>
      <c r="P35" s="174">
        <v>0.81330000000000002</v>
      </c>
      <c r="Q35" s="174">
        <v>0.81330000000000002</v>
      </c>
      <c r="R35" s="174">
        <v>0.81330000000000002</v>
      </c>
      <c r="S35" s="174">
        <v>0.81330000000000002</v>
      </c>
      <c r="T35" s="174">
        <v>0.81330000000000002</v>
      </c>
      <c r="U35" s="174">
        <v>0.81330000000000002</v>
      </c>
      <c r="V35" s="174">
        <v>0.81330000000000002</v>
      </c>
      <c r="W35" s="174">
        <v>0.81330000000000002</v>
      </c>
      <c r="X35" s="174">
        <v>0.81330000000000002</v>
      </c>
      <c r="Y35" s="174">
        <v>0.81330000000000002</v>
      </c>
      <c r="Z35" s="174">
        <v>0.81330000000000002</v>
      </c>
      <c r="AA35" s="174">
        <v>0.81330000000000002</v>
      </c>
      <c r="AB35" s="174">
        <v>0.81330000000000002</v>
      </c>
      <c r="AC35" s="174">
        <v>0.81330000000000002</v>
      </c>
      <c r="AD35" s="174">
        <v>0.81330000000000002</v>
      </c>
      <c r="AE35" s="174">
        <v>0.81330000000000002</v>
      </c>
      <c r="AF35" s="174">
        <v>0.81330000000000002</v>
      </c>
      <c r="AG35" s="174">
        <v>0.81330000000000002</v>
      </c>
      <c r="AH35" s="174">
        <v>0.81330000000000002</v>
      </c>
      <c r="AI35" s="174">
        <v>0.81330000000000002</v>
      </c>
      <c r="AJ35" s="174">
        <v>0.81330000000000002</v>
      </c>
      <c r="AK35" s="174">
        <v>0.81330000000000002</v>
      </c>
      <c r="AL35" s="174">
        <v>0.81330000000000002</v>
      </c>
      <c r="AM35" s="174">
        <v>0.81330000000000002</v>
      </c>
      <c r="AN35" s="174">
        <v>0.81330000000000002</v>
      </c>
      <c r="AO35" s="174">
        <v>0.81330000000000002</v>
      </c>
      <c r="AP35" s="174">
        <v>0.81330000000000002</v>
      </c>
      <c r="AQ35" s="174">
        <v>0.7984</v>
      </c>
      <c r="AR35" s="174">
        <v>0.78349999999999997</v>
      </c>
      <c r="AS35" s="174">
        <v>0.76860000000000006</v>
      </c>
      <c r="AT35" s="174">
        <v>0.75370000000000004</v>
      </c>
      <c r="AU35" s="174">
        <v>0.73880000000000001</v>
      </c>
      <c r="AV35" s="174">
        <v>0.72389999999999999</v>
      </c>
      <c r="AW35" s="174">
        <v>0.70899999999999996</v>
      </c>
      <c r="AX35" s="174">
        <v>0.69410000000000005</v>
      </c>
      <c r="AY35" s="174">
        <v>0.67920000000000003</v>
      </c>
      <c r="AZ35" s="174">
        <v>0.6643</v>
      </c>
      <c r="BA35" s="174">
        <v>0.64939999999999998</v>
      </c>
      <c r="BB35" s="174">
        <v>0.63450000000000006</v>
      </c>
      <c r="BC35" s="174">
        <v>0.61959999999999993</v>
      </c>
      <c r="BD35" s="174">
        <v>0.60470000000000002</v>
      </c>
      <c r="BE35" s="174">
        <v>0.58979999999999999</v>
      </c>
      <c r="BF35" s="174">
        <v>0.57489999999999997</v>
      </c>
      <c r="BG35" s="174">
        <v>0.56000000000000005</v>
      </c>
      <c r="BH35" s="174">
        <v>0.54510000000000003</v>
      </c>
      <c r="BI35" s="174">
        <v>0.5302</v>
      </c>
      <c r="BJ35" s="174">
        <v>0.51529999999999998</v>
      </c>
      <c r="BK35" s="174">
        <v>0.50039999999999996</v>
      </c>
      <c r="BL35" s="174">
        <v>0.48549999999999999</v>
      </c>
      <c r="BM35" s="174">
        <v>0.47059999999999996</v>
      </c>
      <c r="BN35" s="174">
        <v>0.45569999999999999</v>
      </c>
      <c r="BO35" s="174">
        <v>0.44079999999999997</v>
      </c>
      <c r="BP35" s="174">
        <v>0.42589999999999995</v>
      </c>
      <c r="BQ35" s="174">
        <v>0.41099999999999992</v>
      </c>
      <c r="BR35" s="174">
        <v>0.39609999999999995</v>
      </c>
      <c r="BS35" s="174">
        <v>0.38119999999999993</v>
      </c>
      <c r="BT35" s="174">
        <v>0.36629999999999996</v>
      </c>
      <c r="BU35" s="174">
        <v>0.35139999999999999</v>
      </c>
      <c r="BV35" s="174">
        <v>0.33649999999999997</v>
      </c>
      <c r="BW35" s="174">
        <v>0.32159999999999994</v>
      </c>
      <c r="BX35" s="174">
        <v>0.30669999999999997</v>
      </c>
      <c r="BY35" s="174">
        <v>0.2918</v>
      </c>
      <c r="BZ35" s="174">
        <v>0.2918</v>
      </c>
      <c r="CA35" s="170"/>
      <c r="CB35" s="170"/>
    </row>
    <row r="36" spans="2:80" x14ac:dyDescent="0.25">
      <c r="B36" s="166">
        <f t="shared" si="5"/>
        <v>2029</v>
      </c>
      <c r="C36" s="174">
        <v>0.81330000000000002</v>
      </c>
      <c r="D36" s="174">
        <v>0.81330000000000002</v>
      </c>
      <c r="E36" s="174">
        <v>0.81330000000000002</v>
      </c>
      <c r="F36" s="174">
        <v>0.81330000000000002</v>
      </c>
      <c r="G36" s="174">
        <v>0.81330000000000002</v>
      </c>
      <c r="H36" s="174">
        <v>0.81330000000000002</v>
      </c>
      <c r="I36" s="174">
        <v>0.81330000000000002</v>
      </c>
      <c r="J36" s="174">
        <v>0.81330000000000002</v>
      </c>
      <c r="K36" s="174">
        <v>0.81330000000000002</v>
      </c>
      <c r="L36" s="174">
        <v>0.81330000000000002</v>
      </c>
      <c r="M36" s="174">
        <v>0.81330000000000002</v>
      </c>
      <c r="N36" s="174">
        <v>0.81330000000000002</v>
      </c>
      <c r="O36" s="174">
        <v>0.81330000000000002</v>
      </c>
      <c r="P36" s="174">
        <v>0.81330000000000002</v>
      </c>
      <c r="Q36" s="174">
        <v>0.81330000000000002</v>
      </c>
      <c r="R36" s="174">
        <v>0.81330000000000002</v>
      </c>
      <c r="S36" s="174">
        <v>0.81330000000000002</v>
      </c>
      <c r="T36" s="174">
        <v>0.81330000000000002</v>
      </c>
      <c r="U36" s="174">
        <v>0.81330000000000002</v>
      </c>
      <c r="V36" s="174">
        <v>0.81330000000000002</v>
      </c>
      <c r="W36" s="174">
        <v>0.81330000000000002</v>
      </c>
      <c r="X36" s="174">
        <v>0.81330000000000002</v>
      </c>
      <c r="Y36" s="174">
        <v>0.81330000000000002</v>
      </c>
      <c r="Z36" s="174">
        <v>0.81330000000000002</v>
      </c>
      <c r="AA36" s="174">
        <v>0.81330000000000002</v>
      </c>
      <c r="AB36" s="174">
        <v>0.81330000000000002</v>
      </c>
      <c r="AC36" s="174">
        <v>0.81330000000000002</v>
      </c>
      <c r="AD36" s="174">
        <v>0.81330000000000002</v>
      </c>
      <c r="AE36" s="174">
        <v>0.81330000000000002</v>
      </c>
      <c r="AF36" s="174">
        <v>0.81330000000000002</v>
      </c>
      <c r="AG36" s="174">
        <v>0.81330000000000002</v>
      </c>
      <c r="AH36" s="174">
        <v>0.81330000000000002</v>
      </c>
      <c r="AI36" s="174">
        <v>0.81330000000000002</v>
      </c>
      <c r="AJ36" s="174">
        <v>0.81330000000000002</v>
      </c>
      <c r="AK36" s="174">
        <v>0.81330000000000002</v>
      </c>
      <c r="AL36" s="174">
        <v>0.81330000000000002</v>
      </c>
      <c r="AM36" s="174">
        <v>0.81330000000000002</v>
      </c>
      <c r="AN36" s="174">
        <v>0.81330000000000002</v>
      </c>
      <c r="AO36" s="174">
        <v>0.81330000000000002</v>
      </c>
      <c r="AP36" s="174">
        <v>0.81330000000000002</v>
      </c>
      <c r="AQ36" s="174">
        <v>0.7984</v>
      </c>
      <c r="AR36" s="174">
        <v>0.78349999999999997</v>
      </c>
      <c r="AS36" s="174">
        <v>0.76860000000000006</v>
      </c>
      <c r="AT36" s="174">
        <v>0.75370000000000004</v>
      </c>
      <c r="AU36" s="174">
        <v>0.73880000000000001</v>
      </c>
      <c r="AV36" s="174">
        <v>0.72389999999999999</v>
      </c>
      <c r="AW36" s="174">
        <v>0.70899999999999996</v>
      </c>
      <c r="AX36" s="174">
        <v>0.69410000000000005</v>
      </c>
      <c r="AY36" s="174">
        <v>0.67920000000000003</v>
      </c>
      <c r="AZ36" s="174">
        <v>0.6643</v>
      </c>
      <c r="BA36" s="174">
        <v>0.64939999999999998</v>
      </c>
      <c r="BB36" s="174">
        <v>0.63450000000000006</v>
      </c>
      <c r="BC36" s="174">
        <v>0.61959999999999993</v>
      </c>
      <c r="BD36" s="174">
        <v>0.60470000000000002</v>
      </c>
      <c r="BE36" s="174">
        <v>0.58979999999999999</v>
      </c>
      <c r="BF36" s="174">
        <v>0.57489999999999997</v>
      </c>
      <c r="BG36" s="174">
        <v>0.56000000000000005</v>
      </c>
      <c r="BH36" s="174">
        <v>0.54510000000000003</v>
      </c>
      <c r="BI36" s="174">
        <v>0.5302</v>
      </c>
      <c r="BJ36" s="174">
        <v>0.51529999999999998</v>
      </c>
      <c r="BK36" s="174">
        <v>0.50039999999999996</v>
      </c>
      <c r="BL36" s="174">
        <v>0.48549999999999999</v>
      </c>
      <c r="BM36" s="174">
        <v>0.47059999999999996</v>
      </c>
      <c r="BN36" s="174">
        <v>0.45569999999999999</v>
      </c>
      <c r="BO36" s="174">
        <v>0.44079999999999997</v>
      </c>
      <c r="BP36" s="174">
        <v>0.42589999999999995</v>
      </c>
      <c r="BQ36" s="174">
        <v>0.41099999999999992</v>
      </c>
      <c r="BR36" s="174">
        <v>0.39609999999999995</v>
      </c>
      <c r="BS36" s="174">
        <v>0.38119999999999993</v>
      </c>
      <c r="BT36" s="174">
        <v>0.36629999999999996</v>
      </c>
      <c r="BU36" s="174">
        <v>0.35139999999999999</v>
      </c>
      <c r="BV36" s="174">
        <v>0.33649999999999997</v>
      </c>
      <c r="BW36" s="174">
        <v>0.32159999999999994</v>
      </c>
      <c r="BX36" s="174">
        <v>0.30669999999999997</v>
      </c>
      <c r="BY36" s="174">
        <v>0.2918</v>
      </c>
      <c r="BZ36" s="174">
        <v>0.2918</v>
      </c>
      <c r="CA36" s="170"/>
      <c r="CB36" s="170"/>
    </row>
    <row r="37" spans="2:80" x14ac:dyDescent="0.25">
      <c r="B37" s="166">
        <f t="shared" si="5"/>
        <v>2030</v>
      </c>
      <c r="C37" s="174">
        <v>0.81330000000000002</v>
      </c>
      <c r="D37" s="174">
        <v>0.81330000000000002</v>
      </c>
      <c r="E37" s="174">
        <v>0.81330000000000002</v>
      </c>
      <c r="F37" s="174">
        <v>0.81330000000000002</v>
      </c>
      <c r="G37" s="174">
        <v>0.81330000000000002</v>
      </c>
      <c r="H37" s="174">
        <v>0.81330000000000002</v>
      </c>
      <c r="I37" s="174">
        <v>0.81330000000000002</v>
      </c>
      <c r="J37" s="174">
        <v>0.81330000000000002</v>
      </c>
      <c r="K37" s="174">
        <v>0.81330000000000002</v>
      </c>
      <c r="L37" s="174">
        <v>0.81330000000000002</v>
      </c>
      <c r="M37" s="174">
        <v>0.81330000000000002</v>
      </c>
      <c r="N37" s="174">
        <v>0.81330000000000002</v>
      </c>
      <c r="O37" s="174">
        <v>0.81330000000000002</v>
      </c>
      <c r="P37" s="174">
        <v>0.81330000000000002</v>
      </c>
      <c r="Q37" s="174">
        <v>0.81330000000000002</v>
      </c>
      <c r="R37" s="174">
        <v>0.81330000000000002</v>
      </c>
      <c r="S37" s="174">
        <v>0.81330000000000002</v>
      </c>
      <c r="T37" s="174">
        <v>0.81330000000000002</v>
      </c>
      <c r="U37" s="174">
        <v>0.81330000000000002</v>
      </c>
      <c r="V37" s="174">
        <v>0.81330000000000002</v>
      </c>
      <c r="W37" s="174">
        <v>0.81330000000000002</v>
      </c>
      <c r="X37" s="174">
        <v>0.81330000000000002</v>
      </c>
      <c r="Y37" s="174">
        <v>0.81330000000000002</v>
      </c>
      <c r="Z37" s="174">
        <v>0.81330000000000002</v>
      </c>
      <c r="AA37" s="174">
        <v>0.81330000000000002</v>
      </c>
      <c r="AB37" s="174">
        <v>0.81330000000000002</v>
      </c>
      <c r="AC37" s="174">
        <v>0.81330000000000002</v>
      </c>
      <c r="AD37" s="174">
        <v>0.81330000000000002</v>
      </c>
      <c r="AE37" s="174">
        <v>0.81330000000000002</v>
      </c>
      <c r="AF37" s="174">
        <v>0.81330000000000002</v>
      </c>
      <c r="AG37" s="174">
        <v>0.81330000000000002</v>
      </c>
      <c r="AH37" s="174">
        <v>0.81330000000000002</v>
      </c>
      <c r="AI37" s="174">
        <v>0.81330000000000002</v>
      </c>
      <c r="AJ37" s="174">
        <v>0.81330000000000002</v>
      </c>
      <c r="AK37" s="174">
        <v>0.81330000000000002</v>
      </c>
      <c r="AL37" s="174">
        <v>0.81330000000000002</v>
      </c>
      <c r="AM37" s="174">
        <v>0.81330000000000002</v>
      </c>
      <c r="AN37" s="174">
        <v>0.81330000000000002</v>
      </c>
      <c r="AO37" s="174">
        <v>0.81330000000000002</v>
      </c>
      <c r="AP37" s="174">
        <v>0.81330000000000002</v>
      </c>
      <c r="AQ37" s="174">
        <v>0.7984</v>
      </c>
      <c r="AR37" s="174">
        <v>0.78349999999999997</v>
      </c>
      <c r="AS37" s="174">
        <v>0.76860000000000006</v>
      </c>
      <c r="AT37" s="174">
        <v>0.75370000000000004</v>
      </c>
      <c r="AU37" s="174">
        <v>0.73880000000000001</v>
      </c>
      <c r="AV37" s="174">
        <v>0.72389999999999999</v>
      </c>
      <c r="AW37" s="174">
        <v>0.70899999999999996</v>
      </c>
      <c r="AX37" s="174">
        <v>0.69410000000000005</v>
      </c>
      <c r="AY37" s="174">
        <v>0.67920000000000003</v>
      </c>
      <c r="AZ37" s="174">
        <v>0.6643</v>
      </c>
      <c r="BA37" s="174">
        <v>0.64939999999999998</v>
      </c>
      <c r="BB37" s="174">
        <v>0.63450000000000006</v>
      </c>
      <c r="BC37" s="174">
        <v>0.61959999999999993</v>
      </c>
      <c r="BD37" s="174">
        <v>0.60470000000000002</v>
      </c>
      <c r="BE37" s="174">
        <v>0.58979999999999999</v>
      </c>
      <c r="BF37" s="174">
        <v>0.57489999999999997</v>
      </c>
      <c r="BG37" s="174">
        <v>0.56000000000000005</v>
      </c>
      <c r="BH37" s="174">
        <v>0.54510000000000003</v>
      </c>
      <c r="BI37" s="174">
        <v>0.5302</v>
      </c>
      <c r="BJ37" s="174">
        <v>0.51529999999999998</v>
      </c>
      <c r="BK37" s="174">
        <v>0.50039999999999996</v>
      </c>
      <c r="BL37" s="174">
        <v>0.48549999999999999</v>
      </c>
      <c r="BM37" s="174">
        <v>0.47059999999999996</v>
      </c>
      <c r="BN37" s="174">
        <v>0.45569999999999999</v>
      </c>
      <c r="BO37" s="174">
        <v>0.44079999999999997</v>
      </c>
      <c r="BP37" s="174">
        <v>0.42589999999999995</v>
      </c>
      <c r="BQ37" s="174">
        <v>0.41099999999999992</v>
      </c>
      <c r="BR37" s="174">
        <v>0.39609999999999995</v>
      </c>
      <c r="BS37" s="174">
        <v>0.38119999999999993</v>
      </c>
      <c r="BT37" s="174">
        <v>0.36629999999999996</v>
      </c>
      <c r="BU37" s="174">
        <v>0.35139999999999999</v>
      </c>
      <c r="BV37" s="174">
        <v>0.33649999999999997</v>
      </c>
      <c r="BW37" s="174">
        <v>0.32159999999999994</v>
      </c>
      <c r="BX37" s="174">
        <v>0.30669999999999997</v>
      </c>
      <c r="BY37" s="174">
        <v>0.2918</v>
      </c>
      <c r="BZ37" s="174">
        <v>0.2918</v>
      </c>
      <c r="CA37" s="170"/>
      <c r="CB37" s="170"/>
    </row>
    <row r="38" spans="2:80" x14ac:dyDescent="0.25">
      <c r="B38" s="166">
        <f t="shared" si="5"/>
        <v>2031</v>
      </c>
      <c r="C38" s="174">
        <v>0.81330000000000002</v>
      </c>
      <c r="D38" s="174">
        <v>0.81330000000000002</v>
      </c>
      <c r="E38" s="174">
        <v>0.81330000000000002</v>
      </c>
      <c r="F38" s="174">
        <v>0.81330000000000002</v>
      </c>
      <c r="G38" s="174">
        <v>0.81330000000000002</v>
      </c>
      <c r="H38" s="174">
        <v>0.81330000000000002</v>
      </c>
      <c r="I38" s="174">
        <v>0.81330000000000002</v>
      </c>
      <c r="J38" s="174">
        <v>0.81330000000000002</v>
      </c>
      <c r="K38" s="174">
        <v>0.81330000000000002</v>
      </c>
      <c r="L38" s="174">
        <v>0.81330000000000002</v>
      </c>
      <c r="M38" s="174">
        <v>0.81330000000000002</v>
      </c>
      <c r="N38" s="174">
        <v>0.81330000000000002</v>
      </c>
      <c r="O38" s="174">
        <v>0.81330000000000002</v>
      </c>
      <c r="P38" s="174">
        <v>0.81330000000000002</v>
      </c>
      <c r="Q38" s="174">
        <v>0.81330000000000002</v>
      </c>
      <c r="R38" s="174">
        <v>0.81330000000000002</v>
      </c>
      <c r="S38" s="174">
        <v>0.81330000000000002</v>
      </c>
      <c r="T38" s="174">
        <v>0.81330000000000002</v>
      </c>
      <c r="U38" s="174">
        <v>0.81330000000000002</v>
      </c>
      <c r="V38" s="174">
        <v>0.81330000000000002</v>
      </c>
      <c r="W38" s="174">
        <v>0.81330000000000002</v>
      </c>
      <c r="X38" s="174">
        <v>0.81330000000000002</v>
      </c>
      <c r="Y38" s="174">
        <v>0.81330000000000002</v>
      </c>
      <c r="Z38" s="174">
        <v>0.81330000000000002</v>
      </c>
      <c r="AA38" s="174">
        <v>0.81330000000000002</v>
      </c>
      <c r="AB38" s="174">
        <v>0.81330000000000002</v>
      </c>
      <c r="AC38" s="174">
        <v>0.81330000000000002</v>
      </c>
      <c r="AD38" s="174">
        <v>0.81330000000000002</v>
      </c>
      <c r="AE38" s="174">
        <v>0.81330000000000002</v>
      </c>
      <c r="AF38" s="174">
        <v>0.81330000000000002</v>
      </c>
      <c r="AG38" s="174">
        <v>0.81330000000000002</v>
      </c>
      <c r="AH38" s="174">
        <v>0.81330000000000002</v>
      </c>
      <c r="AI38" s="174">
        <v>0.81330000000000002</v>
      </c>
      <c r="AJ38" s="174">
        <v>0.81330000000000002</v>
      </c>
      <c r="AK38" s="174">
        <v>0.81330000000000002</v>
      </c>
      <c r="AL38" s="174">
        <v>0.81330000000000002</v>
      </c>
      <c r="AM38" s="174">
        <v>0.81330000000000002</v>
      </c>
      <c r="AN38" s="174">
        <v>0.81330000000000002</v>
      </c>
      <c r="AO38" s="174">
        <v>0.81330000000000002</v>
      </c>
      <c r="AP38" s="174">
        <v>0.81330000000000002</v>
      </c>
      <c r="AQ38" s="174">
        <v>0.7984</v>
      </c>
      <c r="AR38" s="174">
        <v>0.78349999999999997</v>
      </c>
      <c r="AS38" s="174">
        <v>0.76860000000000006</v>
      </c>
      <c r="AT38" s="174">
        <v>0.75370000000000004</v>
      </c>
      <c r="AU38" s="174">
        <v>0.73880000000000001</v>
      </c>
      <c r="AV38" s="174">
        <v>0.72389999999999999</v>
      </c>
      <c r="AW38" s="174">
        <v>0.70899999999999996</v>
      </c>
      <c r="AX38" s="174">
        <v>0.69410000000000005</v>
      </c>
      <c r="AY38" s="174">
        <v>0.67920000000000003</v>
      </c>
      <c r="AZ38" s="174">
        <v>0.6643</v>
      </c>
      <c r="BA38" s="174">
        <v>0.64939999999999998</v>
      </c>
      <c r="BB38" s="174">
        <v>0.63450000000000006</v>
      </c>
      <c r="BC38" s="174">
        <v>0.61959999999999993</v>
      </c>
      <c r="BD38" s="174">
        <v>0.60470000000000002</v>
      </c>
      <c r="BE38" s="174">
        <v>0.58979999999999999</v>
      </c>
      <c r="BF38" s="174">
        <v>0.57489999999999997</v>
      </c>
      <c r="BG38" s="174">
        <v>0.56000000000000005</v>
      </c>
      <c r="BH38" s="174">
        <v>0.54510000000000003</v>
      </c>
      <c r="BI38" s="174">
        <v>0.5302</v>
      </c>
      <c r="BJ38" s="174">
        <v>0.51529999999999998</v>
      </c>
      <c r="BK38" s="174">
        <v>0.50039999999999996</v>
      </c>
      <c r="BL38" s="174">
        <v>0.48549999999999999</v>
      </c>
      <c r="BM38" s="174">
        <v>0.47059999999999996</v>
      </c>
      <c r="BN38" s="174">
        <v>0.45569999999999999</v>
      </c>
      <c r="BO38" s="174">
        <v>0.44079999999999997</v>
      </c>
      <c r="BP38" s="174">
        <v>0.42589999999999995</v>
      </c>
      <c r="BQ38" s="174">
        <v>0.41099999999999992</v>
      </c>
      <c r="BR38" s="174">
        <v>0.39609999999999995</v>
      </c>
      <c r="BS38" s="174">
        <v>0.38119999999999993</v>
      </c>
      <c r="BT38" s="174">
        <v>0.36629999999999996</v>
      </c>
      <c r="BU38" s="174">
        <v>0.35139999999999999</v>
      </c>
      <c r="BV38" s="174">
        <v>0.33649999999999997</v>
      </c>
      <c r="BW38" s="174">
        <v>0.32159999999999994</v>
      </c>
      <c r="BX38" s="174">
        <v>0.30669999999999997</v>
      </c>
      <c r="BY38" s="174">
        <v>0.2918</v>
      </c>
      <c r="BZ38" s="174">
        <v>0.2918</v>
      </c>
      <c r="CA38" s="170"/>
      <c r="CB38" s="170"/>
    </row>
    <row r="39" spans="2:80" x14ac:dyDescent="0.25">
      <c r="B39" s="166">
        <f t="shared" si="5"/>
        <v>2032</v>
      </c>
      <c r="C39" s="174">
        <v>0.81330000000000002</v>
      </c>
      <c r="D39" s="174">
        <v>0.81330000000000002</v>
      </c>
      <c r="E39" s="174">
        <v>0.81330000000000002</v>
      </c>
      <c r="F39" s="174">
        <v>0.81330000000000002</v>
      </c>
      <c r="G39" s="174">
        <v>0.81330000000000002</v>
      </c>
      <c r="H39" s="174">
        <v>0.81330000000000002</v>
      </c>
      <c r="I39" s="174">
        <v>0.81330000000000002</v>
      </c>
      <c r="J39" s="174">
        <v>0.81330000000000002</v>
      </c>
      <c r="K39" s="174">
        <v>0.81330000000000002</v>
      </c>
      <c r="L39" s="174">
        <v>0.81330000000000002</v>
      </c>
      <c r="M39" s="174">
        <v>0.81330000000000002</v>
      </c>
      <c r="N39" s="174">
        <v>0.81330000000000002</v>
      </c>
      <c r="O39" s="174">
        <v>0.81330000000000002</v>
      </c>
      <c r="P39" s="174">
        <v>0.81330000000000002</v>
      </c>
      <c r="Q39" s="174">
        <v>0.81330000000000002</v>
      </c>
      <c r="R39" s="174">
        <v>0.81330000000000002</v>
      </c>
      <c r="S39" s="174">
        <v>0.81330000000000002</v>
      </c>
      <c r="T39" s="174">
        <v>0.81330000000000002</v>
      </c>
      <c r="U39" s="174">
        <v>0.81330000000000002</v>
      </c>
      <c r="V39" s="174">
        <v>0.81330000000000002</v>
      </c>
      <c r="W39" s="174">
        <v>0.81330000000000002</v>
      </c>
      <c r="X39" s="174">
        <v>0.81330000000000002</v>
      </c>
      <c r="Y39" s="174">
        <v>0.81330000000000002</v>
      </c>
      <c r="Z39" s="174">
        <v>0.81330000000000002</v>
      </c>
      <c r="AA39" s="174">
        <v>0.81330000000000002</v>
      </c>
      <c r="AB39" s="174">
        <v>0.81330000000000002</v>
      </c>
      <c r="AC39" s="174">
        <v>0.81330000000000002</v>
      </c>
      <c r="AD39" s="174">
        <v>0.81330000000000002</v>
      </c>
      <c r="AE39" s="174">
        <v>0.81330000000000002</v>
      </c>
      <c r="AF39" s="174">
        <v>0.81330000000000002</v>
      </c>
      <c r="AG39" s="174">
        <v>0.81330000000000002</v>
      </c>
      <c r="AH39" s="174">
        <v>0.81330000000000002</v>
      </c>
      <c r="AI39" s="174">
        <v>0.81330000000000002</v>
      </c>
      <c r="AJ39" s="174">
        <v>0.81330000000000002</v>
      </c>
      <c r="AK39" s="174">
        <v>0.81330000000000002</v>
      </c>
      <c r="AL39" s="174">
        <v>0.81330000000000002</v>
      </c>
      <c r="AM39" s="174">
        <v>0.81330000000000002</v>
      </c>
      <c r="AN39" s="174">
        <v>0.81330000000000002</v>
      </c>
      <c r="AO39" s="174">
        <v>0.81330000000000002</v>
      </c>
      <c r="AP39" s="174">
        <v>0.81330000000000002</v>
      </c>
      <c r="AQ39" s="174">
        <v>0.7984</v>
      </c>
      <c r="AR39" s="174">
        <v>0.78349999999999997</v>
      </c>
      <c r="AS39" s="174">
        <v>0.76860000000000006</v>
      </c>
      <c r="AT39" s="174">
        <v>0.75370000000000004</v>
      </c>
      <c r="AU39" s="174">
        <v>0.73880000000000001</v>
      </c>
      <c r="AV39" s="174">
        <v>0.72389999999999999</v>
      </c>
      <c r="AW39" s="174">
        <v>0.70899999999999996</v>
      </c>
      <c r="AX39" s="174">
        <v>0.69410000000000005</v>
      </c>
      <c r="AY39" s="174">
        <v>0.67920000000000003</v>
      </c>
      <c r="AZ39" s="174">
        <v>0.6643</v>
      </c>
      <c r="BA39" s="174">
        <v>0.64939999999999998</v>
      </c>
      <c r="BB39" s="174">
        <v>0.63450000000000006</v>
      </c>
      <c r="BC39" s="174">
        <v>0.61959999999999993</v>
      </c>
      <c r="BD39" s="174">
        <v>0.60470000000000002</v>
      </c>
      <c r="BE39" s="174">
        <v>0.58979999999999999</v>
      </c>
      <c r="BF39" s="174">
        <v>0.57489999999999997</v>
      </c>
      <c r="BG39" s="174">
        <v>0.56000000000000005</v>
      </c>
      <c r="BH39" s="174">
        <v>0.54510000000000003</v>
      </c>
      <c r="BI39" s="174">
        <v>0.5302</v>
      </c>
      <c r="BJ39" s="174">
        <v>0.51529999999999998</v>
      </c>
      <c r="BK39" s="174">
        <v>0.50039999999999996</v>
      </c>
      <c r="BL39" s="174">
        <v>0.48549999999999999</v>
      </c>
      <c r="BM39" s="174">
        <v>0.47059999999999996</v>
      </c>
      <c r="BN39" s="174">
        <v>0.45569999999999999</v>
      </c>
      <c r="BO39" s="174">
        <v>0.44079999999999997</v>
      </c>
      <c r="BP39" s="174">
        <v>0.42589999999999995</v>
      </c>
      <c r="BQ39" s="174">
        <v>0.41099999999999992</v>
      </c>
      <c r="BR39" s="174">
        <v>0.39609999999999995</v>
      </c>
      <c r="BS39" s="174">
        <v>0.38119999999999993</v>
      </c>
      <c r="BT39" s="174">
        <v>0.36629999999999996</v>
      </c>
      <c r="BU39" s="174">
        <v>0.35139999999999999</v>
      </c>
      <c r="BV39" s="174">
        <v>0.33649999999999997</v>
      </c>
      <c r="BW39" s="174">
        <v>0.32159999999999994</v>
      </c>
      <c r="BX39" s="174">
        <v>0.30669999999999997</v>
      </c>
      <c r="BY39" s="174">
        <v>0.2918</v>
      </c>
      <c r="BZ39" s="174">
        <v>0.2918</v>
      </c>
      <c r="CA39" s="170"/>
      <c r="CB39" s="170"/>
    </row>
    <row r="40" spans="2:80" x14ac:dyDescent="0.25">
      <c r="B40" s="166">
        <f t="shared" si="5"/>
        <v>2033</v>
      </c>
      <c r="C40" s="174">
        <v>0.81330000000000002</v>
      </c>
      <c r="D40" s="174">
        <v>0.81330000000000002</v>
      </c>
      <c r="E40" s="174">
        <v>0.81330000000000002</v>
      </c>
      <c r="F40" s="174">
        <v>0.81330000000000002</v>
      </c>
      <c r="G40" s="174">
        <v>0.81330000000000002</v>
      </c>
      <c r="H40" s="174">
        <v>0.81330000000000002</v>
      </c>
      <c r="I40" s="174">
        <v>0.81330000000000002</v>
      </c>
      <c r="J40" s="174">
        <v>0.81330000000000002</v>
      </c>
      <c r="K40" s="174">
        <v>0.81330000000000002</v>
      </c>
      <c r="L40" s="174">
        <v>0.81330000000000002</v>
      </c>
      <c r="M40" s="174">
        <v>0.81330000000000002</v>
      </c>
      <c r="N40" s="174">
        <v>0.81330000000000002</v>
      </c>
      <c r="O40" s="174">
        <v>0.81330000000000002</v>
      </c>
      <c r="P40" s="174">
        <v>0.81330000000000002</v>
      </c>
      <c r="Q40" s="174">
        <v>0.81330000000000002</v>
      </c>
      <c r="R40" s="174">
        <v>0.81330000000000002</v>
      </c>
      <c r="S40" s="174">
        <v>0.81330000000000002</v>
      </c>
      <c r="T40" s="174">
        <v>0.81330000000000002</v>
      </c>
      <c r="U40" s="174">
        <v>0.81330000000000002</v>
      </c>
      <c r="V40" s="174">
        <v>0.81330000000000002</v>
      </c>
      <c r="W40" s="174">
        <v>0.81330000000000002</v>
      </c>
      <c r="X40" s="174">
        <v>0.81330000000000002</v>
      </c>
      <c r="Y40" s="174">
        <v>0.81330000000000002</v>
      </c>
      <c r="Z40" s="174">
        <v>0.81330000000000002</v>
      </c>
      <c r="AA40" s="174">
        <v>0.81330000000000002</v>
      </c>
      <c r="AB40" s="174">
        <v>0.81330000000000002</v>
      </c>
      <c r="AC40" s="174">
        <v>0.81330000000000002</v>
      </c>
      <c r="AD40" s="174">
        <v>0.81330000000000002</v>
      </c>
      <c r="AE40" s="174">
        <v>0.81330000000000002</v>
      </c>
      <c r="AF40" s="174">
        <v>0.81330000000000002</v>
      </c>
      <c r="AG40" s="174">
        <v>0.81330000000000002</v>
      </c>
      <c r="AH40" s="174">
        <v>0.81330000000000002</v>
      </c>
      <c r="AI40" s="174">
        <v>0.81330000000000002</v>
      </c>
      <c r="AJ40" s="174">
        <v>0.81330000000000002</v>
      </c>
      <c r="AK40" s="174">
        <v>0.81330000000000002</v>
      </c>
      <c r="AL40" s="174">
        <v>0.81330000000000002</v>
      </c>
      <c r="AM40" s="174">
        <v>0.81330000000000002</v>
      </c>
      <c r="AN40" s="174">
        <v>0.81330000000000002</v>
      </c>
      <c r="AO40" s="174">
        <v>0.81330000000000002</v>
      </c>
      <c r="AP40" s="174">
        <v>0.81330000000000002</v>
      </c>
      <c r="AQ40" s="174">
        <v>0.7984</v>
      </c>
      <c r="AR40" s="174">
        <v>0.78349999999999997</v>
      </c>
      <c r="AS40" s="174">
        <v>0.76860000000000006</v>
      </c>
      <c r="AT40" s="174">
        <v>0.75370000000000004</v>
      </c>
      <c r="AU40" s="174">
        <v>0.73880000000000001</v>
      </c>
      <c r="AV40" s="174">
        <v>0.72389999999999999</v>
      </c>
      <c r="AW40" s="174">
        <v>0.70899999999999996</v>
      </c>
      <c r="AX40" s="174">
        <v>0.69410000000000005</v>
      </c>
      <c r="AY40" s="174">
        <v>0.67920000000000003</v>
      </c>
      <c r="AZ40" s="174">
        <v>0.6643</v>
      </c>
      <c r="BA40" s="174">
        <v>0.64939999999999998</v>
      </c>
      <c r="BB40" s="174">
        <v>0.63450000000000006</v>
      </c>
      <c r="BC40" s="174">
        <v>0.61959999999999993</v>
      </c>
      <c r="BD40" s="174">
        <v>0.60470000000000002</v>
      </c>
      <c r="BE40" s="174">
        <v>0.58979999999999999</v>
      </c>
      <c r="BF40" s="174">
        <v>0.57489999999999997</v>
      </c>
      <c r="BG40" s="174">
        <v>0.56000000000000005</v>
      </c>
      <c r="BH40" s="174">
        <v>0.54510000000000003</v>
      </c>
      <c r="BI40" s="174">
        <v>0.5302</v>
      </c>
      <c r="BJ40" s="174">
        <v>0.51529999999999998</v>
      </c>
      <c r="BK40" s="174">
        <v>0.50039999999999996</v>
      </c>
      <c r="BL40" s="174">
        <v>0.48549999999999999</v>
      </c>
      <c r="BM40" s="174">
        <v>0.47059999999999996</v>
      </c>
      <c r="BN40" s="174">
        <v>0.45569999999999999</v>
      </c>
      <c r="BO40" s="174">
        <v>0.44079999999999997</v>
      </c>
      <c r="BP40" s="174">
        <v>0.42589999999999995</v>
      </c>
      <c r="BQ40" s="174">
        <v>0.41099999999999992</v>
      </c>
      <c r="BR40" s="174">
        <v>0.39609999999999995</v>
      </c>
      <c r="BS40" s="174">
        <v>0.38119999999999993</v>
      </c>
      <c r="BT40" s="174">
        <v>0.36629999999999996</v>
      </c>
      <c r="BU40" s="174">
        <v>0.35139999999999999</v>
      </c>
      <c r="BV40" s="174">
        <v>0.33649999999999997</v>
      </c>
      <c r="BW40" s="174">
        <v>0.32159999999999994</v>
      </c>
      <c r="BX40" s="174">
        <v>0.30669999999999997</v>
      </c>
      <c r="BY40" s="174">
        <v>0.2918</v>
      </c>
      <c r="BZ40" s="174">
        <v>0.2918</v>
      </c>
      <c r="CA40" s="170"/>
      <c r="CB40" s="170"/>
    </row>
    <row r="41" spans="2:80" x14ac:dyDescent="0.25">
      <c r="B41" s="166">
        <f t="shared" si="5"/>
        <v>2034</v>
      </c>
      <c r="C41" s="174">
        <v>0.81330000000000002</v>
      </c>
      <c r="D41" s="174">
        <v>0.81330000000000002</v>
      </c>
      <c r="E41" s="174">
        <v>0.81330000000000002</v>
      </c>
      <c r="F41" s="174">
        <v>0.81330000000000002</v>
      </c>
      <c r="G41" s="174">
        <v>0.81330000000000002</v>
      </c>
      <c r="H41" s="174">
        <v>0.81330000000000002</v>
      </c>
      <c r="I41" s="174">
        <v>0.81330000000000002</v>
      </c>
      <c r="J41" s="174">
        <v>0.81330000000000002</v>
      </c>
      <c r="K41" s="174">
        <v>0.81330000000000002</v>
      </c>
      <c r="L41" s="174">
        <v>0.81330000000000002</v>
      </c>
      <c r="M41" s="174">
        <v>0.81330000000000002</v>
      </c>
      <c r="N41" s="174">
        <v>0.81330000000000002</v>
      </c>
      <c r="O41" s="174">
        <v>0.81330000000000002</v>
      </c>
      <c r="P41" s="174">
        <v>0.81330000000000002</v>
      </c>
      <c r="Q41" s="174">
        <v>0.81330000000000002</v>
      </c>
      <c r="R41" s="174">
        <v>0.81330000000000002</v>
      </c>
      <c r="S41" s="174">
        <v>0.81330000000000002</v>
      </c>
      <c r="T41" s="174">
        <v>0.81330000000000002</v>
      </c>
      <c r="U41" s="174">
        <v>0.81330000000000002</v>
      </c>
      <c r="V41" s="174">
        <v>0.81330000000000002</v>
      </c>
      <c r="W41" s="174">
        <v>0.81330000000000002</v>
      </c>
      <c r="X41" s="174">
        <v>0.81330000000000002</v>
      </c>
      <c r="Y41" s="174">
        <v>0.81330000000000002</v>
      </c>
      <c r="Z41" s="174">
        <v>0.81330000000000002</v>
      </c>
      <c r="AA41" s="174">
        <v>0.81330000000000002</v>
      </c>
      <c r="AB41" s="174">
        <v>0.81330000000000002</v>
      </c>
      <c r="AC41" s="174">
        <v>0.81330000000000002</v>
      </c>
      <c r="AD41" s="174">
        <v>0.81330000000000002</v>
      </c>
      <c r="AE41" s="174">
        <v>0.81330000000000002</v>
      </c>
      <c r="AF41" s="174">
        <v>0.81330000000000002</v>
      </c>
      <c r="AG41" s="174">
        <v>0.81330000000000002</v>
      </c>
      <c r="AH41" s="174">
        <v>0.81330000000000002</v>
      </c>
      <c r="AI41" s="174">
        <v>0.81330000000000002</v>
      </c>
      <c r="AJ41" s="174">
        <v>0.81330000000000002</v>
      </c>
      <c r="AK41" s="174">
        <v>0.81330000000000002</v>
      </c>
      <c r="AL41" s="174">
        <v>0.81330000000000002</v>
      </c>
      <c r="AM41" s="174">
        <v>0.81330000000000002</v>
      </c>
      <c r="AN41" s="174">
        <v>0.81330000000000002</v>
      </c>
      <c r="AO41" s="174">
        <v>0.81330000000000002</v>
      </c>
      <c r="AP41" s="174">
        <v>0.81330000000000002</v>
      </c>
      <c r="AQ41" s="174">
        <v>0.7984</v>
      </c>
      <c r="AR41" s="174">
        <v>0.78349999999999997</v>
      </c>
      <c r="AS41" s="174">
        <v>0.76860000000000006</v>
      </c>
      <c r="AT41" s="174">
        <v>0.75370000000000004</v>
      </c>
      <c r="AU41" s="174">
        <v>0.73880000000000001</v>
      </c>
      <c r="AV41" s="174">
        <v>0.72389999999999999</v>
      </c>
      <c r="AW41" s="174">
        <v>0.70899999999999996</v>
      </c>
      <c r="AX41" s="174">
        <v>0.69410000000000005</v>
      </c>
      <c r="AY41" s="174">
        <v>0.67920000000000003</v>
      </c>
      <c r="AZ41" s="174">
        <v>0.6643</v>
      </c>
      <c r="BA41" s="174">
        <v>0.64939999999999998</v>
      </c>
      <c r="BB41" s="174">
        <v>0.63450000000000006</v>
      </c>
      <c r="BC41" s="174">
        <v>0.61959999999999993</v>
      </c>
      <c r="BD41" s="174">
        <v>0.60470000000000002</v>
      </c>
      <c r="BE41" s="174">
        <v>0.58979999999999999</v>
      </c>
      <c r="BF41" s="174">
        <v>0.57489999999999997</v>
      </c>
      <c r="BG41" s="174">
        <v>0.56000000000000005</v>
      </c>
      <c r="BH41" s="174">
        <v>0.54510000000000003</v>
      </c>
      <c r="BI41" s="174">
        <v>0.5302</v>
      </c>
      <c r="BJ41" s="174">
        <v>0.51529999999999998</v>
      </c>
      <c r="BK41" s="174">
        <v>0.50039999999999996</v>
      </c>
      <c r="BL41" s="174">
        <v>0.48549999999999999</v>
      </c>
      <c r="BM41" s="174">
        <v>0.47059999999999996</v>
      </c>
      <c r="BN41" s="174">
        <v>0.45569999999999999</v>
      </c>
      <c r="BO41" s="174">
        <v>0.44079999999999997</v>
      </c>
      <c r="BP41" s="174">
        <v>0.42589999999999995</v>
      </c>
      <c r="BQ41" s="174">
        <v>0.41099999999999992</v>
      </c>
      <c r="BR41" s="174">
        <v>0.39609999999999995</v>
      </c>
      <c r="BS41" s="174">
        <v>0.38119999999999993</v>
      </c>
      <c r="BT41" s="174">
        <v>0.36629999999999996</v>
      </c>
      <c r="BU41" s="174">
        <v>0.35139999999999999</v>
      </c>
      <c r="BV41" s="174">
        <v>0.33649999999999997</v>
      </c>
      <c r="BW41" s="174">
        <v>0.32159999999999994</v>
      </c>
      <c r="BX41" s="174">
        <v>0.30669999999999997</v>
      </c>
      <c r="BY41" s="174">
        <v>0.2918</v>
      </c>
      <c r="BZ41" s="174">
        <v>0.2918</v>
      </c>
      <c r="CA41" s="170"/>
      <c r="CB41" s="170"/>
    </row>
    <row r="42" spans="2:80" x14ac:dyDescent="0.25">
      <c r="B42" s="166">
        <f t="shared" si="5"/>
        <v>2035</v>
      </c>
      <c r="C42" s="174">
        <v>0.81330000000000002</v>
      </c>
      <c r="D42" s="174">
        <v>0.81330000000000002</v>
      </c>
      <c r="E42" s="174">
        <v>0.81330000000000002</v>
      </c>
      <c r="F42" s="174">
        <v>0.81330000000000002</v>
      </c>
      <c r="G42" s="174">
        <v>0.81330000000000002</v>
      </c>
      <c r="H42" s="174">
        <v>0.81330000000000002</v>
      </c>
      <c r="I42" s="174">
        <v>0.81330000000000002</v>
      </c>
      <c r="J42" s="174">
        <v>0.81330000000000002</v>
      </c>
      <c r="K42" s="174">
        <v>0.81330000000000002</v>
      </c>
      <c r="L42" s="174">
        <v>0.81330000000000002</v>
      </c>
      <c r="M42" s="174">
        <v>0.81330000000000002</v>
      </c>
      <c r="N42" s="174">
        <v>0.81330000000000002</v>
      </c>
      <c r="O42" s="174">
        <v>0.81330000000000002</v>
      </c>
      <c r="P42" s="174">
        <v>0.81330000000000002</v>
      </c>
      <c r="Q42" s="174">
        <v>0.81330000000000002</v>
      </c>
      <c r="R42" s="174">
        <v>0.81330000000000002</v>
      </c>
      <c r="S42" s="174">
        <v>0.81330000000000002</v>
      </c>
      <c r="T42" s="174">
        <v>0.81330000000000002</v>
      </c>
      <c r="U42" s="174">
        <v>0.81330000000000002</v>
      </c>
      <c r="V42" s="174">
        <v>0.81330000000000002</v>
      </c>
      <c r="W42" s="174">
        <v>0.81330000000000002</v>
      </c>
      <c r="X42" s="174">
        <v>0.81330000000000002</v>
      </c>
      <c r="Y42" s="174">
        <v>0.81330000000000002</v>
      </c>
      <c r="Z42" s="174">
        <v>0.81330000000000002</v>
      </c>
      <c r="AA42" s="174">
        <v>0.81330000000000002</v>
      </c>
      <c r="AB42" s="174">
        <v>0.81330000000000002</v>
      </c>
      <c r="AC42" s="174">
        <v>0.81330000000000002</v>
      </c>
      <c r="AD42" s="174">
        <v>0.81330000000000002</v>
      </c>
      <c r="AE42" s="174">
        <v>0.81330000000000002</v>
      </c>
      <c r="AF42" s="174">
        <v>0.81330000000000002</v>
      </c>
      <c r="AG42" s="174">
        <v>0.81330000000000002</v>
      </c>
      <c r="AH42" s="174">
        <v>0.81330000000000002</v>
      </c>
      <c r="AI42" s="174">
        <v>0.81330000000000002</v>
      </c>
      <c r="AJ42" s="174">
        <v>0.81330000000000002</v>
      </c>
      <c r="AK42" s="174">
        <v>0.81330000000000002</v>
      </c>
      <c r="AL42" s="174">
        <v>0.81330000000000002</v>
      </c>
      <c r="AM42" s="174">
        <v>0.81330000000000002</v>
      </c>
      <c r="AN42" s="174">
        <v>0.81330000000000002</v>
      </c>
      <c r="AO42" s="174">
        <v>0.81330000000000002</v>
      </c>
      <c r="AP42" s="174">
        <v>0.81330000000000002</v>
      </c>
      <c r="AQ42" s="174">
        <v>0.7984</v>
      </c>
      <c r="AR42" s="174">
        <v>0.78349999999999997</v>
      </c>
      <c r="AS42" s="174">
        <v>0.76860000000000006</v>
      </c>
      <c r="AT42" s="174">
        <v>0.75370000000000004</v>
      </c>
      <c r="AU42" s="174">
        <v>0.73880000000000001</v>
      </c>
      <c r="AV42" s="174">
        <v>0.72389999999999999</v>
      </c>
      <c r="AW42" s="174">
        <v>0.70899999999999996</v>
      </c>
      <c r="AX42" s="174">
        <v>0.69410000000000005</v>
      </c>
      <c r="AY42" s="174">
        <v>0.67920000000000003</v>
      </c>
      <c r="AZ42" s="174">
        <v>0.6643</v>
      </c>
      <c r="BA42" s="174">
        <v>0.64939999999999998</v>
      </c>
      <c r="BB42" s="174">
        <v>0.63450000000000006</v>
      </c>
      <c r="BC42" s="174">
        <v>0.61959999999999993</v>
      </c>
      <c r="BD42" s="174">
        <v>0.60470000000000002</v>
      </c>
      <c r="BE42" s="174">
        <v>0.58979999999999999</v>
      </c>
      <c r="BF42" s="174">
        <v>0.57489999999999997</v>
      </c>
      <c r="BG42" s="174">
        <v>0.56000000000000005</v>
      </c>
      <c r="BH42" s="174">
        <v>0.54510000000000003</v>
      </c>
      <c r="BI42" s="174">
        <v>0.5302</v>
      </c>
      <c r="BJ42" s="174">
        <v>0.51529999999999998</v>
      </c>
      <c r="BK42" s="174">
        <v>0.50039999999999996</v>
      </c>
      <c r="BL42" s="174">
        <v>0.48549999999999999</v>
      </c>
      <c r="BM42" s="174">
        <v>0.47059999999999996</v>
      </c>
      <c r="BN42" s="174">
        <v>0.45569999999999999</v>
      </c>
      <c r="BO42" s="174">
        <v>0.44079999999999997</v>
      </c>
      <c r="BP42" s="174">
        <v>0.42589999999999995</v>
      </c>
      <c r="BQ42" s="174">
        <v>0.41099999999999992</v>
      </c>
      <c r="BR42" s="174">
        <v>0.39609999999999995</v>
      </c>
      <c r="BS42" s="174">
        <v>0.38119999999999993</v>
      </c>
      <c r="BT42" s="174">
        <v>0.36629999999999996</v>
      </c>
      <c r="BU42" s="174">
        <v>0.35139999999999999</v>
      </c>
      <c r="BV42" s="174">
        <v>0.33649999999999997</v>
      </c>
      <c r="BW42" s="174">
        <v>0.32159999999999994</v>
      </c>
      <c r="BX42" s="174">
        <v>0.30669999999999997</v>
      </c>
      <c r="BY42" s="174">
        <v>0.2918</v>
      </c>
      <c r="BZ42" s="174">
        <v>0.2918</v>
      </c>
      <c r="CA42" s="170"/>
      <c r="CB42" s="170"/>
    </row>
    <row r="43" spans="2:80" x14ac:dyDescent="0.25">
      <c r="B43" s="166">
        <f t="shared" si="5"/>
        <v>2036</v>
      </c>
      <c r="C43" s="174">
        <v>0.81330000000000002</v>
      </c>
      <c r="D43" s="174">
        <v>0.81330000000000002</v>
      </c>
      <c r="E43" s="174">
        <v>0.81330000000000002</v>
      </c>
      <c r="F43" s="174">
        <v>0.81330000000000002</v>
      </c>
      <c r="G43" s="174">
        <v>0.81330000000000002</v>
      </c>
      <c r="H43" s="174">
        <v>0.81330000000000002</v>
      </c>
      <c r="I43" s="174">
        <v>0.81330000000000002</v>
      </c>
      <c r="J43" s="174">
        <v>0.81330000000000002</v>
      </c>
      <c r="K43" s="174">
        <v>0.81330000000000002</v>
      </c>
      <c r="L43" s="174">
        <v>0.81330000000000002</v>
      </c>
      <c r="M43" s="174">
        <v>0.81330000000000002</v>
      </c>
      <c r="N43" s="174">
        <v>0.81330000000000002</v>
      </c>
      <c r="O43" s="174">
        <v>0.81330000000000002</v>
      </c>
      <c r="P43" s="174">
        <v>0.81330000000000002</v>
      </c>
      <c r="Q43" s="174">
        <v>0.81330000000000002</v>
      </c>
      <c r="R43" s="174">
        <v>0.81330000000000002</v>
      </c>
      <c r="S43" s="174">
        <v>0.81330000000000002</v>
      </c>
      <c r="T43" s="174">
        <v>0.81330000000000002</v>
      </c>
      <c r="U43" s="174">
        <v>0.81330000000000002</v>
      </c>
      <c r="V43" s="174">
        <v>0.81330000000000002</v>
      </c>
      <c r="W43" s="174">
        <v>0.81330000000000002</v>
      </c>
      <c r="X43" s="174">
        <v>0.81330000000000002</v>
      </c>
      <c r="Y43" s="174">
        <v>0.81330000000000002</v>
      </c>
      <c r="Z43" s="174">
        <v>0.81330000000000002</v>
      </c>
      <c r="AA43" s="174">
        <v>0.81330000000000002</v>
      </c>
      <c r="AB43" s="174">
        <v>0.81330000000000002</v>
      </c>
      <c r="AC43" s="174">
        <v>0.81330000000000002</v>
      </c>
      <c r="AD43" s="174">
        <v>0.81330000000000002</v>
      </c>
      <c r="AE43" s="174">
        <v>0.81330000000000002</v>
      </c>
      <c r="AF43" s="174">
        <v>0.81330000000000002</v>
      </c>
      <c r="AG43" s="174">
        <v>0.81330000000000002</v>
      </c>
      <c r="AH43" s="174">
        <v>0.81330000000000002</v>
      </c>
      <c r="AI43" s="174">
        <v>0.81330000000000002</v>
      </c>
      <c r="AJ43" s="174">
        <v>0.81330000000000002</v>
      </c>
      <c r="AK43" s="174">
        <v>0.81330000000000002</v>
      </c>
      <c r="AL43" s="174">
        <v>0.81330000000000002</v>
      </c>
      <c r="AM43" s="174">
        <v>0.81330000000000002</v>
      </c>
      <c r="AN43" s="174">
        <v>0.81330000000000002</v>
      </c>
      <c r="AO43" s="174">
        <v>0.81330000000000002</v>
      </c>
      <c r="AP43" s="174">
        <v>0.81330000000000002</v>
      </c>
      <c r="AQ43" s="174">
        <v>0.7984</v>
      </c>
      <c r="AR43" s="174">
        <v>0.78349999999999997</v>
      </c>
      <c r="AS43" s="174">
        <v>0.76860000000000006</v>
      </c>
      <c r="AT43" s="174">
        <v>0.75370000000000004</v>
      </c>
      <c r="AU43" s="174">
        <v>0.73880000000000001</v>
      </c>
      <c r="AV43" s="174">
        <v>0.72389999999999999</v>
      </c>
      <c r="AW43" s="174">
        <v>0.70899999999999996</v>
      </c>
      <c r="AX43" s="174">
        <v>0.69410000000000005</v>
      </c>
      <c r="AY43" s="174">
        <v>0.67920000000000003</v>
      </c>
      <c r="AZ43" s="174">
        <v>0.6643</v>
      </c>
      <c r="BA43" s="174">
        <v>0.64939999999999998</v>
      </c>
      <c r="BB43" s="174">
        <v>0.63450000000000006</v>
      </c>
      <c r="BC43" s="174">
        <v>0.61959999999999993</v>
      </c>
      <c r="BD43" s="174">
        <v>0.60470000000000002</v>
      </c>
      <c r="BE43" s="174">
        <v>0.58979999999999999</v>
      </c>
      <c r="BF43" s="174">
        <v>0.57489999999999997</v>
      </c>
      <c r="BG43" s="174">
        <v>0.56000000000000005</v>
      </c>
      <c r="BH43" s="174">
        <v>0.54510000000000003</v>
      </c>
      <c r="BI43" s="174">
        <v>0.5302</v>
      </c>
      <c r="BJ43" s="174">
        <v>0.51529999999999998</v>
      </c>
      <c r="BK43" s="174">
        <v>0.50039999999999996</v>
      </c>
      <c r="BL43" s="174">
        <v>0.48549999999999999</v>
      </c>
      <c r="BM43" s="174">
        <v>0.47059999999999996</v>
      </c>
      <c r="BN43" s="174">
        <v>0.45569999999999999</v>
      </c>
      <c r="BO43" s="174">
        <v>0.44079999999999997</v>
      </c>
      <c r="BP43" s="174">
        <v>0.42589999999999995</v>
      </c>
      <c r="BQ43" s="174">
        <v>0.41099999999999992</v>
      </c>
      <c r="BR43" s="174">
        <v>0.39609999999999995</v>
      </c>
      <c r="BS43" s="174">
        <v>0.38119999999999993</v>
      </c>
      <c r="BT43" s="174">
        <v>0.36629999999999996</v>
      </c>
      <c r="BU43" s="174">
        <v>0.35139999999999999</v>
      </c>
      <c r="BV43" s="174">
        <v>0.33649999999999997</v>
      </c>
      <c r="BW43" s="174">
        <v>0.32159999999999994</v>
      </c>
      <c r="BX43" s="174">
        <v>0.30669999999999997</v>
      </c>
      <c r="BY43" s="174">
        <v>0.2918</v>
      </c>
      <c r="BZ43" s="174">
        <v>0.2918</v>
      </c>
      <c r="CA43" s="170"/>
      <c r="CB43" s="170"/>
    </row>
    <row r="44" spans="2:80" x14ac:dyDescent="0.25">
      <c r="B44" s="166">
        <f t="shared" si="5"/>
        <v>2037</v>
      </c>
      <c r="C44" s="174">
        <v>0.81330000000000002</v>
      </c>
      <c r="D44" s="174">
        <v>0.81330000000000002</v>
      </c>
      <c r="E44" s="174">
        <v>0.81330000000000002</v>
      </c>
      <c r="F44" s="174">
        <v>0.81330000000000002</v>
      </c>
      <c r="G44" s="174">
        <v>0.81330000000000002</v>
      </c>
      <c r="H44" s="174">
        <v>0.81330000000000002</v>
      </c>
      <c r="I44" s="174">
        <v>0.81330000000000002</v>
      </c>
      <c r="J44" s="174">
        <v>0.81330000000000002</v>
      </c>
      <c r="K44" s="174">
        <v>0.81330000000000002</v>
      </c>
      <c r="L44" s="174">
        <v>0.81330000000000002</v>
      </c>
      <c r="M44" s="174">
        <v>0.81330000000000002</v>
      </c>
      <c r="N44" s="174">
        <v>0.81330000000000002</v>
      </c>
      <c r="O44" s="174">
        <v>0.81330000000000002</v>
      </c>
      <c r="P44" s="174">
        <v>0.81330000000000002</v>
      </c>
      <c r="Q44" s="174">
        <v>0.81330000000000002</v>
      </c>
      <c r="R44" s="174">
        <v>0.81330000000000002</v>
      </c>
      <c r="S44" s="174">
        <v>0.81330000000000002</v>
      </c>
      <c r="T44" s="174">
        <v>0.81330000000000002</v>
      </c>
      <c r="U44" s="174">
        <v>0.81330000000000002</v>
      </c>
      <c r="V44" s="174">
        <v>0.81330000000000002</v>
      </c>
      <c r="W44" s="174">
        <v>0.81330000000000002</v>
      </c>
      <c r="X44" s="174">
        <v>0.81330000000000002</v>
      </c>
      <c r="Y44" s="174">
        <v>0.81330000000000002</v>
      </c>
      <c r="Z44" s="174">
        <v>0.81330000000000002</v>
      </c>
      <c r="AA44" s="174">
        <v>0.81330000000000002</v>
      </c>
      <c r="AB44" s="174">
        <v>0.81330000000000002</v>
      </c>
      <c r="AC44" s="174">
        <v>0.81330000000000002</v>
      </c>
      <c r="AD44" s="174">
        <v>0.81330000000000002</v>
      </c>
      <c r="AE44" s="174">
        <v>0.81330000000000002</v>
      </c>
      <c r="AF44" s="174">
        <v>0.81330000000000002</v>
      </c>
      <c r="AG44" s="174">
        <v>0.81330000000000002</v>
      </c>
      <c r="AH44" s="174">
        <v>0.81330000000000002</v>
      </c>
      <c r="AI44" s="174">
        <v>0.81330000000000002</v>
      </c>
      <c r="AJ44" s="174">
        <v>0.81330000000000002</v>
      </c>
      <c r="AK44" s="174">
        <v>0.81330000000000002</v>
      </c>
      <c r="AL44" s="174">
        <v>0.81330000000000002</v>
      </c>
      <c r="AM44" s="174">
        <v>0.81330000000000002</v>
      </c>
      <c r="AN44" s="174">
        <v>0.81330000000000002</v>
      </c>
      <c r="AO44" s="174">
        <v>0.81330000000000002</v>
      </c>
      <c r="AP44" s="174">
        <v>0.81330000000000002</v>
      </c>
      <c r="AQ44" s="174">
        <v>0.7984</v>
      </c>
      <c r="AR44" s="174">
        <v>0.78349999999999997</v>
      </c>
      <c r="AS44" s="174">
        <v>0.76860000000000006</v>
      </c>
      <c r="AT44" s="174">
        <v>0.75370000000000004</v>
      </c>
      <c r="AU44" s="174">
        <v>0.73880000000000001</v>
      </c>
      <c r="AV44" s="174">
        <v>0.72389999999999999</v>
      </c>
      <c r="AW44" s="174">
        <v>0.70899999999999996</v>
      </c>
      <c r="AX44" s="174">
        <v>0.69410000000000005</v>
      </c>
      <c r="AY44" s="174">
        <v>0.67920000000000003</v>
      </c>
      <c r="AZ44" s="174">
        <v>0.6643</v>
      </c>
      <c r="BA44" s="174">
        <v>0.64939999999999998</v>
      </c>
      <c r="BB44" s="174">
        <v>0.63450000000000006</v>
      </c>
      <c r="BC44" s="174">
        <v>0.61959999999999993</v>
      </c>
      <c r="BD44" s="174">
        <v>0.60470000000000002</v>
      </c>
      <c r="BE44" s="174">
        <v>0.58979999999999999</v>
      </c>
      <c r="BF44" s="174">
        <v>0.57489999999999997</v>
      </c>
      <c r="BG44" s="174">
        <v>0.56000000000000005</v>
      </c>
      <c r="BH44" s="174">
        <v>0.54510000000000003</v>
      </c>
      <c r="BI44" s="174">
        <v>0.5302</v>
      </c>
      <c r="BJ44" s="174">
        <v>0.51529999999999998</v>
      </c>
      <c r="BK44" s="174">
        <v>0.50039999999999996</v>
      </c>
      <c r="BL44" s="174">
        <v>0.48549999999999999</v>
      </c>
      <c r="BM44" s="174">
        <v>0.47059999999999996</v>
      </c>
      <c r="BN44" s="174">
        <v>0.45569999999999999</v>
      </c>
      <c r="BO44" s="174">
        <v>0.44079999999999997</v>
      </c>
      <c r="BP44" s="174">
        <v>0.42589999999999995</v>
      </c>
      <c r="BQ44" s="174">
        <v>0.41099999999999992</v>
      </c>
      <c r="BR44" s="174">
        <v>0.39609999999999995</v>
      </c>
      <c r="BS44" s="174">
        <v>0.38119999999999993</v>
      </c>
      <c r="BT44" s="174">
        <v>0.36629999999999996</v>
      </c>
      <c r="BU44" s="174">
        <v>0.35139999999999999</v>
      </c>
      <c r="BV44" s="174">
        <v>0.33649999999999997</v>
      </c>
      <c r="BW44" s="174">
        <v>0.32159999999999994</v>
      </c>
      <c r="BX44" s="174">
        <v>0.30669999999999997</v>
      </c>
      <c r="BY44" s="174">
        <v>0.2918</v>
      </c>
      <c r="BZ44" s="174">
        <v>0.2918</v>
      </c>
      <c r="CA44" s="170"/>
      <c r="CB44" s="170"/>
    </row>
    <row r="45" spans="2:80" x14ac:dyDescent="0.25">
      <c r="B45" s="166">
        <f t="shared" si="5"/>
        <v>2038</v>
      </c>
      <c r="C45" s="174">
        <v>0.81330000000000002</v>
      </c>
      <c r="D45" s="174">
        <v>0.81330000000000002</v>
      </c>
      <c r="E45" s="174">
        <v>0.81330000000000002</v>
      </c>
      <c r="F45" s="174">
        <v>0.81330000000000002</v>
      </c>
      <c r="G45" s="174">
        <v>0.81330000000000002</v>
      </c>
      <c r="H45" s="174">
        <v>0.81330000000000002</v>
      </c>
      <c r="I45" s="174">
        <v>0.81330000000000002</v>
      </c>
      <c r="J45" s="174">
        <v>0.81330000000000002</v>
      </c>
      <c r="K45" s="174">
        <v>0.81330000000000002</v>
      </c>
      <c r="L45" s="174">
        <v>0.81330000000000002</v>
      </c>
      <c r="M45" s="174">
        <v>0.81330000000000002</v>
      </c>
      <c r="N45" s="174">
        <v>0.81330000000000002</v>
      </c>
      <c r="O45" s="174">
        <v>0.81330000000000002</v>
      </c>
      <c r="P45" s="174">
        <v>0.81330000000000002</v>
      </c>
      <c r="Q45" s="174">
        <v>0.81330000000000002</v>
      </c>
      <c r="R45" s="174">
        <v>0.81330000000000002</v>
      </c>
      <c r="S45" s="174">
        <v>0.81330000000000002</v>
      </c>
      <c r="T45" s="174">
        <v>0.81330000000000002</v>
      </c>
      <c r="U45" s="174">
        <v>0.81330000000000002</v>
      </c>
      <c r="V45" s="174">
        <v>0.81330000000000002</v>
      </c>
      <c r="W45" s="174">
        <v>0.81330000000000002</v>
      </c>
      <c r="X45" s="174">
        <v>0.81330000000000002</v>
      </c>
      <c r="Y45" s="174">
        <v>0.81330000000000002</v>
      </c>
      <c r="Z45" s="174">
        <v>0.81330000000000002</v>
      </c>
      <c r="AA45" s="174">
        <v>0.81330000000000002</v>
      </c>
      <c r="AB45" s="174">
        <v>0.81330000000000002</v>
      </c>
      <c r="AC45" s="174">
        <v>0.81330000000000002</v>
      </c>
      <c r="AD45" s="174">
        <v>0.81330000000000002</v>
      </c>
      <c r="AE45" s="174">
        <v>0.81330000000000002</v>
      </c>
      <c r="AF45" s="174">
        <v>0.81330000000000002</v>
      </c>
      <c r="AG45" s="174">
        <v>0.81330000000000002</v>
      </c>
      <c r="AH45" s="174">
        <v>0.81330000000000002</v>
      </c>
      <c r="AI45" s="174">
        <v>0.81330000000000002</v>
      </c>
      <c r="AJ45" s="174">
        <v>0.81330000000000002</v>
      </c>
      <c r="AK45" s="174">
        <v>0.81330000000000002</v>
      </c>
      <c r="AL45" s="174">
        <v>0.81330000000000002</v>
      </c>
      <c r="AM45" s="174">
        <v>0.81330000000000002</v>
      </c>
      <c r="AN45" s="174">
        <v>0.81330000000000002</v>
      </c>
      <c r="AO45" s="174">
        <v>0.81330000000000002</v>
      </c>
      <c r="AP45" s="174">
        <v>0.81330000000000002</v>
      </c>
      <c r="AQ45" s="174">
        <v>0.7984</v>
      </c>
      <c r="AR45" s="174">
        <v>0.78349999999999997</v>
      </c>
      <c r="AS45" s="174">
        <v>0.76860000000000006</v>
      </c>
      <c r="AT45" s="174">
        <v>0.75370000000000004</v>
      </c>
      <c r="AU45" s="174">
        <v>0.73880000000000001</v>
      </c>
      <c r="AV45" s="174">
        <v>0.72389999999999999</v>
      </c>
      <c r="AW45" s="174">
        <v>0.70899999999999996</v>
      </c>
      <c r="AX45" s="174">
        <v>0.69410000000000005</v>
      </c>
      <c r="AY45" s="174">
        <v>0.67920000000000003</v>
      </c>
      <c r="AZ45" s="174">
        <v>0.6643</v>
      </c>
      <c r="BA45" s="174">
        <v>0.64939999999999998</v>
      </c>
      <c r="BB45" s="174">
        <v>0.63450000000000006</v>
      </c>
      <c r="BC45" s="174">
        <v>0.61959999999999993</v>
      </c>
      <c r="BD45" s="174">
        <v>0.60470000000000002</v>
      </c>
      <c r="BE45" s="174">
        <v>0.58979999999999999</v>
      </c>
      <c r="BF45" s="174">
        <v>0.57489999999999997</v>
      </c>
      <c r="BG45" s="174">
        <v>0.56000000000000005</v>
      </c>
      <c r="BH45" s="174">
        <v>0.54510000000000003</v>
      </c>
      <c r="BI45" s="174">
        <v>0.5302</v>
      </c>
      <c r="BJ45" s="174">
        <v>0.51529999999999998</v>
      </c>
      <c r="BK45" s="174">
        <v>0.50039999999999996</v>
      </c>
      <c r="BL45" s="174">
        <v>0.48549999999999999</v>
      </c>
      <c r="BM45" s="174">
        <v>0.47059999999999996</v>
      </c>
      <c r="BN45" s="174">
        <v>0.45569999999999999</v>
      </c>
      <c r="BO45" s="174">
        <v>0.44079999999999997</v>
      </c>
      <c r="BP45" s="174">
        <v>0.42589999999999995</v>
      </c>
      <c r="BQ45" s="174">
        <v>0.41099999999999992</v>
      </c>
      <c r="BR45" s="174">
        <v>0.39609999999999995</v>
      </c>
      <c r="BS45" s="174">
        <v>0.38119999999999993</v>
      </c>
      <c r="BT45" s="174">
        <v>0.36629999999999996</v>
      </c>
      <c r="BU45" s="174">
        <v>0.35139999999999999</v>
      </c>
      <c r="BV45" s="174">
        <v>0.33649999999999997</v>
      </c>
      <c r="BW45" s="174">
        <v>0.32159999999999994</v>
      </c>
      <c r="BX45" s="174">
        <v>0.30669999999999997</v>
      </c>
      <c r="BY45" s="174">
        <v>0.2918</v>
      </c>
      <c r="BZ45" s="174">
        <v>0.2918</v>
      </c>
      <c r="CA45" s="170"/>
      <c r="CB45" s="170"/>
    </row>
    <row r="46" spans="2:80" x14ac:dyDescent="0.25">
      <c r="B46" s="166">
        <f t="shared" si="5"/>
        <v>2039</v>
      </c>
      <c r="C46" s="174">
        <v>0.81330000000000002</v>
      </c>
      <c r="D46" s="174">
        <v>0.81330000000000002</v>
      </c>
      <c r="E46" s="174">
        <v>0.81330000000000002</v>
      </c>
      <c r="F46" s="174">
        <v>0.81330000000000002</v>
      </c>
      <c r="G46" s="174">
        <v>0.81330000000000002</v>
      </c>
      <c r="H46" s="174">
        <v>0.81330000000000002</v>
      </c>
      <c r="I46" s="174">
        <v>0.81330000000000002</v>
      </c>
      <c r="J46" s="174">
        <v>0.81330000000000002</v>
      </c>
      <c r="K46" s="174">
        <v>0.81330000000000002</v>
      </c>
      <c r="L46" s="174">
        <v>0.81330000000000002</v>
      </c>
      <c r="M46" s="174">
        <v>0.81330000000000002</v>
      </c>
      <c r="N46" s="174">
        <v>0.81330000000000002</v>
      </c>
      <c r="O46" s="174">
        <v>0.81330000000000002</v>
      </c>
      <c r="P46" s="174">
        <v>0.81330000000000002</v>
      </c>
      <c r="Q46" s="174">
        <v>0.81330000000000002</v>
      </c>
      <c r="R46" s="174">
        <v>0.81330000000000002</v>
      </c>
      <c r="S46" s="174">
        <v>0.81330000000000002</v>
      </c>
      <c r="T46" s="174">
        <v>0.81330000000000002</v>
      </c>
      <c r="U46" s="174">
        <v>0.81330000000000002</v>
      </c>
      <c r="V46" s="174">
        <v>0.81330000000000002</v>
      </c>
      <c r="W46" s="174">
        <v>0.81330000000000002</v>
      </c>
      <c r="X46" s="174">
        <v>0.81330000000000002</v>
      </c>
      <c r="Y46" s="174">
        <v>0.81330000000000002</v>
      </c>
      <c r="Z46" s="174">
        <v>0.81330000000000002</v>
      </c>
      <c r="AA46" s="174">
        <v>0.81330000000000002</v>
      </c>
      <c r="AB46" s="174">
        <v>0.81330000000000002</v>
      </c>
      <c r="AC46" s="174">
        <v>0.81330000000000002</v>
      </c>
      <c r="AD46" s="174">
        <v>0.81330000000000002</v>
      </c>
      <c r="AE46" s="174">
        <v>0.81330000000000002</v>
      </c>
      <c r="AF46" s="174">
        <v>0.81330000000000002</v>
      </c>
      <c r="AG46" s="174">
        <v>0.81330000000000002</v>
      </c>
      <c r="AH46" s="174">
        <v>0.81330000000000002</v>
      </c>
      <c r="AI46" s="174">
        <v>0.81330000000000002</v>
      </c>
      <c r="AJ46" s="174">
        <v>0.81330000000000002</v>
      </c>
      <c r="AK46" s="174">
        <v>0.81330000000000002</v>
      </c>
      <c r="AL46" s="174">
        <v>0.81330000000000002</v>
      </c>
      <c r="AM46" s="174">
        <v>0.81330000000000002</v>
      </c>
      <c r="AN46" s="174">
        <v>0.81330000000000002</v>
      </c>
      <c r="AO46" s="174">
        <v>0.81330000000000002</v>
      </c>
      <c r="AP46" s="174">
        <v>0.81330000000000002</v>
      </c>
      <c r="AQ46" s="174">
        <v>0.7984</v>
      </c>
      <c r="AR46" s="174">
        <v>0.78349999999999997</v>
      </c>
      <c r="AS46" s="174">
        <v>0.76860000000000006</v>
      </c>
      <c r="AT46" s="174">
        <v>0.75370000000000004</v>
      </c>
      <c r="AU46" s="174">
        <v>0.73880000000000001</v>
      </c>
      <c r="AV46" s="174">
        <v>0.72389999999999999</v>
      </c>
      <c r="AW46" s="174">
        <v>0.70899999999999996</v>
      </c>
      <c r="AX46" s="174">
        <v>0.69410000000000005</v>
      </c>
      <c r="AY46" s="174">
        <v>0.67920000000000003</v>
      </c>
      <c r="AZ46" s="174">
        <v>0.6643</v>
      </c>
      <c r="BA46" s="174">
        <v>0.64939999999999998</v>
      </c>
      <c r="BB46" s="174">
        <v>0.63450000000000006</v>
      </c>
      <c r="BC46" s="174">
        <v>0.61959999999999993</v>
      </c>
      <c r="BD46" s="174">
        <v>0.60470000000000002</v>
      </c>
      <c r="BE46" s="174">
        <v>0.58979999999999999</v>
      </c>
      <c r="BF46" s="174">
        <v>0.57489999999999997</v>
      </c>
      <c r="BG46" s="174">
        <v>0.56000000000000005</v>
      </c>
      <c r="BH46" s="174">
        <v>0.54510000000000003</v>
      </c>
      <c r="BI46" s="174">
        <v>0.5302</v>
      </c>
      <c r="BJ46" s="174">
        <v>0.51529999999999998</v>
      </c>
      <c r="BK46" s="174">
        <v>0.50039999999999996</v>
      </c>
      <c r="BL46" s="174">
        <v>0.48549999999999999</v>
      </c>
      <c r="BM46" s="174">
        <v>0.47059999999999996</v>
      </c>
      <c r="BN46" s="174">
        <v>0.45569999999999999</v>
      </c>
      <c r="BO46" s="174">
        <v>0.44079999999999997</v>
      </c>
      <c r="BP46" s="174">
        <v>0.42589999999999995</v>
      </c>
      <c r="BQ46" s="174">
        <v>0.41099999999999992</v>
      </c>
      <c r="BR46" s="174">
        <v>0.39609999999999995</v>
      </c>
      <c r="BS46" s="174">
        <v>0.38119999999999993</v>
      </c>
      <c r="BT46" s="174">
        <v>0.36629999999999996</v>
      </c>
      <c r="BU46" s="174">
        <v>0.35139999999999999</v>
      </c>
      <c r="BV46" s="174">
        <v>0.33649999999999997</v>
      </c>
      <c r="BW46" s="174">
        <v>0.32159999999999994</v>
      </c>
      <c r="BX46" s="174">
        <v>0.30669999999999997</v>
      </c>
      <c r="BY46" s="174">
        <v>0.2918</v>
      </c>
      <c r="BZ46" s="174">
        <v>0.2918</v>
      </c>
      <c r="CA46" s="170"/>
      <c r="CB46" s="170"/>
    </row>
    <row r="47" spans="2:80" x14ac:dyDescent="0.25">
      <c r="B47" s="166">
        <f t="shared" si="5"/>
        <v>2040</v>
      </c>
      <c r="C47" s="174">
        <v>0.81330000000000002</v>
      </c>
      <c r="D47" s="174">
        <v>0.81330000000000002</v>
      </c>
      <c r="E47" s="174">
        <v>0.81330000000000002</v>
      </c>
      <c r="F47" s="174">
        <v>0.81330000000000002</v>
      </c>
      <c r="G47" s="174">
        <v>0.81330000000000002</v>
      </c>
      <c r="H47" s="174">
        <v>0.81330000000000002</v>
      </c>
      <c r="I47" s="174">
        <v>0.81330000000000002</v>
      </c>
      <c r="J47" s="174">
        <v>0.81330000000000002</v>
      </c>
      <c r="K47" s="174">
        <v>0.81330000000000002</v>
      </c>
      <c r="L47" s="174">
        <v>0.81330000000000002</v>
      </c>
      <c r="M47" s="174">
        <v>0.81330000000000002</v>
      </c>
      <c r="N47" s="174">
        <v>0.81330000000000002</v>
      </c>
      <c r="O47" s="174">
        <v>0.81330000000000002</v>
      </c>
      <c r="P47" s="174">
        <v>0.81330000000000002</v>
      </c>
      <c r="Q47" s="174">
        <v>0.81330000000000002</v>
      </c>
      <c r="R47" s="174">
        <v>0.81330000000000002</v>
      </c>
      <c r="S47" s="174">
        <v>0.81330000000000002</v>
      </c>
      <c r="T47" s="174">
        <v>0.81330000000000002</v>
      </c>
      <c r="U47" s="174">
        <v>0.81330000000000002</v>
      </c>
      <c r="V47" s="174">
        <v>0.81330000000000002</v>
      </c>
      <c r="W47" s="174">
        <v>0.81330000000000002</v>
      </c>
      <c r="X47" s="174">
        <v>0.81330000000000002</v>
      </c>
      <c r="Y47" s="174">
        <v>0.81330000000000002</v>
      </c>
      <c r="Z47" s="174">
        <v>0.81330000000000002</v>
      </c>
      <c r="AA47" s="174">
        <v>0.81330000000000002</v>
      </c>
      <c r="AB47" s="174">
        <v>0.81330000000000002</v>
      </c>
      <c r="AC47" s="174">
        <v>0.81330000000000002</v>
      </c>
      <c r="AD47" s="174">
        <v>0.81330000000000002</v>
      </c>
      <c r="AE47" s="174">
        <v>0.81330000000000002</v>
      </c>
      <c r="AF47" s="174">
        <v>0.81330000000000002</v>
      </c>
      <c r="AG47" s="174">
        <v>0.81330000000000002</v>
      </c>
      <c r="AH47" s="174">
        <v>0.81330000000000002</v>
      </c>
      <c r="AI47" s="174">
        <v>0.81330000000000002</v>
      </c>
      <c r="AJ47" s="174">
        <v>0.81330000000000002</v>
      </c>
      <c r="AK47" s="174">
        <v>0.81330000000000002</v>
      </c>
      <c r="AL47" s="174">
        <v>0.81330000000000002</v>
      </c>
      <c r="AM47" s="174">
        <v>0.81330000000000002</v>
      </c>
      <c r="AN47" s="174">
        <v>0.81330000000000002</v>
      </c>
      <c r="AO47" s="174">
        <v>0.81330000000000002</v>
      </c>
      <c r="AP47" s="174">
        <v>0.81330000000000002</v>
      </c>
      <c r="AQ47" s="174">
        <v>0.7984</v>
      </c>
      <c r="AR47" s="174">
        <v>0.78349999999999997</v>
      </c>
      <c r="AS47" s="174">
        <v>0.76860000000000006</v>
      </c>
      <c r="AT47" s="174">
        <v>0.75370000000000004</v>
      </c>
      <c r="AU47" s="174">
        <v>0.73880000000000001</v>
      </c>
      <c r="AV47" s="174">
        <v>0.72389999999999999</v>
      </c>
      <c r="AW47" s="174">
        <v>0.70899999999999996</v>
      </c>
      <c r="AX47" s="174">
        <v>0.69410000000000005</v>
      </c>
      <c r="AY47" s="174">
        <v>0.67920000000000003</v>
      </c>
      <c r="AZ47" s="174">
        <v>0.6643</v>
      </c>
      <c r="BA47" s="174">
        <v>0.64939999999999998</v>
      </c>
      <c r="BB47" s="174">
        <v>0.63450000000000006</v>
      </c>
      <c r="BC47" s="174">
        <v>0.61959999999999993</v>
      </c>
      <c r="BD47" s="174">
        <v>0.60470000000000002</v>
      </c>
      <c r="BE47" s="174">
        <v>0.58979999999999999</v>
      </c>
      <c r="BF47" s="174">
        <v>0.57489999999999997</v>
      </c>
      <c r="BG47" s="174">
        <v>0.56000000000000005</v>
      </c>
      <c r="BH47" s="174">
        <v>0.54510000000000003</v>
      </c>
      <c r="BI47" s="174">
        <v>0.5302</v>
      </c>
      <c r="BJ47" s="174">
        <v>0.51529999999999998</v>
      </c>
      <c r="BK47" s="174">
        <v>0.50039999999999996</v>
      </c>
      <c r="BL47" s="174">
        <v>0.48549999999999999</v>
      </c>
      <c r="BM47" s="174">
        <v>0.47059999999999996</v>
      </c>
      <c r="BN47" s="174">
        <v>0.45569999999999999</v>
      </c>
      <c r="BO47" s="174">
        <v>0.44079999999999997</v>
      </c>
      <c r="BP47" s="174">
        <v>0.42589999999999995</v>
      </c>
      <c r="BQ47" s="174">
        <v>0.41099999999999992</v>
      </c>
      <c r="BR47" s="174">
        <v>0.39609999999999995</v>
      </c>
      <c r="BS47" s="174">
        <v>0.38119999999999993</v>
      </c>
      <c r="BT47" s="174">
        <v>0.36629999999999996</v>
      </c>
      <c r="BU47" s="174">
        <v>0.35139999999999999</v>
      </c>
      <c r="BV47" s="174">
        <v>0.33649999999999997</v>
      </c>
      <c r="BW47" s="174">
        <v>0.32159999999999994</v>
      </c>
      <c r="BX47" s="174">
        <v>0.30669999999999997</v>
      </c>
      <c r="BY47" s="174">
        <v>0.2918</v>
      </c>
      <c r="BZ47" s="174">
        <v>0.2918</v>
      </c>
      <c r="CA47" s="170"/>
      <c r="CB47" s="170"/>
    </row>
    <row r="48" spans="2:80" x14ac:dyDescent="0.25">
      <c r="B48" s="166">
        <f t="shared" si="5"/>
        <v>2041</v>
      </c>
      <c r="C48" s="174">
        <v>0.81330000000000002</v>
      </c>
      <c r="D48" s="174">
        <v>0.81330000000000002</v>
      </c>
      <c r="E48" s="174">
        <v>0.81330000000000002</v>
      </c>
      <c r="F48" s="174">
        <v>0.81330000000000002</v>
      </c>
      <c r="G48" s="174">
        <v>0.81330000000000002</v>
      </c>
      <c r="H48" s="174">
        <v>0.81330000000000002</v>
      </c>
      <c r="I48" s="174">
        <v>0.81330000000000002</v>
      </c>
      <c r="J48" s="174">
        <v>0.81330000000000002</v>
      </c>
      <c r="K48" s="174">
        <v>0.81330000000000002</v>
      </c>
      <c r="L48" s="174">
        <v>0.81330000000000002</v>
      </c>
      <c r="M48" s="174">
        <v>0.81330000000000002</v>
      </c>
      <c r="N48" s="174">
        <v>0.81330000000000002</v>
      </c>
      <c r="O48" s="174">
        <v>0.81330000000000002</v>
      </c>
      <c r="P48" s="174">
        <v>0.81330000000000002</v>
      </c>
      <c r="Q48" s="174">
        <v>0.81330000000000002</v>
      </c>
      <c r="R48" s="174">
        <v>0.81330000000000002</v>
      </c>
      <c r="S48" s="174">
        <v>0.81330000000000002</v>
      </c>
      <c r="T48" s="174">
        <v>0.81330000000000002</v>
      </c>
      <c r="U48" s="174">
        <v>0.81330000000000002</v>
      </c>
      <c r="V48" s="174">
        <v>0.81330000000000002</v>
      </c>
      <c r="W48" s="174">
        <v>0.81330000000000002</v>
      </c>
      <c r="X48" s="174">
        <v>0.81330000000000002</v>
      </c>
      <c r="Y48" s="174">
        <v>0.81330000000000002</v>
      </c>
      <c r="Z48" s="174">
        <v>0.81330000000000002</v>
      </c>
      <c r="AA48" s="174">
        <v>0.81330000000000002</v>
      </c>
      <c r="AB48" s="174">
        <v>0.81330000000000002</v>
      </c>
      <c r="AC48" s="174">
        <v>0.81330000000000002</v>
      </c>
      <c r="AD48" s="174">
        <v>0.81330000000000002</v>
      </c>
      <c r="AE48" s="174">
        <v>0.81330000000000002</v>
      </c>
      <c r="AF48" s="174">
        <v>0.81330000000000002</v>
      </c>
      <c r="AG48" s="174">
        <v>0.81330000000000002</v>
      </c>
      <c r="AH48" s="174">
        <v>0.81330000000000002</v>
      </c>
      <c r="AI48" s="174">
        <v>0.81330000000000002</v>
      </c>
      <c r="AJ48" s="174">
        <v>0.81330000000000002</v>
      </c>
      <c r="AK48" s="174">
        <v>0.81330000000000002</v>
      </c>
      <c r="AL48" s="174">
        <v>0.81330000000000002</v>
      </c>
      <c r="AM48" s="174">
        <v>0.81330000000000002</v>
      </c>
      <c r="AN48" s="174">
        <v>0.81330000000000002</v>
      </c>
      <c r="AO48" s="174">
        <v>0.81330000000000002</v>
      </c>
      <c r="AP48" s="174">
        <v>0.81330000000000002</v>
      </c>
      <c r="AQ48" s="174">
        <v>0.7984</v>
      </c>
      <c r="AR48" s="174">
        <v>0.78349999999999997</v>
      </c>
      <c r="AS48" s="174">
        <v>0.76860000000000006</v>
      </c>
      <c r="AT48" s="174">
        <v>0.75370000000000004</v>
      </c>
      <c r="AU48" s="174">
        <v>0.73880000000000001</v>
      </c>
      <c r="AV48" s="174">
        <v>0.72389999999999999</v>
      </c>
      <c r="AW48" s="174">
        <v>0.70899999999999996</v>
      </c>
      <c r="AX48" s="174">
        <v>0.69410000000000005</v>
      </c>
      <c r="AY48" s="174">
        <v>0.67920000000000003</v>
      </c>
      <c r="AZ48" s="174">
        <v>0.6643</v>
      </c>
      <c r="BA48" s="174">
        <v>0.64939999999999998</v>
      </c>
      <c r="BB48" s="174">
        <v>0.63450000000000006</v>
      </c>
      <c r="BC48" s="174">
        <v>0.61959999999999993</v>
      </c>
      <c r="BD48" s="174">
        <v>0.60470000000000002</v>
      </c>
      <c r="BE48" s="174">
        <v>0.58979999999999999</v>
      </c>
      <c r="BF48" s="174">
        <v>0.57489999999999997</v>
      </c>
      <c r="BG48" s="174">
        <v>0.56000000000000005</v>
      </c>
      <c r="BH48" s="174">
        <v>0.54510000000000003</v>
      </c>
      <c r="BI48" s="174">
        <v>0.5302</v>
      </c>
      <c r="BJ48" s="174">
        <v>0.51529999999999998</v>
      </c>
      <c r="BK48" s="174">
        <v>0.50039999999999996</v>
      </c>
      <c r="BL48" s="174">
        <v>0.48549999999999999</v>
      </c>
      <c r="BM48" s="174">
        <v>0.47059999999999996</v>
      </c>
      <c r="BN48" s="174">
        <v>0.45569999999999999</v>
      </c>
      <c r="BO48" s="174">
        <v>0.44079999999999997</v>
      </c>
      <c r="BP48" s="174">
        <v>0.42589999999999995</v>
      </c>
      <c r="BQ48" s="174">
        <v>0.41099999999999992</v>
      </c>
      <c r="BR48" s="174">
        <v>0.39609999999999995</v>
      </c>
      <c r="BS48" s="174">
        <v>0.38119999999999993</v>
      </c>
      <c r="BT48" s="174">
        <v>0.36629999999999996</v>
      </c>
      <c r="BU48" s="174">
        <v>0.35139999999999999</v>
      </c>
      <c r="BV48" s="174">
        <v>0.33649999999999997</v>
      </c>
      <c r="BW48" s="174">
        <v>0.32159999999999994</v>
      </c>
      <c r="BX48" s="174">
        <v>0.30669999999999997</v>
      </c>
      <c r="BY48" s="174">
        <v>0.2918</v>
      </c>
      <c r="BZ48" s="174">
        <v>0.2918</v>
      </c>
      <c r="CA48" s="170"/>
      <c r="CB48" s="170"/>
    </row>
    <row r="49" spans="2:80" x14ac:dyDescent="0.25">
      <c r="B49" s="166">
        <f t="shared" si="5"/>
        <v>2042</v>
      </c>
      <c r="C49" s="174">
        <v>0.81330000000000002</v>
      </c>
      <c r="D49" s="174">
        <v>0.81330000000000002</v>
      </c>
      <c r="E49" s="174">
        <v>0.81330000000000002</v>
      </c>
      <c r="F49" s="174">
        <v>0.81330000000000002</v>
      </c>
      <c r="G49" s="174">
        <v>0.81330000000000002</v>
      </c>
      <c r="H49" s="174">
        <v>0.81330000000000002</v>
      </c>
      <c r="I49" s="174">
        <v>0.81330000000000002</v>
      </c>
      <c r="J49" s="174">
        <v>0.81330000000000002</v>
      </c>
      <c r="K49" s="174">
        <v>0.81330000000000002</v>
      </c>
      <c r="L49" s="174">
        <v>0.81330000000000002</v>
      </c>
      <c r="M49" s="174">
        <v>0.81330000000000002</v>
      </c>
      <c r="N49" s="174">
        <v>0.81330000000000002</v>
      </c>
      <c r="O49" s="174">
        <v>0.81330000000000002</v>
      </c>
      <c r="P49" s="174">
        <v>0.81330000000000002</v>
      </c>
      <c r="Q49" s="174">
        <v>0.81330000000000002</v>
      </c>
      <c r="R49" s="174">
        <v>0.81330000000000002</v>
      </c>
      <c r="S49" s="174">
        <v>0.81330000000000002</v>
      </c>
      <c r="T49" s="174">
        <v>0.81330000000000002</v>
      </c>
      <c r="U49" s="174">
        <v>0.81330000000000002</v>
      </c>
      <c r="V49" s="174">
        <v>0.81330000000000002</v>
      </c>
      <c r="W49" s="174">
        <v>0.81330000000000002</v>
      </c>
      <c r="X49" s="174">
        <v>0.81330000000000002</v>
      </c>
      <c r="Y49" s="174">
        <v>0.81330000000000002</v>
      </c>
      <c r="Z49" s="174">
        <v>0.81330000000000002</v>
      </c>
      <c r="AA49" s="174">
        <v>0.81330000000000002</v>
      </c>
      <c r="AB49" s="174">
        <v>0.81330000000000002</v>
      </c>
      <c r="AC49" s="174">
        <v>0.81330000000000002</v>
      </c>
      <c r="AD49" s="174">
        <v>0.81330000000000002</v>
      </c>
      <c r="AE49" s="174">
        <v>0.81330000000000002</v>
      </c>
      <c r="AF49" s="174">
        <v>0.81330000000000002</v>
      </c>
      <c r="AG49" s="174">
        <v>0.81330000000000002</v>
      </c>
      <c r="AH49" s="174">
        <v>0.81330000000000002</v>
      </c>
      <c r="AI49" s="174">
        <v>0.81330000000000002</v>
      </c>
      <c r="AJ49" s="174">
        <v>0.81330000000000002</v>
      </c>
      <c r="AK49" s="174">
        <v>0.81330000000000002</v>
      </c>
      <c r="AL49" s="174">
        <v>0.81330000000000002</v>
      </c>
      <c r="AM49" s="174">
        <v>0.81330000000000002</v>
      </c>
      <c r="AN49" s="174">
        <v>0.81330000000000002</v>
      </c>
      <c r="AO49" s="174">
        <v>0.81330000000000002</v>
      </c>
      <c r="AP49" s="174">
        <v>0.81330000000000002</v>
      </c>
      <c r="AQ49" s="174">
        <v>0.7984</v>
      </c>
      <c r="AR49" s="174">
        <v>0.78349999999999997</v>
      </c>
      <c r="AS49" s="174">
        <v>0.76860000000000006</v>
      </c>
      <c r="AT49" s="174">
        <v>0.75370000000000004</v>
      </c>
      <c r="AU49" s="174">
        <v>0.73880000000000001</v>
      </c>
      <c r="AV49" s="174">
        <v>0.72389999999999999</v>
      </c>
      <c r="AW49" s="174">
        <v>0.70899999999999996</v>
      </c>
      <c r="AX49" s="174">
        <v>0.69410000000000005</v>
      </c>
      <c r="AY49" s="174">
        <v>0.67920000000000003</v>
      </c>
      <c r="AZ49" s="174">
        <v>0.6643</v>
      </c>
      <c r="BA49" s="174">
        <v>0.64939999999999998</v>
      </c>
      <c r="BB49" s="174">
        <v>0.63450000000000006</v>
      </c>
      <c r="BC49" s="174">
        <v>0.61959999999999993</v>
      </c>
      <c r="BD49" s="174">
        <v>0.60470000000000002</v>
      </c>
      <c r="BE49" s="174">
        <v>0.58979999999999999</v>
      </c>
      <c r="BF49" s="174">
        <v>0.57489999999999997</v>
      </c>
      <c r="BG49" s="174">
        <v>0.56000000000000005</v>
      </c>
      <c r="BH49" s="174">
        <v>0.54510000000000003</v>
      </c>
      <c r="BI49" s="174">
        <v>0.5302</v>
      </c>
      <c r="BJ49" s="174">
        <v>0.51529999999999998</v>
      </c>
      <c r="BK49" s="174">
        <v>0.50039999999999996</v>
      </c>
      <c r="BL49" s="174">
        <v>0.48549999999999999</v>
      </c>
      <c r="BM49" s="174">
        <v>0.47059999999999996</v>
      </c>
      <c r="BN49" s="174">
        <v>0.45569999999999999</v>
      </c>
      <c r="BO49" s="174">
        <v>0.44079999999999997</v>
      </c>
      <c r="BP49" s="174">
        <v>0.42589999999999995</v>
      </c>
      <c r="BQ49" s="174">
        <v>0.41099999999999992</v>
      </c>
      <c r="BR49" s="174">
        <v>0.39609999999999995</v>
      </c>
      <c r="BS49" s="174">
        <v>0.38119999999999993</v>
      </c>
      <c r="BT49" s="174">
        <v>0.36629999999999996</v>
      </c>
      <c r="BU49" s="174">
        <v>0.35139999999999999</v>
      </c>
      <c r="BV49" s="174">
        <v>0.33649999999999997</v>
      </c>
      <c r="BW49" s="174">
        <v>0.32159999999999994</v>
      </c>
      <c r="BX49" s="174">
        <v>0.30669999999999997</v>
      </c>
      <c r="BY49" s="174">
        <v>0.2918</v>
      </c>
      <c r="BZ49" s="174">
        <v>0.2918</v>
      </c>
      <c r="CA49" s="170"/>
      <c r="CB49" s="170"/>
    </row>
    <row r="50" spans="2:80" x14ac:dyDescent="0.25">
      <c r="B50" s="166">
        <f t="shared" si="5"/>
        <v>2043</v>
      </c>
      <c r="C50" s="174">
        <v>0.81330000000000002</v>
      </c>
      <c r="D50" s="174">
        <v>0.81330000000000002</v>
      </c>
      <c r="E50" s="174">
        <v>0.81330000000000002</v>
      </c>
      <c r="F50" s="174">
        <v>0.81330000000000002</v>
      </c>
      <c r="G50" s="174">
        <v>0.81330000000000002</v>
      </c>
      <c r="H50" s="174">
        <v>0.81330000000000002</v>
      </c>
      <c r="I50" s="174">
        <v>0.81330000000000002</v>
      </c>
      <c r="J50" s="174">
        <v>0.81330000000000002</v>
      </c>
      <c r="K50" s="174">
        <v>0.81330000000000002</v>
      </c>
      <c r="L50" s="174">
        <v>0.81330000000000002</v>
      </c>
      <c r="M50" s="174">
        <v>0.81330000000000002</v>
      </c>
      <c r="N50" s="174">
        <v>0.81330000000000002</v>
      </c>
      <c r="O50" s="174">
        <v>0.81330000000000002</v>
      </c>
      <c r="P50" s="174">
        <v>0.81330000000000002</v>
      </c>
      <c r="Q50" s="174">
        <v>0.81330000000000002</v>
      </c>
      <c r="R50" s="174">
        <v>0.81330000000000002</v>
      </c>
      <c r="S50" s="174">
        <v>0.81330000000000002</v>
      </c>
      <c r="T50" s="174">
        <v>0.81330000000000002</v>
      </c>
      <c r="U50" s="174">
        <v>0.81330000000000002</v>
      </c>
      <c r="V50" s="174">
        <v>0.81330000000000002</v>
      </c>
      <c r="W50" s="174">
        <v>0.81330000000000002</v>
      </c>
      <c r="X50" s="174">
        <v>0.81330000000000002</v>
      </c>
      <c r="Y50" s="174">
        <v>0.81330000000000002</v>
      </c>
      <c r="Z50" s="174">
        <v>0.81330000000000002</v>
      </c>
      <c r="AA50" s="174">
        <v>0.81330000000000002</v>
      </c>
      <c r="AB50" s="174">
        <v>0.81330000000000002</v>
      </c>
      <c r="AC50" s="174">
        <v>0.81330000000000002</v>
      </c>
      <c r="AD50" s="174">
        <v>0.81330000000000002</v>
      </c>
      <c r="AE50" s="174">
        <v>0.81330000000000002</v>
      </c>
      <c r="AF50" s="174">
        <v>0.81330000000000002</v>
      </c>
      <c r="AG50" s="174">
        <v>0.81330000000000002</v>
      </c>
      <c r="AH50" s="174">
        <v>0.81330000000000002</v>
      </c>
      <c r="AI50" s="174">
        <v>0.81330000000000002</v>
      </c>
      <c r="AJ50" s="174">
        <v>0.81330000000000002</v>
      </c>
      <c r="AK50" s="174">
        <v>0.81330000000000002</v>
      </c>
      <c r="AL50" s="174">
        <v>0.81330000000000002</v>
      </c>
      <c r="AM50" s="174">
        <v>0.81330000000000002</v>
      </c>
      <c r="AN50" s="174">
        <v>0.81330000000000002</v>
      </c>
      <c r="AO50" s="174">
        <v>0.81330000000000002</v>
      </c>
      <c r="AP50" s="174">
        <v>0.81330000000000002</v>
      </c>
      <c r="AQ50" s="174">
        <v>0.7984</v>
      </c>
      <c r="AR50" s="174">
        <v>0.78349999999999997</v>
      </c>
      <c r="AS50" s="174">
        <v>0.76860000000000006</v>
      </c>
      <c r="AT50" s="174">
        <v>0.75370000000000004</v>
      </c>
      <c r="AU50" s="174">
        <v>0.73880000000000001</v>
      </c>
      <c r="AV50" s="174">
        <v>0.72389999999999999</v>
      </c>
      <c r="AW50" s="174">
        <v>0.70899999999999996</v>
      </c>
      <c r="AX50" s="174">
        <v>0.69410000000000005</v>
      </c>
      <c r="AY50" s="174">
        <v>0.67920000000000003</v>
      </c>
      <c r="AZ50" s="174">
        <v>0.6643</v>
      </c>
      <c r="BA50" s="174">
        <v>0.64939999999999998</v>
      </c>
      <c r="BB50" s="174">
        <v>0.63450000000000006</v>
      </c>
      <c r="BC50" s="174">
        <v>0.61959999999999993</v>
      </c>
      <c r="BD50" s="174">
        <v>0.60470000000000002</v>
      </c>
      <c r="BE50" s="174">
        <v>0.58979999999999999</v>
      </c>
      <c r="BF50" s="174">
        <v>0.57489999999999997</v>
      </c>
      <c r="BG50" s="174">
        <v>0.56000000000000005</v>
      </c>
      <c r="BH50" s="174">
        <v>0.54510000000000003</v>
      </c>
      <c r="BI50" s="174">
        <v>0.5302</v>
      </c>
      <c r="BJ50" s="174">
        <v>0.51529999999999998</v>
      </c>
      <c r="BK50" s="174">
        <v>0.50039999999999996</v>
      </c>
      <c r="BL50" s="174">
        <v>0.48549999999999999</v>
      </c>
      <c r="BM50" s="174">
        <v>0.47059999999999996</v>
      </c>
      <c r="BN50" s="174">
        <v>0.45569999999999999</v>
      </c>
      <c r="BO50" s="174">
        <v>0.44079999999999997</v>
      </c>
      <c r="BP50" s="174">
        <v>0.42589999999999995</v>
      </c>
      <c r="BQ50" s="174">
        <v>0.41099999999999992</v>
      </c>
      <c r="BR50" s="174">
        <v>0.39609999999999995</v>
      </c>
      <c r="BS50" s="174">
        <v>0.38119999999999993</v>
      </c>
      <c r="BT50" s="174">
        <v>0.36629999999999996</v>
      </c>
      <c r="BU50" s="174">
        <v>0.35139999999999999</v>
      </c>
      <c r="BV50" s="174">
        <v>0.33649999999999997</v>
      </c>
      <c r="BW50" s="174">
        <v>0.32159999999999994</v>
      </c>
      <c r="BX50" s="174">
        <v>0.30669999999999997</v>
      </c>
      <c r="BY50" s="174">
        <v>0.2918</v>
      </c>
      <c r="BZ50" s="174">
        <v>0.2918</v>
      </c>
      <c r="CA50" s="170"/>
      <c r="CB50" s="170"/>
    </row>
    <row r="51" spans="2:80" x14ac:dyDescent="0.25">
      <c r="B51" s="166">
        <f t="shared" si="5"/>
        <v>2044</v>
      </c>
      <c r="C51" s="174">
        <v>0.81330000000000002</v>
      </c>
      <c r="D51" s="174">
        <v>0.81330000000000002</v>
      </c>
      <c r="E51" s="174">
        <v>0.81330000000000002</v>
      </c>
      <c r="F51" s="174">
        <v>0.81330000000000002</v>
      </c>
      <c r="G51" s="174">
        <v>0.81330000000000002</v>
      </c>
      <c r="H51" s="174">
        <v>0.81330000000000002</v>
      </c>
      <c r="I51" s="174">
        <v>0.81330000000000002</v>
      </c>
      <c r="J51" s="174">
        <v>0.81330000000000002</v>
      </c>
      <c r="K51" s="174">
        <v>0.81330000000000002</v>
      </c>
      <c r="L51" s="174">
        <v>0.81330000000000002</v>
      </c>
      <c r="M51" s="174">
        <v>0.81330000000000002</v>
      </c>
      <c r="N51" s="174">
        <v>0.81330000000000002</v>
      </c>
      <c r="O51" s="174">
        <v>0.81330000000000002</v>
      </c>
      <c r="P51" s="174">
        <v>0.81330000000000002</v>
      </c>
      <c r="Q51" s="174">
        <v>0.81330000000000002</v>
      </c>
      <c r="R51" s="174">
        <v>0.81330000000000002</v>
      </c>
      <c r="S51" s="174">
        <v>0.81330000000000002</v>
      </c>
      <c r="T51" s="174">
        <v>0.81330000000000002</v>
      </c>
      <c r="U51" s="174">
        <v>0.81330000000000002</v>
      </c>
      <c r="V51" s="174">
        <v>0.81330000000000002</v>
      </c>
      <c r="W51" s="174">
        <v>0.81330000000000002</v>
      </c>
      <c r="X51" s="174">
        <v>0.81330000000000002</v>
      </c>
      <c r="Y51" s="174">
        <v>0.81330000000000002</v>
      </c>
      <c r="Z51" s="174">
        <v>0.81330000000000002</v>
      </c>
      <c r="AA51" s="174">
        <v>0.81330000000000002</v>
      </c>
      <c r="AB51" s="174">
        <v>0.81330000000000002</v>
      </c>
      <c r="AC51" s="174">
        <v>0.81330000000000002</v>
      </c>
      <c r="AD51" s="174">
        <v>0.81330000000000002</v>
      </c>
      <c r="AE51" s="174">
        <v>0.81330000000000002</v>
      </c>
      <c r="AF51" s="174">
        <v>0.81330000000000002</v>
      </c>
      <c r="AG51" s="174">
        <v>0.81330000000000002</v>
      </c>
      <c r="AH51" s="174">
        <v>0.81330000000000002</v>
      </c>
      <c r="AI51" s="174">
        <v>0.81330000000000002</v>
      </c>
      <c r="AJ51" s="174">
        <v>0.81330000000000002</v>
      </c>
      <c r="AK51" s="174">
        <v>0.81330000000000002</v>
      </c>
      <c r="AL51" s="174">
        <v>0.81330000000000002</v>
      </c>
      <c r="AM51" s="174">
        <v>0.81330000000000002</v>
      </c>
      <c r="AN51" s="174">
        <v>0.81330000000000002</v>
      </c>
      <c r="AO51" s="174">
        <v>0.81330000000000002</v>
      </c>
      <c r="AP51" s="174">
        <v>0.81330000000000002</v>
      </c>
      <c r="AQ51" s="174">
        <v>0.7984</v>
      </c>
      <c r="AR51" s="174">
        <v>0.78349999999999997</v>
      </c>
      <c r="AS51" s="174">
        <v>0.76860000000000006</v>
      </c>
      <c r="AT51" s="174">
        <v>0.75370000000000004</v>
      </c>
      <c r="AU51" s="174">
        <v>0.73880000000000001</v>
      </c>
      <c r="AV51" s="174">
        <v>0.72389999999999999</v>
      </c>
      <c r="AW51" s="174">
        <v>0.70899999999999996</v>
      </c>
      <c r="AX51" s="174">
        <v>0.69410000000000005</v>
      </c>
      <c r="AY51" s="174">
        <v>0.67920000000000003</v>
      </c>
      <c r="AZ51" s="174">
        <v>0.6643</v>
      </c>
      <c r="BA51" s="174">
        <v>0.64939999999999998</v>
      </c>
      <c r="BB51" s="174">
        <v>0.63450000000000006</v>
      </c>
      <c r="BC51" s="174">
        <v>0.61959999999999993</v>
      </c>
      <c r="BD51" s="174">
        <v>0.60470000000000002</v>
      </c>
      <c r="BE51" s="174">
        <v>0.58979999999999999</v>
      </c>
      <c r="BF51" s="174">
        <v>0.57489999999999997</v>
      </c>
      <c r="BG51" s="174">
        <v>0.56000000000000005</v>
      </c>
      <c r="BH51" s="174">
        <v>0.54510000000000003</v>
      </c>
      <c r="BI51" s="174">
        <v>0.5302</v>
      </c>
      <c r="BJ51" s="174">
        <v>0.51529999999999998</v>
      </c>
      <c r="BK51" s="174">
        <v>0.50039999999999996</v>
      </c>
      <c r="BL51" s="174">
        <v>0.48549999999999999</v>
      </c>
      <c r="BM51" s="174">
        <v>0.47059999999999996</v>
      </c>
      <c r="BN51" s="174">
        <v>0.45569999999999999</v>
      </c>
      <c r="BO51" s="174">
        <v>0.44079999999999997</v>
      </c>
      <c r="BP51" s="174">
        <v>0.42589999999999995</v>
      </c>
      <c r="BQ51" s="174">
        <v>0.41099999999999992</v>
      </c>
      <c r="BR51" s="174">
        <v>0.39609999999999995</v>
      </c>
      <c r="BS51" s="174">
        <v>0.38119999999999993</v>
      </c>
      <c r="BT51" s="174">
        <v>0.36629999999999996</v>
      </c>
      <c r="BU51" s="174">
        <v>0.35139999999999999</v>
      </c>
      <c r="BV51" s="174">
        <v>0.33649999999999997</v>
      </c>
      <c r="BW51" s="174">
        <v>0.32159999999999994</v>
      </c>
      <c r="BX51" s="174">
        <v>0.30669999999999997</v>
      </c>
      <c r="BY51" s="174">
        <v>0.2918</v>
      </c>
      <c r="BZ51" s="174">
        <v>0.2918</v>
      </c>
      <c r="CA51" s="170"/>
      <c r="CB51" s="170"/>
    </row>
    <row r="52" spans="2:80" x14ac:dyDescent="0.25">
      <c r="B52" s="166">
        <f t="shared" si="5"/>
        <v>2045</v>
      </c>
      <c r="C52" s="174">
        <v>0.81330000000000002</v>
      </c>
      <c r="D52" s="174">
        <v>0.81330000000000002</v>
      </c>
      <c r="E52" s="174">
        <v>0.81330000000000002</v>
      </c>
      <c r="F52" s="174">
        <v>0.81330000000000002</v>
      </c>
      <c r="G52" s="174">
        <v>0.81330000000000002</v>
      </c>
      <c r="H52" s="174">
        <v>0.81330000000000002</v>
      </c>
      <c r="I52" s="174">
        <v>0.81330000000000002</v>
      </c>
      <c r="J52" s="174">
        <v>0.81330000000000002</v>
      </c>
      <c r="K52" s="174">
        <v>0.81330000000000002</v>
      </c>
      <c r="L52" s="174">
        <v>0.81330000000000002</v>
      </c>
      <c r="M52" s="174">
        <v>0.81330000000000002</v>
      </c>
      <c r="N52" s="174">
        <v>0.81330000000000002</v>
      </c>
      <c r="O52" s="174">
        <v>0.81330000000000002</v>
      </c>
      <c r="P52" s="174">
        <v>0.81330000000000002</v>
      </c>
      <c r="Q52" s="174">
        <v>0.81330000000000002</v>
      </c>
      <c r="R52" s="174">
        <v>0.81330000000000002</v>
      </c>
      <c r="S52" s="174">
        <v>0.81330000000000002</v>
      </c>
      <c r="T52" s="174">
        <v>0.81330000000000002</v>
      </c>
      <c r="U52" s="174">
        <v>0.81330000000000002</v>
      </c>
      <c r="V52" s="174">
        <v>0.81330000000000002</v>
      </c>
      <c r="W52" s="174">
        <v>0.81330000000000002</v>
      </c>
      <c r="X52" s="174">
        <v>0.81330000000000002</v>
      </c>
      <c r="Y52" s="174">
        <v>0.81330000000000002</v>
      </c>
      <c r="Z52" s="174">
        <v>0.81330000000000002</v>
      </c>
      <c r="AA52" s="174">
        <v>0.81330000000000002</v>
      </c>
      <c r="AB52" s="174">
        <v>0.81330000000000002</v>
      </c>
      <c r="AC52" s="174">
        <v>0.81330000000000002</v>
      </c>
      <c r="AD52" s="174">
        <v>0.81330000000000002</v>
      </c>
      <c r="AE52" s="174">
        <v>0.81330000000000002</v>
      </c>
      <c r="AF52" s="174">
        <v>0.81330000000000002</v>
      </c>
      <c r="AG52" s="174">
        <v>0.81330000000000002</v>
      </c>
      <c r="AH52" s="174">
        <v>0.81330000000000002</v>
      </c>
      <c r="AI52" s="174">
        <v>0.81330000000000002</v>
      </c>
      <c r="AJ52" s="174">
        <v>0.81330000000000002</v>
      </c>
      <c r="AK52" s="174">
        <v>0.81330000000000002</v>
      </c>
      <c r="AL52" s="174">
        <v>0.81330000000000002</v>
      </c>
      <c r="AM52" s="174">
        <v>0.81330000000000002</v>
      </c>
      <c r="AN52" s="174">
        <v>0.81330000000000002</v>
      </c>
      <c r="AO52" s="174">
        <v>0.81330000000000002</v>
      </c>
      <c r="AP52" s="174">
        <v>0.81330000000000002</v>
      </c>
      <c r="AQ52" s="174">
        <v>0.7984</v>
      </c>
      <c r="AR52" s="174">
        <v>0.78349999999999997</v>
      </c>
      <c r="AS52" s="174">
        <v>0.76860000000000006</v>
      </c>
      <c r="AT52" s="174">
        <v>0.75370000000000004</v>
      </c>
      <c r="AU52" s="174">
        <v>0.73880000000000001</v>
      </c>
      <c r="AV52" s="174">
        <v>0.72389999999999999</v>
      </c>
      <c r="AW52" s="174">
        <v>0.70899999999999996</v>
      </c>
      <c r="AX52" s="174">
        <v>0.69410000000000005</v>
      </c>
      <c r="AY52" s="174">
        <v>0.67920000000000003</v>
      </c>
      <c r="AZ52" s="174">
        <v>0.6643</v>
      </c>
      <c r="BA52" s="174">
        <v>0.64939999999999998</v>
      </c>
      <c r="BB52" s="174">
        <v>0.63450000000000006</v>
      </c>
      <c r="BC52" s="174">
        <v>0.61959999999999993</v>
      </c>
      <c r="BD52" s="174">
        <v>0.60470000000000002</v>
      </c>
      <c r="BE52" s="174">
        <v>0.58979999999999999</v>
      </c>
      <c r="BF52" s="174">
        <v>0.57489999999999997</v>
      </c>
      <c r="BG52" s="174">
        <v>0.56000000000000005</v>
      </c>
      <c r="BH52" s="174">
        <v>0.54510000000000003</v>
      </c>
      <c r="BI52" s="174">
        <v>0.5302</v>
      </c>
      <c r="BJ52" s="174">
        <v>0.51529999999999998</v>
      </c>
      <c r="BK52" s="174">
        <v>0.50039999999999996</v>
      </c>
      <c r="BL52" s="174">
        <v>0.48549999999999999</v>
      </c>
      <c r="BM52" s="174">
        <v>0.47059999999999996</v>
      </c>
      <c r="BN52" s="174">
        <v>0.45569999999999999</v>
      </c>
      <c r="BO52" s="174">
        <v>0.44079999999999997</v>
      </c>
      <c r="BP52" s="174">
        <v>0.42589999999999995</v>
      </c>
      <c r="BQ52" s="174">
        <v>0.41099999999999992</v>
      </c>
      <c r="BR52" s="174">
        <v>0.39609999999999995</v>
      </c>
      <c r="BS52" s="174">
        <v>0.38119999999999993</v>
      </c>
      <c r="BT52" s="174">
        <v>0.36629999999999996</v>
      </c>
      <c r="BU52" s="174">
        <v>0.35139999999999999</v>
      </c>
      <c r="BV52" s="174">
        <v>0.33649999999999997</v>
      </c>
      <c r="BW52" s="174">
        <v>0.32159999999999994</v>
      </c>
      <c r="BX52" s="174">
        <v>0.30669999999999997</v>
      </c>
      <c r="BY52" s="174">
        <v>0.2918</v>
      </c>
      <c r="BZ52" s="174">
        <v>0.2918</v>
      </c>
      <c r="CA52" s="170"/>
      <c r="CB52" s="170"/>
    </row>
    <row r="53" spans="2:80" x14ac:dyDescent="0.25">
      <c r="B53" s="166">
        <f t="shared" si="5"/>
        <v>2046</v>
      </c>
      <c r="C53" s="174">
        <v>0.81330000000000002</v>
      </c>
      <c r="D53" s="174">
        <v>0.81330000000000002</v>
      </c>
      <c r="E53" s="174">
        <v>0.81330000000000002</v>
      </c>
      <c r="F53" s="174">
        <v>0.81330000000000002</v>
      </c>
      <c r="G53" s="174">
        <v>0.81330000000000002</v>
      </c>
      <c r="H53" s="174">
        <v>0.81330000000000002</v>
      </c>
      <c r="I53" s="174">
        <v>0.81330000000000002</v>
      </c>
      <c r="J53" s="174">
        <v>0.81330000000000002</v>
      </c>
      <c r="K53" s="174">
        <v>0.81330000000000002</v>
      </c>
      <c r="L53" s="174">
        <v>0.81330000000000002</v>
      </c>
      <c r="M53" s="174">
        <v>0.81330000000000002</v>
      </c>
      <c r="N53" s="174">
        <v>0.81330000000000002</v>
      </c>
      <c r="O53" s="174">
        <v>0.81330000000000002</v>
      </c>
      <c r="P53" s="174">
        <v>0.81330000000000002</v>
      </c>
      <c r="Q53" s="174">
        <v>0.81330000000000002</v>
      </c>
      <c r="R53" s="174">
        <v>0.81330000000000002</v>
      </c>
      <c r="S53" s="174">
        <v>0.81330000000000002</v>
      </c>
      <c r="T53" s="174">
        <v>0.81330000000000002</v>
      </c>
      <c r="U53" s="174">
        <v>0.81330000000000002</v>
      </c>
      <c r="V53" s="174">
        <v>0.81330000000000002</v>
      </c>
      <c r="W53" s="174">
        <v>0.81330000000000002</v>
      </c>
      <c r="X53" s="174">
        <v>0.81330000000000002</v>
      </c>
      <c r="Y53" s="174">
        <v>0.81330000000000002</v>
      </c>
      <c r="Z53" s="174">
        <v>0.81330000000000002</v>
      </c>
      <c r="AA53" s="174">
        <v>0.81330000000000002</v>
      </c>
      <c r="AB53" s="174">
        <v>0.81330000000000002</v>
      </c>
      <c r="AC53" s="174">
        <v>0.81330000000000002</v>
      </c>
      <c r="AD53" s="174">
        <v>0.81330000000000002</v>
      </c>
      <c r="AE53" s="174">
        <v>0.81330000000000002</v>
      </c>
      <c r="AF53" s="174">
        <v>0.81330000000000002</v>
      </c>
      <c r="AG53" s="174">
        <v>0.81330000000000002</v>
      </c>
      <c r="AH53" s="174">
        <v>0.81330000000000002</v>
      </c>
      <c r="AI53" s="174">
        <v>0.81330000000000002</v>
      </c>
      <c r="AJ53" s="174">
        <v>0.81330000000000002</v>
      </c>
      <c r="AK53" s="174">
        <v>0.81330000000000002</v>
      </c>
      <c r="AL53" s="174">
        <v>0.81330000000000002</v>
      </c>
      <c r="AM53" s="174">
        <v>0.81330000000000002</v>
      </c>
      <c r="AN53" s="174">
        <v>0.81330000000000002</v>
      </c>
      <c r="AO53" s="174">
        <v>0.81330000000000002</v>
      </c>
      <c r="AP53" s="174">
        <v>0.81330000000000002</v>
      </c>
      <c r="AQ53" s="174">
        <v>0.7984</v>
      </c>
      <c r="AR53" s="174">
        <v>0.78349999999999997</v>
      </c>
      <c r="AS53" s="174">
        <v>0.76860000000000006</v>
      </c>
      <c r="AT53" s="174">
        <v>0.75370000000000004</v>
      </c>
      <c r="AU53" s="174">
        <v>0.73880000000000001</v>
      </c>
      <c r="AV53" s="174">
        <v>0.72389999999999999</v>
      </c>
      <c r="AW53" s="174">
        <v>0.70899999999999996</v>
      </c>
      <c r="AX53" s="174">
        <v>0.69410000000000005</v>
      </c>
      <c r="AY53" s="174">
        <v>0.67920000000000003</v>
      </c>
      <c r="AZ53" s="174">
        <v>0.6643</v>
      </c>
      <c r="BA53" s="174">
        <v>0.64939999999999998</v>
      </c>
      <c r="BB53" s="174">
        <v>0.63450000000000006</v>
      </c>
      <c r="BC53" s="174">
        <v>0.61959999999999993</v>
      </c>
      <c r="BD53" s="174">
        <v>0.60470000000000002</v>
      </c>
      <c r="BE53" s="174">
        <v>0.58979999999999999</v>
      </c>
      <c r="BF53" s="174">
        <v>0.57489999999999997</v>
      </c>
      <c r="BG53" s="174">
        <v>0.56000000000000005</v>
      </c>
      <c r="BH53" s="174">
        <v>0.54510000000000003</v>
      </c>
      <c r="BI53" s="174">
        <v>0.5302</v>
      </c>
      <c r="BJ53" s="174">
        <v>0.51529999999999998</v>
      </c>
      <c r="BK53" s="174">
        <v>0.50039999999999996</v>
      </c>
      <c r="BL53" s="174">
        <v>0.48549999999999999</v>
      </c>
      <c r="BM53" s="174">
        <v>0.47059999999999996</v>
      </c>
      <c r="BN53" s="174">
        <v>0.45569999999999999</v>
      </c>
      <c r="BO53" s="174">
        <v>0.44079999999999997</v>
      </c>
      <c r="BP53" s="174">
        <v>0.42589999999999995</v>
      </c>
      <c r="BQ53" s="174">
        <v>0.41099999999999992</v>
      </c>
      <c r="BR53" s="174">
        <v>0.39609999999999995</v>
      </c>
      <c r="BS53" s="174">
        <v>0.38119999999999993</v>
      </c>
      <c r="BT53" s="174">
        <v>0.36629999999999996</v>
      </c>
      <c r="BU53" s="174">
        <v>0.35139999999999999</v>
      </c>
      <c r="BV53" s="174">
        <v>0.33649999999999997</v>
      </c>
      <c r="BW53" s="174">
        <v>0.32159999999999994</v>
      </c>
      <c r="BX53" s="174">
        <v>0.30669999999999997</v>
      </c>
      <c r="BY53" s="174">
        <v>0.2918</v>
      </c>
      <c r="BZ53" s="174">
        <v>0.2918</v>
      </c>
      <c r="CA53" s="170"/>
      <c r="CB53" s="170"/>
    </row>
    <row r="54" spans="2:80" x14ac:dyDescent="0.25">
      <c r="B54" s="166">
        <f t="shared" si="5"/>
        <v>2047</v>
      </c>
      <c r="C54" s="174">
        <v>0.81330000000000002</v>
      </c>
      <c r="D54" s="174">
        <v>0.81330000000000002</v>
      </c>
      <c r="E54" s="174">
        <v>0.81330000000000002</v>
      </c>
      <c r="F54" s="174">
        <v>0.81330000000000002</v>
      </c>
      <c r="G54" s="174">
        <v>0.81330000000000002</v>
      </c>
      <c r="H54" s="174">
        <v>0.81330000000000002</v>
      </c>
      <c r="I54" s="174">
        <v>0.81330000000000002</v>
      </c>
      <c r="J54" s="174">
        <v>0.81330000000000002</v>
      </c>
      <c r="K54" s="174">
        <v>0.81330000000000002</v>
      </c>
      <c r="L54" s="174">
        <v>0.81330000000000002</v>
      </c>
      <c r="M54" s="174">
        <v>0.81330000000000002</v>
      </c>
      <c r="N54" s="174">
        <v>0.81330000000000002</v>
      </c>
      <c r="O54" s="174">
        <v>0.81330000000000002</v>
      </c>
      <c r="P54" s="174">
        <v>0.81330000000000002</v>
      </c>
      <c r="Q54" s="174">
        <v>0.81330000000000002</v>
      </c>
      <c r="R54" s="174">
        <v>0.81330000000000002</v>
      </c>
      <c r="S54" s="174">
        <v>0.81330000000000002</v>
      </c>
      <c r="T54" s="174">
        <v>0.81330000000000002</v>
      </c>
      <c r="U54" s="174">
        <v>0.81330000000000002</v>
      </c>
      <c r="V54" s="174">
        <v>0.81330000000000002</v>
      </c>
      <c r="W54" s="174">
        <v>0.81330000000000002</v>
      </c>
      <c r="X54" s="174">
        <v>0.81330000000000002</v>
      </c>
      <c r="Y54" s="174">
        <v>0.81330000000000002</v>
      </c>
      <c r="Z54" s="174">
        <v>0.81330000000000002</v>
      </c>
      <c r="AA54" s="174">
        <v>0.81330000000000002</v>
      </c>
      <c r="AB54" s="174">
        <v>0.81330000000000002</v>
      </c>
      <c r="AC54" s="174">
        <v>0.81330000000000002</v>
      </c>
      <c r="AD54" s="174">
        <v>0.81330000000000002</v>
      </c>
      <c r="AE54" s="174">
        <v>0.81330000000000002</v>
      </c>
      <c r="AF54" s="174">
        <v>0.81330000000000002</v>
      </c>
      <c r="AG54" s="174">
        <v>0.81330000000000002</v>
      </c>
      <c r="AH54" s="174">
        <v>0.81330000000000002</v>
      </c>
      <c r="AI54" s="174">
        <v>0.81330000000000002</v>
      </c>
      <c r="AJ54" s="174">
        <v>0.81330000000000002</v>
      </c>
      <c r="AK54" s="174">
        <v>0.81330000000000002</v>
      </c>
      <c r="AL54" s="174">
        <v>0.81330000000000002</v>
      </c>
      <c r="AM54" s="174">
        <v>0.81330000000000002</v>
      </c>
      <c r="AN54" s="174">
        <v>0.81330000000000002</v>
      </c>
      <c r="AO54" s="174">
        <v>0.81330000000000002</v>
      </c>
      <c r="AP54" s="174">
        <v>0.81330000000000002</v>
      </c>
      <c r="AQ54" s="174">
        <v>0.7984</v>
      </c>
      <c r="AR54" s="174">
        <v>0.78349999999999997</v>
      </c>
      <c r="AS54" s="174">
        <v>0.76860000000000006</v>
      </c>
      <c r="AT54" s="174">
        <v>0.75370000000000004</v>
      </c>
      <c r="AU54" s="174">
        <v>0.73880000000000001</v>
      </c>
      <c r="AV54" s="174">
        <v>0.72389999999999999</v>
      </c>
      <c r="AW54" s="174">
        <v>0.70899999999999996</v>
      </c>
      <c r="AX54" s="174">
        <v>0.69410000000000005</v>
      </c>
      <c r="AY54" s="174">
        <v>0.67920000000000003</v>
      </c>
      <c r="AZ54" s="174">
        <v>0.6643</v>
      </c>
      <c r="BA54" s="174">
        <v>0.64939999999999998</v>
      </c>
      <c r="BB54" s="174">
        <v>0.63450000000000006</v>
      </c>
      <c r="BC54" s="174">
        <v>0.61959999999999993</v>
      </c>
      <c r="BD54" s="174">
        <v>0.60470000000000002</v>
      </c>
      <c r="BE54" s="174">
        <v>0.58979999999999999</v>
      </c>
      <c r="BF54" s="174">
        <v>0.57489999999999997</v>
      </c>
      <c r="BG54" s="174">
        <v>0.56000000000000005</v>
      </c>
      <c r="BH54" s="174">
        <v>0.54510000000000003</v>
      </c>
      <c r="BI54" s="174">
        <v>0.5302</v>
      </c>
      <c r="BJ54" s="174">
        <v>0.51529999999999998</v>
      </c>
      <c r="BK54" s="174">
        <v>0.50039999999999996</v>
      </c>
      <c r="BL54" s="174">
        <v>0.48549999999999999</v>
      </c>
      <c r="BM54" s="174">
        <v>0.47059999999999996</v>
      </c>
      <c r="BN54" s="174">
        <v>0.45569999999999999</v>
      </c>
      <c r="BO54" s="174">
        <v>0.44079999999999997</v>
      </c>
      <c r="BP54" s="174">
        <v>0.42589999999999995</v>
      </c>
      <c r="BQ54" s="174">
        <v>0.41099999999999992</v>
      </c>
      <c r="BR54" s="174">
        <v>0.39609999999999995</v>
      </c>
      <c r="BS54" s="174">
        <v>0.38119999999999993</v>
      </c>
      <c r="BT54" s="174">
        <v>0.36629999999999996</v>
      </c>
      <c r="BU54" s="174">
        <v>0.35139999999999999</v>
      </c>
      <c r="BV54" s="174">
        <v>0.33649999999999997</v>
      </c>
      <c r="BW54" s="174">
        <v>0.32159999999999994</v>
      </c>
      <c r="BX54" s="174">
        <v>0.30669999999999997</v>
      </c>
      <c r="BY54" s="174">
        <v>0.2918</v>
      </c>
      <c r="BZ54" s="174">
        <v>0.2918</v>
      </c>
      <c r="CA54" s="170"/>
      <c r="CB54" s="170"/>
    </row>
    <row r="55" spans="2:80" x14ac:dyDescent="0.25">
      <c r="B55" s="166">
        <f t="shared" si="5"/>
        <v>2048</v>
      </c>
      <c r="C55" s="174">
        <v>0.81330000000000002</v>
      </c>
      <c r="D55" s="174">
        <v>0.81330000000000002</v>
      </c>
      <c r="E55" s="174">
        <v>0.81330000000000002</v>
      </c>
      <c r="F55" s="174">
        <v>0.81330000000000002</v>
      </c>
      <c r="G55" s="174">
        <v>0.81330000000000002</v>
      </c>
      <c r="H55" s="174">
        <v>0.81330000000000002</v>
      </c>
      <c r="I55" s="174">
        <v>0.81330000000000002</v>
      </c>
      <c r="J55" s="174">
        <v>0.81330000000000002</v>
      </c>
      <c r="K55" s="174">
        <v>0.81330000000000002</v>
      </c>
      <c r="L55" s="174">
        <v>0.81330000000000002</v>
      </c>
      <c r="M55" s="174">
        <v>0.81330000000000002</v>
      </c>
      <c r="N55" s="174">
        <v>0.81330000000000002</v>
      </c>
      <c r="O55" s="174">
        <v>0.81330000000000002</v>
      </c>
      <c r="P55" s="174">
        <v>0.81330000000000002</v>
      </c>
      <c r="Q55" s="174">
        <v>0.81330000000000002</v>
      </c>
      <c r="R55" s="174">
        <v>0.81330000000000002</v>
      </c>
      <c r="S55" s="174">
        <v>0.81330000000000002</v>
      </c>
      <c r="T55" s="174">
        <v>0.81330000000000002</v>
      </c>
      <c r="U55" s="174">
        <v>0.81330000000000002</v>
      </c>
      <c r="V55" s="174">
        <v>0.81330000000000002</v>
      </c>
      <c r="W55" s="174">
        <v>0.81330000000000002</v>
      </c>
      <c r="X55" s="174">
        <v>0.81330000000000002</v>
      </c>
      <c r="Y55" s="174">
        <v>0.81330000000000002</v>
      </c>
      <c r="Z55" s="174">
        <v>0.81330000000000002</v>
      </c>
      <c r="AA55" s="174">
        <v>0.81330000000000002</v>
      </c>
      <c r="AB55" s="174">
        <v>0.81330000000000002</v>
      </c>
      <c r="AC55" s="174">
        <v>0.81330000000000002</v>
      </c>
      <c r="AD55" s="174">
        <v>0.81330000000000002</v>
      </c>
      <c r="AE55" s="174">
        <v>0.81330000000000002</v>
      </c>
      <c r="AF55" s="174">
        <v>0.81330000000000002</v>
      </c>
      <c r="AG55" s="174">
        <v>0.81330000000000002</v>
      </c>
      <c r="AH55" s="174">
        <v>0.81330000000000002</v>
      </c>
      <c r="AI55" s="174">
        <v>0.81330000000000002</v>
      </c>
      <c r="AJ55" s="174">
        <v>0.81330000000000002</v>
      </c>
      <c r="AK55" s="174">
        <v>0.81330000000000002</v>
      </c>
      <c r="AL55" s="174">
        <v>0.81330000000000002</v>
      </c>
      <c r="AM55" s="174">
        <v>0.81330000000000002</v>
      </c>
      <c r="AN55" s="174">
        <v>0.81330000000000002</v>
      </c>
      <c r="AO55" s="174">
        <v>0.81330000000000002</v>
      </c>
      <c r="AP55" s="174">
        <v>0.81330000000000002</v>
      </c>
      <c r="AQ55" s="174">
        <v>0.7984</v>
      </c>
      <c r="AR55" s="174">
        <v>0.78349999999999997</v>
      </c>
      <c r="AS55" s="174">
        <v>0.76860000000000006</v>
      </c>
      <c r="AT55" s="174">
        <v>0.75370000000000004</v>
      </c>
      <c r="AU55" s="174">
        <v>0.73880000000000001</v>
      </c>
      <c r="AV55" s="174">
        <v>0.72389999999999999</v>
      </c>
      <c r="AW55" s="174">
        <v>0.70899999999999996</v>
      </c>
      <c r="AX55" s="174">
        <v>0.69410000000000005</v>
      </c>
      <c r="AY55" s="174">
        <v>0.67920000000000003</v>
      </c>
      <c r="AZ55" s="174">
        <v>0.6643</v>
      </c>
      <c r="BA55" s="174">
        <v>0.64939999999999998</v>
      </c>
      <c r="BB55" s="174">
        <v>0.63450000000000006</v>
      </c>
      <c r="BC55" s="174">
        <v>0.61959999999999993</v>
      </c>
      <c r="BD55" s="174">
        <v>0.60470000000000002</v>
      </c>
      <c r="BE55" s="174">
        <v>0.58979999999999999</v>
      </c>
      <c r="BF55" s="174">
        <v>0.57489999999999997</v>
      </c>
      <c r="BG55" s="174">
        <v>0.56000000000000005</v>
      </c>
      <c r="BH55" s="174">
        <v>0.54510000000000003</v>
      </c>
      <c r="BI55" s="174">
        <v>0.5302</v>
      </c>
      <c r="BJ55" s="174">
        <v>0.51529999999999998</v>
      </c>
      <c r="BK55" s="174">
        <v>0.50039999999999996</v>
      </c>
      <c r="BL55" s="174">
        <v>0.48549999999999999</v>
      </c>
      <c r="BM55" s="174">
        <v>0.47059999999999996</v>
      </c>
      <c r="BN55" s="174">
        <v>0.45569999999999999</v>
      </c>
      <c r="BO55" s="174">
        <v>0.44079999999999997</v>
      </c>
      <c r="BP55" s="174">
        <v>0.42589999999999995</v>
      </c>
      <c r="BQ55" s="174">
        <v>0.41099999999999992</v>
      </c>
      <c r="BR55" s="174">
        <v>0.39609999999999995</v>
      </c>
      <c r="BS55" s="174">
        <v>0.38119999999999993</v>
      </c>
      <c r="BT55" s="174">
        <v>0.36629999999999996</v>
      </c>
      <c r="BU55" s="174">
        <v>0.35139999999999999</v>
      </c>
      <c r="BV55" s="174">
        <v>0.33649999999999997</v>
      </c>
      <c r="BW55" s="174">
        <v>0.32159999999999994</v>
      </c>
      <c r="BX55" s="174">
        <v>0.30669999999999997</v>
      </c>
      <c r="BY55" s="174">
        <v>0.2918</v>
      </c>
      <c r="BZ55" s="174">
        <v>0.2918</v>
      </c>
      <c r="CA55" s="170"/>
      <c r="CB55" s="170"/>
    </row>
    <row r="56" spans="2:80" x14ac:dyDescent="0.25">
      <c r="B56" s="166">
        <f t="shared" si="5"/>
        <v>2049</v>
      </c>
      <c r="C56" s="174">
        <v>0.81330000000000002</v>
      </c>
      <c r="D56" s="174">
        <v>0.81330000000000002</v>
      </c>
      <c r="E56" s="174">
        <v>0.81330000000000002</v>
      </c>
      <c r="F56" s="174">
        <v>0.81330000000000002</v>
      </c>
      <c r="G56" s="174">
        <v>0.81330000000000002</v>
      </c>
      <c r="H56" s="174">
        <v>0.81330000000000002</v>
      </c>
      <c r="I56" s="174">
        <v>0.81330000000000002</v>
      </c>
      <c r="J56" s="174">
        <v>0.81330000000000002</v>
      </c>
      <c r="K56" s="174">
        <v>0.81330000000000002</v>
      </c>
      <c r="L56" s="174">
        <v>0.81330000000000002</v>
      </c>
      <c r="M56" s="174">
        <v>0.81330000000000002</v>
      </c>
      <c r="N56" s="174">
        <v>0.81330000000000002</v>
      </c>
      <c r="O56" s="174">
        <v>0.81330000000000002</v>
      </c>
      <c r="P56" s="174">
        <v>0.81330000000000002</v>
      </c>
      <c r="Q56" s="174">
        <v>0.81330000000000002</v>
      </c>
      <c r="R56" s="174">
        <v>0.81330000000000002</v>
      </c>
      <c r="S56" s="174">
        <v>0.81330000000000002</v>
      </c>
      <c r="T56" s="174">
        <v>0.81330000000000002</v>
      </c>
      <c r="U56" s="174">
        <v>0.81330000000000002</v>
      </c>
      <c r="V56" s="174">
        <v>0.81330000000000002</v>
      </c>
      <c r="W56" s="174">
        <v>0.81330000000000002</v>
      </c>
      <c r="X56" s="174">
        <v>0.81330000000000002</v>
      </c>
      <c r="Y56" s="174">
        <v>0.81330000000000002</v>
      </c>
      <c r="Z56" s="174">
        <v>0.81330000000000002</v>
      </c>
      <c r="AA56" s="174">
        <v>0.81330000000000002</v>
      </c>
      <c r="AB56" s="174">
        <v>0.81330000000000002</v>
      </c>
      <c r="AC56" s="174">
        <v>0.81330000000000002</v>
      </c>
      <c r="AD56" s="174">
        <v>0.81330000000000002</v>
      </c>
      <c r="AE56" s="174">
        <v>0.81330000000000002</v>
      </c>
      <c r="AF56" s="174">
        <v>0.81330000000000002</v>
      </c>
      <c r="AG56" s="174">
        <v>0.81330000000000002</v>
      </c>
      <c r="AH56" s="174">
        <v>0.81330000000000002</v>
      </c>
      <c r="AI56" s="174">
        <v>0.81330000000000002</v>
      </c>
      <c r="AJ56" s="174">
        <v>0.81330000000000002</v>
      </c>
      <c r="AK56" s="174">
        <v>0.81330000000000002</v>
      </c>
      <c r="AL56" s="174">
        <v>0.81330000000000002</v>
      </c>
      <c r="AM56" s="174">
        <v>0.81330000000000002</v>
      </c>
      <c r="AN56" s="174">
        <v>0.81330000000000002</v>
      </c>
      <c r="AO56" s="174">
        <v>0.81330000000000002</v>
      </c>
      <c r="AP56" s="174">
        <v>0.81330000000000002</v>
      </c>
      <c r="AQ56" s="174">
        <v>0.7984</v>
      </c>
      <c r="AR56" s="174">
        <v>0.78349999999999997</v>
      </c>
      <c r="AS56" s="174">
        <v>0.76860000000000006</v>
      </c>
      <c r="AT56" s="174">
        <v>0.75370000000000004</v>
      </c>
      <c r="AU56" s="174">
        <v>0.73880000000000001</v>
      </c>
      <c r="AV56" s="174">
        <v>0.72389999999999999</v>
      </c>
      <c r="AW56" s="174">
        <v>0.70899999999999996</v>
      </c>
      <c r="AX56" s="174">
        <v>0.69410000000000005</v>
      </c>
      <c r="AY56" s="174">
        <v>0.67920000000000003</v>
      </c>
      <c r="AZ56" s="174">
        <v>0.6643</v>
      </c>
      <c r="BA56" s="174">
        <v>0.64939999999999998</v>
      </c>
      <c r="BB56" s="174">
        <v>0.63450000000000006</v>
      </c>
      <c r="BC56" s="174">
        <v>0.61959999999999993</v>
      </c>
      <c r="BD56" s="174">
        <v>0.60470000000000002</v>
      </c>
      <c r="BE56" s="174">
        <v>0.58979999999999999</v>
      </c>
      <c r="BF56" s="174">
        <v>0.57489999999999997</v>
      </c>
      <c r="BG56" s="174">
        <v>0.56000000000000005</v>
      </c>
      <c r="BH56" s="174">
        <v>0.54510000000000003</v>
      </c>
      <c r="BI56" s="174">
        <v>0.5302</v>
      </c>
      <c r="BJ56" s="174">
        <v>0.51529999999999998</v>
      </c>
      <c r="BK56" s="174">
        <v>0.50039999999999996</v>
      </c>
      <c r="BL56" s="174">
        <v>0.48549999999999999</v>
      </c>
      <c r="BM56" s="174">
        <v>0.47059999999999996</v>
      </c>
      <c r="BN56" s="174">
        <v>0.45569999999999999</v>
      </c>
      <c r="BO56" s="174">
        <v>0.44079999999999997</v>
      </c>
      <c r="BP56" s="174">
        <v>0.42589999999999995</v>
      </c>
      <c r="BQ56" s="174">
        <v>0.41099999999999992</v>
      </c>
      <c r="BR56" s="174">
        <v>0.39609999999999995</v>
      </c>
      <c r="BS56" s="174">
        <v>0.38119999999999993</v>
      </c>
      <c r="BT56" s="174">
        <v>0.36629999999999996</v>
      </c>
      <c r="BU56" s="174">
        <v>0.35139999999999999</v>
      </c>
      <c r="BV56" s="174">
        <v>0.33649999999999997</v>
      </c>
      <c r="BW56" s="174">
        <v>0.32159999999999994</v>
      </c>
      <c r="BX56" s="174">
        <v>0.30669999999999997</v>
      </c>
      <c r="BY56" s="174">
        <v>0.2918</v>
      </c>
      <c r="BZ56" s="174">
        <v>0.2918</v>
      </c>
      <c r="CA56" s="170"/>
      <c r="CB56" s="170"/>
    </row>
    <row r="57" spans="2:80" x14ac:dyDescent="0.25">
      <c r="B57" s="166">
        <f t="shared" si="5"/>
        <v>2050</v>
      </c>
      <c r="C57" s="174">
        <v>0.81330000000000002</v>
      </c>
      <c r="D57" s="174">
        <v>0.81330000000000002</v>
      </c>
      <c r="E57" s="174">
        <v>0.81330000000000002</v>
      </c>
      <c r="F57" s="174">
        <v>0.81330000000000002</v>
      </c>
      <c r="G57" s="174">
        <v>0.81330000000000002</v>
      </c>
      <c r="H57" s="174">
        <v>0.81330000000000002</v>
      </c>
      <c r="I57" s="174">
        <v>0.81330000000000002</v>
      </c>
      <c r="J57" s="174">
        <v>0.81330000000000002</v>
      </c>
      <c r="K57" s="174">
        <v>0.81330000000000002</v>
      </c>
      <c r="L57" s="174">
        <v>0.81330000000000002</v>
      </c>
      <c r="M57" s="174">
        <v>0.81330000000000002</v>
      </c>
      <c r="N57" s="174">
        <v>0.81330000000000002</v>
      </c>
      <c r="O57" s="174">
        <v>0.81330000000000002</v>
      </c>
      <c r="P57" s="174">
        <v>0.81330000000000002</v>
      </c>
      <c r="Q57" s="174">
        <v>0.81330000000000002</v>
      </c>
      <c r="R57" s="174">
        <v>0.81330000000000002</v>
      </c>
      <c r="S57" s="174">
        <v>0.81330000000000002</v>
      </c>
      <c r="T57" s="174">
        <v>0.81330000000000002</v>
      </c>
      <c r="U57" s="174">
        <v>0.81330000000000002</v>
      </c>
      <c r="V57" s="174">
        <v>0.81330000000000002</v>
      </c>
      <c r="W57" s="174">
        <v>0.81330000000000002</v>
      </c>
      <c r="X57" s="174">
        <v>0.81330000000000002</v>
      </c>
      <c r="Y57" s="174">
        <v>0.81330000000000002</v>
      </c>
      <c r="Z57" s="174">
        <v>0.81330000000000002</v>
      </c>
      <c r="AA57" s="174">
        <v>0.81330000000000002</v>
      </c>
      <c r="AB57" s="174">
        <v>0.81330000000000002</v>
      </c>
      <c r="AC57" s="174">
        <v>0.81330000000000002</v>
      </c>
      <c r="AD57" s="174">
        <v>0.81330000000000002</v>
      </c>
      <c r="AE57" s="174">
        <v>0.81330000000000002</v>
      </c>
      <c r="AF57" s="174">
        <v>0.81330000000000002</v>
      </c>
      <c r="AG57" s="174">
        <v>0.81330000000000002</v>
      </c>
      <c r="AH57" s="174">
        <v>0.81330000000000002</v>
      </c>
      <c r="AI57" s="174">
        <v>0.81330000000000002</v>
      </c>
      <c r="AJ57" s="174">
        <v>0.81330000000000002</v>
      </c>
      <c r="AK57" s="174">
        <v>0.81330000000000002</v>
      </c>
      <c r="AL57" s="174">
        <v>0.81330000000000002</v>
      </c>
      <c r="AM57" s="174">
        <v>0.81330000000000002</v>
      </c>
      <c r="AN57" s="174">
        <v>0.81330000000000002</v>
      </c>
      <c r="AO57" s="174">
        <v>0.81330000000000002</v>
      </c>
      <c r="AP57" s="174">
        <v>0.81330000000000002</v>
      </c>
      <c r="AQ57" s="174">
        <v>0.7984</v>
      </c>
      <c r="AR57" s="174">
        <v>0.78349999999999997</v>
      </c>
      <c r="AS57" s="174">
        <v>0.76860000000000006</v>
      </c>
      <c r="AT57" s="174">
        <v>0.75370000000000004</v>
      </c>
      <c r="AU57" s="174">
        <v>0.73880000000000001</v>
      </c>
      <c r="AV57" s="174">
        <v>0.72389999999999999</v>
      </c>
      <c r="AW57" s="174">
        <v>0.70899999999999996</v>
      </c>
      <c r="AX57" s="174">
        <v>0.69410000000000005</v>
      </c>
      <c r="AY57" s="174">
        <v>0.67920000000000003</v>
      </c>
      <c r="AZ57" s="174">
        <v>0.6643</v>
      </c>
      <c r="BA57" s="174">
        <v>0.64939999999999998</v>
      </c>
      <c r="BB57" s="174">
        <v>0.63450000000000006</v>
      </c>
      <c r="BC57" s="174">
        <v>0.61959999999999993</v>
      </c>
      <c r="BD57" s="174">
        <v>0.60470000000000002</v>
      </c>
      <c r="BE57" s="174">
        <v>0.58979999999999999</v>
      </c>
      <c r="BF57" s="174">
        <v>0.57489999999999997</v>
      </c>
      <c r="BG57" s="174">
        <v>0.56000000000000005</v>
      </c>
      <c r="BH57" s="174">
        <v>0.54510000000000003</v>
      </c>
      <c r="BI57" s="174">
        <v>0.5302</v>
      </c>
      <c r="BJ57" s="174">
        <v>0.51529999999999998</v>
      </c>
      <c r="BK57" s="174">
        <v>0.50039999999999996</v>
      </c>
      <c r="BL57" s="174">
        <v>0.48549999999999999</v>
      </c>
      <c r="BM57" s="174">
        <v>0.47059999999999996</v>
      </c>
      <c r="BN57" s="174">
        <v>0.45569999999999999</v>
      </c>
      <c r="BO57" s="174">
        <v>0.44079999999999997</v>
      </c>
      <c r="BP57" s="174">
        <v>0.42589999999999995</v>
      </c>
      <c r="BQ57" s="174">
        <v>0.41099999999999992</v>
      </c>
      <c r="BR57" s="174">
        <v>0.39609999999999995</v>
      </c>
      <c r="BS57" s="174">
        <v>0.38119999999999993</v>
      </c>
      <c r="BT57" s="174">
        <v>0.36629999999999996</v>
      </c>
      <c r="BU57" s="174">
        <v>0.35139999999999999</v>
      </c>
      <c r="BV57" s="174">
        <v>0.33649999999999997</v>
      </c>
      <c r="BW57" s="174">
        <v>0.32159999999999994</v>
      </c>
      <c r="BX57" s="174">
        <v>0.30669999999999997</v>
      </c>
      <c r="BY57" s="174">
        <v>0.2918</v>
      </c>
      <c r="BZ57" s="174">
        <v>0.2918</v>
      </c>
      <c r="CA57" s="170"/>
      <c r="CB57" s="170"/>
    </row>
    <row r="58" spans="2:80" x14ac:dyDescent="0.25">
      <c r="B58" s="166">
        <f t="shared" si="5"/>
        <v>2051</v>
      </c>
      <c r="C58" s="174">
        <v>0.81330000000000002</v>
      </c>
      <c r="D58" s="174">
        <v>0.81330000000000002</v>
      </c>
      <c r="E58" s="174">
        <v>0.81330000000000002</v>
      </c>
      <c r="F58" s="174">
        <v>0.81330000000000002</v>
      </c>
      <c r="G58" s="174">
        <v>0.81330000000000002</v>
      </c>
      <c r="H58" s="174">
        <v>0.81330000000000002</v>
      </c>
      <c r="I58" s="174">
        <v>0.81330000000000002</v>
      </c>
      <c r="J58" s="174">
        <v>0.81330000000000002</v>
      </c>
      <c r="K58" s="174">
        <v>0.81330000000000002</v>
      </c>
      <c r="L58" s="174">
        <v>0.81330000000000002</v>
      </c>
      <c r="M58" s="174">
        <v>0.81330000000000002</v>
      </c>
      <c r="N58" s="174">
        <v>0.81330000000000002</v>
      </c>
      <c r="O58" s="174">
        <v>0.81330000000000002</v>
      </c>
      <c r="P58" s="174">
        <v>0.81330000000000002</v>
      </c>
      <c r="Q58" s="174">
        <v>0.81330000000000002</v>
      </c>
      <c r="R58" s="174">
        <v>0.81330000000000002</v>
      </c>
      <c r="S58" s="174">
        <v>0.81330000000000002</v>
      </c>
      <c r="T58" s="174">
        <v>0.81330000000000002</v>
      </c>
      <c r="U58" s="174">
        <v>0.81330000000000002</v>
      </c>
      <c r="V58" s="174">
        <v>0.81330000000000002</v>
      </c>
      <c r="W58" s="174">
        <v>0.81330000000000002</v>
      </c>
      <c r="X58" s="174">
        <v>0.81330000000000002</v>
      </c>
      <c r="Y58" s="174">
        <v>0.81330000000000002</v>
      </c>
      <c r="Z58" s="174">
        <v>0.81330000000000002</v>
      </c>
      <c r="AA58" s="174">
        <v>0.81330000000000002</v>
      </c>
      <c r="AB58" s="174">
        <v>0.81330000000000002</v>
      </c>
      <c r="AC58" s="174">
        <v>0.81330000000000002</v>
      </c>
      <c r="AD58" s="174">
        <v>0.81330000000000002</v>
      </c>
      <c r="AE58" s="174">
        <v>0.81330000000000002</v>
      </c>
      <c r="AF58" s="174">
        <v>0.81330000000000002</v>
      </c>
      <c r="AG58" s="174">
        <v>0.81330000000000002</v>
      </c>
      <c r="AH58" s="174">
        <v>0.81330000000000002</v>
      </c>
      <c r="AI58" s="174">
        <v>0.81330000000000002</v>
      </c>
      <c r="AJ58" s="174">
        <v>0.81330000000000002</v>
      </c>
      <c r="AK58" s="174">
        <v>0.81330000000000002</v>
      </c>
      <c r="AL58" s="174">
        <v>0.81330000000000002</v>
      </c>
      <c r="AM58" s="174">
        <v>0.81330000000000002</v>
      </c>
      <c r="AN58" s="174">
        <v>0.81330000000000002</v>
      </c>
      <c r="AO58" s="174">
        <v>0.81330000000000002</v>
      </c>
      <c r="AP58" s="174">
        <v>0.81330000000000002</v>
      </c>
      <c r="AQ58" s="174">
        <v>0.7984</v>
      </c>
      <c r="AR58" s="174">
        <v>0.78349999999999997</v>
      </c>
      <c r="AS58" s="174">
        <v>0.76860000000000006</v>
      </c>
      <c r="AT58" s="174">
        <v>0.75370000000000004</v>
      </c>
      <c r="AU58" s="174">
        <v>0.73880000000000001</v>
      </c>
      <c r="AV58" s="174">
        <v>0.72389999999999999</v>
      </c>
      <c r="AW58" s="174">
        <v>0.70899999999999996</v>
      </c>
      <c r="AX58" s="174">
        <v>0.69410000000000005</v>
      </c>
      <c r="AY58" s="174">
        <v>0.67920000000000003</v>
      </c>
      <c r="AZ58" s="174">
        <v>0.6643</v>
      </c>
      <c r="BA58" s="174">
        <v>0.64939999999999998</v>
      </c>
      <c r="BB58" s="174">
        <v>0.63450000000000006</v>
      </c>
      <c r="BC58" s="174">
        <v>0.61959999999999993</v>
      </c>
      <c r="BD58" s="174">
        <v>0.60470000000000002</v>
      </c>
      <c r="BE58" s="174">
        <v>0.58979999999999999</v>
      </c>
      <c r="BF58" s="174">
        <v>0.57489999999999997</v>
      </c>
      <c r="BG58" s="174">
        <v>0.56000000000000005</v>
      </c>
      <c r="BH58" s="174">
        <v>0.54510000000000003</v>
      </c>
      <c r="BI58" s="174">
        <v>0.5302</v>
      </c>
      <c r="BJ58" s="174">
        <v>0.51529999999999998</v>
      </c>
      <c r="BK58" s="174">
        <v>0.50039999999999996</v>
      </c>
      <c r="BL58" s="174">
        <v>0.48549999999999999</v>
      </c>
      <c r="BM58" s="174">
        <v>0.47059999999999996</v>
      </c>
      <c r="BN58" s="174">
        <v>0.45569999999999999</v>
      </c>
      <c r="BO58" s="174">
        <v>0.44079999999999997</v>
      </c>
      <c r="BP58" s="174">
        <v>0.42589999999999995</v>
      </c>
      <c r="BQ58" s="174">
        <v>0.41099999999999992</v>
      </c>
      <c r="BR58" s="174">
        <v>0.39609999999999995</v>
      </c>
      <c r="BS58" s="174">
        <v>0.38119999999999993</v>
      </c>
      <c r="BT58" s="174">
        <v>0.36629999999999996</v>
      </c>
      <c r="BU58" s="174">
        <v>0.35139999999999999</v>
      </c>
      <c r="BV58" s="174">
        <v>0.33649999999999997</v>
      </c>
      <c r="BW58" s="174">
        <v>0.32159999999999994</v>
      </c>
      <c r="BX58" s="174">
        <v>0.30669999999999997</v>
      </c>
      <c r="BY58" s="174">
        <v>0.2918</v>
      </c>
      <c r="BZ58" s="174">
        <v>0.2918</v>
      </c>
      <c r="CA58" s="170"/>
      <c r="CB58" s="170"/>
    </row>
    <row r="59" spans="2:80" x14ac:dyDescent="0.25">
      <c r="B59" s="166">
        <f t="shared" si="5"/>
        <v>2052</v>
      </c>
      <c r="C59" s="174">
        <v>0.81330000000000002</v>
      </c>
      <c r="D59" s="174">
        <v>0.81330000000000002</v>
      </c>
      <c r="E59" s="174">
        <v>0.81330000000000002</v>
      </c>
      <c r="F59" s="174">
        <v>0.81330000000000002</v>
      </c>
      <c r="G59" s="174">
        <v>0.81330000000000002</v>
      </c>
      <c r="H59" s="174">
        <v>0.81330000000000002</v>
      </c>
      <c r="I59" s="174">
        <v>0.81330000000000002</v>
      </c>
      <c r="J59" s="174">
        <v>0.81330000000000002</v>
      </c>
      <c r="K59" s="174">
        <v>0.81330000000000002</v>
      </c>
      <c r="L59" s="174">
        <v>0.81330000000000002</v>
      </c>
      <c r="M59" s="174">
        <v>0.81330000000000002</v>
      </c>
      <c r="N59" s="174">
        <v>0.81330000000000002</v>
      </c>
      <c r="O59" s="174">
        <v>0.81330000000000002</v>
      </c>
      <c r="P59" s="174">
        <v>0.81330000000000002</v>
      </c>
      <c r="Q59" s="174">
        <v>0.81330000000000002</v>
      </c>
      <c r="R59" s="174">
        <v>0.81330000000000002</v>
      </c>
      <c r="S59" s="174">
        <v>0.81330000000000002</v>
      </c>
      <c r="T59" s="174">
        <v>0.81330000000000002</v>
      </c>
      <c r="U59" s="174">
        <v>0.81330000000000002</v>
      </c>
      <c r="V59" s="174">
        <v>0.81330000000000002</v>
      </c>
      <c r="W59" s="174">
        <v>0.81330000000000002</v>
      </c>
      <c r="X59" s="174">
        <v>0.81330000000000002</v>
      </c>
      <c r="Y59" s="174">
        <v>0.81330000000000002</v>
      </c>
      <c r="Z59" s="174">
        <v>0.81330000000000002</v>
      </c>
      <c r="AA59" s="174">
        <v>0.81330000000000002</v>
      </c>
      <c r="AB59" s="174">
        <v>0.81330000000000002</v>
      </c>
      <c r="AC59" s="174">
        <v>0.81330000000000002</v>
      </c>
      <c r="AD59" s="174">
        <v>0.81330000000000002</v>
      </c>
      <c r="AE59" s="174">
        <v>0.81330000000000002</v>
      </c>
      <c r="AF59" s="174">
        <v>0.81330000000000002</v>
      </c>
      <c r="AG59" s="174">
        <v>0.81330000000000002</v>
      </c>
      <c r="AH59" s="174">
        <v>0.81330000000000002</v>
      </c>
      <c r="AI59" s="174">
        <v>0.81330000000000002</v>
      </c>
      <c r="AJ59" s="174">
        <v>0.81330000000000002</v>
      </c>
      <c r="AK59" s="174">
        <v>0.81330000000000002</v>
      </c>
      <c r="AL59" s="174">
        <v>0.81330000000000002</v>
      </c>
      <c r="AM59" s="174">
        <v>0.81330000000000002</v>
      </c>
      <c r="AN59" s="174">
        <v>0.81330000000000002</v>
      </c>
      <c r="AO59" s="174">
        <v>0.81330000000000002</v>
      </c>
      <c r="AP59" s="174">
        <v>0.81330000000000002</v>
      </c>
      <c r="AQ59" s="174">
        <v>0.7984</v>
      </c>
      <c r="AR59" s="174">
        <v>0.78349999999999997</v>
      </c>
      <c r="AS59" s="174">
        <v>0.76860000000000006</v>
      </c>
      <c r="AT59" s="174">
        <v>0.75370000000000004</v>
      </c>
      <c r="AU59" s="174">
        <v>0.73880000000000001</v>
      </c>
      <c r="AV59" s="174">
        <v>0.72389999999999999</v>
      </c>
      <c r="AW59" s="174">
        <v>0.70899999999999996</v>
      </c>
      <c r="AX59" s="174">
        <v>0.69410000000000005</v>
      </c>
      <c r="AY59" s="174">
        <v>0.67920000000000003</v>
      </c>
      <c r="AZ59" s="174">
        <v>0.6643</v>
      </c>
      <c r="BA59" s="174">
        <v>0.64939999999999998</v>
      </c>
      <c r="BB59" s="174">
        <v>0.63450000000000006</v>
      </c>
      <c r="BC59" s="174">
        <v>0.61959999999999993</v>
      </c>
      <c r="BD59" s="174">
        <v>0.60470000000000002</v>
      </c>
      <c r="BE59" s="174">
        <v>0.58979999999999999</v>
      </c>
      <c r="BF59" s="174">
        <v>0.57489999999999997</v>
      </c>
      <c r="BG59" s="174">
        <v>0.56000000000000005</v>
      </c>
      <c r="BH59" s="174">
        <v>0.54510000000000003</v>
      </c>
      <c r="BI59" s="174">
        <v>0.5302</v>
      </c>
      <c r="BJ59" s="174">
        <v>0.51529999999999998</v>
      </c>
      <c r="BK59" s="174">
        <v>0.50039999999999996</v>
      </c>
      <c r="BL59" s="174">
        <v>0.48549999999999999</v>
      </c>
      <c r="BM59" s="174">
        <v>0.47059999999999996</v>
      </c>
      <c r="BN59" s="174">
        <v>0.45569999999999999</v>
      </c>
      <c r="BO59" s="174">
        <v>0.44079999999999997</v>
      </c>
      <c r="BP59" s="174">
        <v>0.42589999999999995</v>
      </c>
      <c r="BQ59" s="174">
        <v>0.41099999999999992</v>
      </c>
      <c r="BR59" s="174">
        <v>0.39609999999999995</v>
      </c>
      <c r="BS59" s="174">
        <v>0.38119999999999993</v>
      </c>
      <c r="BT59" s="174">
        <v>0.36629999999999996</v>
      </c>
      <c r="BU59" s="174">
        <v>0.35139999999999999</v>
      </c>
      <c r="BV59" s="174">
        <v>0.33649999999999997</v>
      </c>
      <c r="BW59" s="174">
        <v>0.32159999999999994</v>
      </c>
      <c r="BX59" s="174">
        <v>0.30669999999999997</v>
      </c>
      <c r="BY59" s="174">
        <v>0.2918</v>
      </c>
      <c r="BZ59" s="174">
        <v>0.2918</v>
      </c>
      <c r="CA59" s="170"/>
      <c r="CB59" s="170"/>
    </row>
    <row r="60" spans="2:80" x14ac:dyDescent="0.25">
      <c r="B60" s="166">
        <f t="shared" si="5"/>
        <v>2053</v>
      </c>
      <c r="C60" s="174">
        <v>0.81330000000000002</v>
      </c>
      <c r="D60" s="174">
        <v>0.81330000000000002</v>
      </c>
      <c r="E60" s="174">
        <v>0.81330000000000002</v>
      </c>
      <c r="F60" s="174">
        <v>0.81330000000000002</v>
      </c>
      <c r="G60" s="174">
        <v>0.81330000000000002</v>
      </c>
      <c r="H60" s="174">
        <v>0.81330000000000002</v>
      </c>
      <c r="I60" s="174">
        <v>0.81330000000000002</v>
      </c>
      <c r="J60" s="174">
        <v>0.81330000000000002</v>
      </c>
      <c r="K60" s="174">
        <v>0.81330000000000002</v>
      </c>
      <c r="L60" s="174">
        <v>0.81330000000000002</v>
      </c>
      <c r="M60" s="174">
        <v>0.81330000000000002</v>
      </c>
      <c r="N60" s="174">
        <v>0.81330000000000002</v>
      </c>
      <c r="O60" s="174">
        <v>0.81330000000000002</v>
      </c>
      <c r="P60" s="174">
        <v>0.81330000000000002</v>
      </c>
      <c r="Q60" s="174">
        <v>0.81330000000000002</v>
      </c>
      <c r="R60" s="174">
        <v>0.81330000000000002</v>
      </c>
      <c r="S60" s="174">
        <v>0.81330000000000002</v>
      </c>
      <c r="T60" s="174">
        <v>0.81330000000000002</v>
      </c>
      <c r="U60" s="174">
        <v>0.81330000000000002</v>
      </c>
      <c r="V60" s="174">
        <v>0.81330000000000002</v>
      </c>
      <c r="W60" s="174">
        <v>0.81330000000000002</v>
      </c>
      <c r="X60" s="174">
        <v>0.81330000000000002</v>
      </c>
      <c r="Y60" s="174">
        <v>0.81330000000000002</v>
      </c>
      <c r="Z60" s="174">
        <v>0.81330000000000002</v>
      </c>
      <c r="AA60" s="174">
        <v>0.81330000000000002</v>
      </c>
      <c r="AB60" s="174">
        <v>0.81330000000000002</v>
      </c>
      <c r="AC60" s="174">
        <v>0.81330000000000002</v>
      </c>
      <c r="AD60" s="174">
        <v>0.81330000000000002</v>
      </c>
      <c r="AE60" s="174">
        <v>0.81330000000000002</v>
      </c>
      <c r="AF60" s="174">
        <v>0.81330000000000002</v>
      </c>
      <c r="AG60" s="174">
        <v>0.81330000000000002</v>
      </c>
      <c r="AH60" s="174">
        <v>0.81330000000000002</v>
      </c>
      <c r="AI60" s="174">
        <v>0.81330000000000002</v>
      </c>
      <c r="AJ60" s="174">
        <v>0.81330000000000002</v>
      </c>
      <c r="AK60" s="174">
        <v>0.81330000000000002</v>
      </c>
      <c r="AL60" s="174">
        <v>0.81330000000000002</v>
      </c>
      <c r="AM60" s="174">
        <v>0.81330000000000002</v>
      </c>
      <c r="AN60" s="174">
        <v>0.81330000000000002</v>
      </c>
      <c r="AO60" s="174">
        <v>0.81330000000000002</v>
      </c>
      <c r="AP60" s="174">
        <v>0.81330000000000002</v>
      </c>
      <c r="AQ60" s="174">
        <v>0.7984</v>
      </c>
      <c r="AR60" s="174">
        <v>0.78349999999999997</v>
      </c>
      <c r="AS60" s="174">
        <v>0.76860000000000006</v>
      </c>
      <c r="AT60" s="174">
        <v>0.75370000000000004</v>
      </c>
      <c r="AU60" s="174">
        <v>0.73880000000000001</v>
      </c>
      <c r="AV60" s="174">
        <v>0.72389999999999999</v>
      </c>
      <c r="AW60" s="174">
        <v>0.70899999999999996</v>
      </c>
      <c r="AX60" s="174">
        <v>0.69410000000000005</v>
      </c>
      <c r="AY60" s="174">
        <v>0.67920000000000003</v>
      </c>
      <c r="AZ60" s="174">
        <v>0.6643</v>
      </c>
      <c r="BA60" s="174">
        <v>0.64939999999999998</v>
      </c>
      <c r="BB60" s="174">
        <v>0.63450000000000006</v>
      </c>
      <c r="BC60" s="174">
        <v>0.61959999999999993</v>
      </c>
      <c r="BD60" s="174">
        <v>0.60470000000000002</v>
      </c>
      <c r="BE60" s="174">
        <v>0.58979999999999999</v>
      </c>
      <c r="BF60" s="174">
        <v>0.57489999999999997</v>
      </c>
      <c r="BG60" s="174">
        <v>0.56000000000000005</v>
      </c>
      <c r="BH60" s="174">
        <v>0.54510000000000003</v>
      </c>
      <c r="BI60" s="174">
        <v>0.5302</v>
      </c>
      <c r="BJ60" s="174">
        <v>0.51529999999999998</v>
      </c>
      <c r="BK60" s="174">
        <v>0.50039999999999996</v>
      </c>
      <c r="BL60" s="174">
        <v>0.48549999999999999</v>
      </c>
      <c r="BM60" s="174">
        <v>0.47059999999999996</v>
      </c>
      <c r="BN60" s="174">
        <v>0.45569999999999999</v>
      </c>
      <c r="BO60" s="174">
        <v>0.44079999999999997</v>
      </c>
      <c r="BP60" s="174">
        <v>0.42589999999999995</v>
      </c>
      <c r="BQ60" s="174">
        <v>0.41099999999999992</v>
      </c>
      <c r="BR60" s="174">
        <v>0.39609999999999995</v>
      </c>
      <c r="BS60" s="174">
        <v>0.38119999999999993</v>
      </c>
      <c r="BT60" s="174">
        <v>0.36629999999999996</v>
      </c>
      <c r="BU60" s="174">
        <v>0.35139999999999999</v>
      </c>
      <c r="BV60" s="174">
        <v>0.33649999999999997</v>
      </c>
      <c r="BW60" s="174">
        <v>0.32159999999999994</v>
      </c>
      <c r="BX60" s="174">
        <v>0.30669999999999997</v>
      </c>
      <c r="BY60" s="174">
        <v>0.2918</v>
      </c>
      <c r="BZ60" s="174">
        <v>0.2918</v>
      </c>
      <c r="CA60" s="170"/>
      <c r="CB60" s="170"/>
    </row>
    <row r="61" spans="2:80" x14ac:dyDescent="0.25">
      <c r="B61" s="166">
        <f t="shared" si="5"/>
        <v>2054</v>
      </c>
      <c r="C61" s="174">
        <v>0.81330000000000002</v>
      </c>
      <c r="D61" s="174">
        <v>0.81330000000000002</v>
      </c>
      <c r="E61" s="174">
        <v>0.81330000000000002</v>
      </c>
      <c r="F61" s="174">
        <v>0.81330000000000002</v>
      </c>
      <c r="G61" s="174">
        <v>0.81330000000000002</v>
      </c>
      <c r="H61" s="174">
        <v>0.81330000000000002</v>
      </c>
      <c r="I61" s="174">
        <v>0.81330000000000002</v>
      </c>
      <c r="J61" s="174">
        <v>0.81330000000000002</v>
      </c>
      <c r="K61" s="174">
        <v>0.81330000000000002</v>
      </c>
      <c r="L61" s="174">
        <v>0.81330000000000002</v>
      </c>
      <c r="M61" s="174">
        <v>0.81330000000000002</v>
      </c>
      <c r="N61" s="174">
        <v>0.81330000000000002</v>
      </c>
      <c r="O61" s="174">
        <v>0.81330000000000002</v>
      </c>
      <c r="P61" s="174">
        <v>0.81330000000000002</v>
      </c>
      <c r="Q61" s="174">
        <v>0.81330000000000002</v>
      </c>
      <c r="R61" s="174">
        <v>0.81330000000000002</v>
      </c>
      <c r="S61" s="174">
        <v>0.81330000000000002</v>
      </c>
      <c r="T61" s="174">
        <v>0.81330000000000002</v>
      </c>
      <c r="U61" s="174">
        <v>0.81330000000000002</v>
      </c>
      <c r="V61" s="174">
        <v>0.81330000000000002</v>
      </c>
      <c r="W61" s="174">
        <v>0.81330000000000002</v>
      </c>
      <c r="X61" s="174">
        <v>0.81330000000000002</v>
      </c>
      <c r="Y61" s="174">
        <v>0.81330000000000002</v>
      </c>
      <c r="Z61" s="174">
        <v>0.81330000000000002</v>
      </c>
      <c r="AA61" s="174">
        <v>0.81330000000000002</v>
      </c>
      <c r="AB61" s="174">
        <v>0.81330000000000002</v>
      </c>
      <c r="AC61" s="174">
        <v>0.81330000000000002</v>
      </c>
      <c r="AD61" s="174">
        <v>0.81330000000000002</v>
      </c>
      <c r="AE61" s="174">
        <v>0.81330000000000002</v>
      </c>
      <c r="AF61" s="174">
        <v>0.81330000000000002</v>
      </c>
      <c r="AG61" s="174">
        <v>0.81330000000000002</v>
      </c>
      <c r="AH61" s="174">
        <v>0.81330000000000002</v>
      </c>
      <c r="AI61" s="174">
        <v>0.81330000000000002</v>
      </c>
      <c r="AJ61" s="174">
        <v>0.81330000000000002</v>
      </c>
      <c r="AK61" s="174">
        <v>0.81330000000000002</v>
      </c>
      <c r="AL61" s="174">
        <v>0.81330000000000002</v>
      </c>
      <c r="AM61" s="174">
        <v>0.81330000000000002</v>
      </c>
      <c r="AN61" s="174">
        <v>0.81330000000000002</v>
      </c>
      <c r="AO61" s="174">
        <v>0.81330000000000002</v>
      </c>
      <c r="AP61" s="174">
        <v>0.81330000000000002</v>
      </c>
      <c r="AQ61" s="174">
        <v>0.7984</v>
      </c>
      <c r="AR61" s="174">
        <v>0.78349999999999997</v>
      </c>
      <c r="AS61" s="174">
        <v>0.76860000000000006</v>
      </c>
      <c r="AT61" s="174">
        <v>0.75370000000000004</v>
      </c>
      <c r="AU61" s="174">
        <v>0.73880000000000001</v>
      </c>
      <c r="AV61" s="174">
        <v>0.72389999999999999</v>
      </c>
      <c r="AW61" s="174">
        <v>0.70899999999999996</v>
      </c>
      <c r="AX61" s="174">
        <v>0.69410000000000005</v>
      </c>
      <c r="AY61" s="174">
        <v>0.67920000000000003</v>
      </c>
      <c r="AZ61" s="174">
        <v>0.6643</v>
      </c>
      <c r="BA61" s="174">
        <v>0.64939999999999998</v>
      </c>
      <c r="BB61" s="174">
        <v>0.63450000000000006</v>
      </c>
      <c r="BC61" s="174">
        <v>0.61959999999999993</v>
      </c>
      <c r="BD61" s="174">
        <v>0.60470000000000002</v>
      </c>
      <c r="BE61" s="174">
        <v>0.58979999999999999</v>
      </c>
      <c r="BF61" s="174">
        <v>0.57489999999999997</v>
      </c>
      <c r="BG61" s="174">
        <v>0.56000000000000005</v>
      </c>
      <c r="BH61" s="174">
        <v>0.54510000000000003</v>
      </c>
      <c r="BI61" s="174">
        <v>0.5302</v>
      </c>
      <c r="BJ61" s="174">
        <v>0.51529999999999998</v>
      </c>
      <c r="BK61" s="174">
        <v>0.50039999999999996</v>
      </c>
      <c r="BL61" s="174">
        <v>0.48549999999999999</v>
      </c>
      <c r="BM61" s="174">
        <v>0.47059999999999996</v>
      </c>
      <c r="BN61" s="174">
        <v>0.45569999999999999</v>
      </c>
      <c r="BO61" s="174">
        <v>0.44079999999999997</v>
      </c>
      <c r="BP61" s="174">
        <v>0.42589999999999995</v>
      </c>
      <c r="BQ61" s="174">
        <v>0.41099999999999992</v>
      </c>
      <c r="BR61" s="174">
        <v>0.39609999999999995</v>
      </c>
      <c r="BS61" s="174">
        <v>0.38119999999999993</v>
      </c>
      <c r="BT61" s="174">
        <v>0.36629999999999996</v>
      </c>
      <c r="BU61" s="174">
        <v>0.35139999999999999</v>
      </c>
      <c r="BV61" s="174">
        <v>0.33649999999999997</v>
      </c>
      <c r="BW61" s="174">
        <v>0.32159999999999994</v>
      </c>
      <c r="BX61" s="174">
        <v>0.30669999999999997</v>
      </c>
      <c r="BY61" s="174">
        <v>0.2918</v>
      </c>
      <c r="BZ61" s="174">
        <v>0.2918</v>
      </c>
      <c r="CA61" s="170"/>
      <c r="CB61" s="170"/>
    </row>
    <row r="62" spans="2:80" x14ac:dyDescent="0.25">
      <c r="B62" s="166">
        <f t="shared" si="5"/>
        <v>2055</v>
      </c>
      <c r="C62" s="174">
        <v>0.81330000000000002</v>
      </c>
      <c r="D62" s="174">
        <v>0.81330000000000002</v>
      </c>
      <c r="E62" s="174">
        <v>0.81330000000000002</v>
      </c>
      <c r="F62" s="174">
        <v>0.81330000000000002</v>
      </c>
      <c r="G62" s="174">
        <v>0.81330000000000002</v>
      </c>
      <c r="H62" s="174">
        <v>0.81330000000000002</v>
      </c>
      <c r="I62" s="174">
        <v>0.81330000000000002</v>
      </c>
      <c r="J62" s="174">
        <v>0.81330000000000002</v>
      </c>
      <c r="K62" s="174">
        <v>0.81330000000000002</v>
      </c>
      <c r="L62" s="174">
        <v>0.81330000000000002</v>
      </c>
      <c r="M62" s="174">
        <v>0.81330000000000002</v>
      </c>
      <c r="N62" s="174">
        <v>0.81330000000000002</v>
      </c>
      <c r="O62" s="174">
        <v>0.81330000000000002</v>
      </c>
      <c r="P62" s="174">
        <v>0.81330000000000002</v>
      </c>
      <c r="Q62" s="174">
        <v>0.81330000000000002</v>
      </c>
      <c r="R62" s="174">
        <v>0.81330000000000002</v>
      </c>
      <c r="S62" s="174">
        <v>0.81330000000000002</v>
      </c>
      <c r="T62" s="174">
        <v>0.81330000000000002</v>
      </c>
      <c r="U62" s="174">
        <v>0.81330000000000002</v>
      </c>
      <c r="V62" s="174">
        <v>0.81330000000000002</v>
      </c>
      <c r="W62" s="174">
        <v>0.81330000000000002</v>
      </c>
      <c r="X62" s="174">
        <v>0.81330000000000002</v>
      </c>
      <c r="Y62" s="174">
        <v>0.81330000000000002</v>
      </c>
      <c r="Z62" s="174">
        <v>0.81330000000000002</v>
      </c>
      <c r="AA62" s="174">
        <v>0.81330000000000002</v>
      </c>
      <c r="AB62" s="174">
        <v>0.81330000000000002</v>
      </c>
      <c r="AC62" s="174">
        <v>0.81330000000000002</v>
      </c>
      <c r="AD62" s="174">
        <v>0.81330000000000002</v>
      </c>
      <c r="AE62" s="174">
        <v>0.81330000000000002</v>
      </c>
      <c r="AF62" s="174">
        <v>0.81330000000000002</v>
      </c>
      <c r="AG62" s="174">
        <v>0.81330000000000002</v>
      </c>
      <c r="AH62" s="174">
        <v>0.81330000000000002</v>
      </c>
      <c r="AI62" s="174">
        <v>0.81330000000000002</v>
      </c>
      <c r="AJ62" s="174">
        <v>0.81330000000000002</v>
      </c>
      <c r="AK62" s="174">
        <v>0.81330000000000002</v>
      </c>
      <c r="AL62" s="174">
        <v>0.81330000000000002</v>
      </c>
      <c r="AM62" s="174">
        <v>0.81330000000000002</v>
      </c>
      <c r="AN62" s="174">
        <v>0.81330000000000002</v>
      </c>
      <c r="AO62" s="174">
        <v>0.81330000000000002</v>
      </c>
      <c r="AP62" s="174">
        <v>0.81330000000000002</v>
      </c>
      <c r="AQ62" s="174">
        <v>0.7984</v>
      </c>
      <c r="AR62" s="174">
        <v>0.78349999999999997</v>
      </c>
      <c r="AS62" s="174">
        <v>0.76860000000000006</v>
      </c>
      <c r="AT62" s="174">
        <v>0.75370000000000004</v>
      </c>
      <c r="AU62" s="174">
        <v>0.73880000000000001</v>
      </c>
      <c r="AV62" s="174">
        <v>0.72389999999999999</v>
      </c>
      <c r="AW62" s="174">
        <v>0.70899999999999996</v>
      </c>
      <c r="AX62" s="174">
        <v>0.69410000000000005</v>
      </c>
      <c r="AY62" s="174">
        <v>0.67920000000000003</v>
      </c>
      <c r="AZ62" s="174">
        <v>0.6643</v>
      </c>
      <c r="BA62" s="174">
        <v>0.64939999999999998</v>
      </c>
      <c r="BB62" s="174">
        <v>0.63450000000000006</v>
      </c>
      <c r="BC62" s="174">
        <v>0.61959999999999993</v>
      </c>
      <c r="BD62" s="174">
        <v>0.60470000000000002</v>
      </c>
      <c r="BE62" s="174">
        <v>0.58979999999999999</v>
      </c>
      <c r="BF62" s="174">
        <v>0.57489999999999997</v>
      </c>
      <c r="BG62" s="174">
        <v>0.56000000000000005</v>
      </c>
      <c r="BH62" s="174">
        <v>0.54510000000000003</v>
      </c>
      <c r="BI62" s="174">
        <v>0.5302</v>
      </c>
      <c r="BJ62" s="174">
        <v>0.51529999999999998</v>
      </c>
      <c r="BK62" s="174">
        <v>0.50039999999999996</v>
      </c>
      <c r="BL62" s="174">
        <v>0.48549999999999999</v>
      </c>
      <c r="BM62" s="174">
        <v>0.47059999999999996</v>
      </c>
      <c r="BN62" s="174">
        <v>0.45569999999999999</v>
      </c>
      <c r="BO62" s="174">
        <v>0.44079999999999997</v>
      </c>
      <c r="BP62" s="174">
        <v>0.42589999999999995</v>
      </c>
      <c r="BQ62" s="174">
        <v>0.41099999999999992</v>
      </c>
      <c r="BR62" s="174">
        <v>0.39609999999999995</v>
      </c>
      <c r="BS62" s="174">
        <v>0.38119999999999993</v>
      </c>
      <c r="BT62" s="174">
        <v>0.36629999999999996</v>
      </c>
      <c r="BU62" s="174">
        <v>0.35139999999999999</v>
      </c>
      <c r="BV62" s="174">
        <v>0.33649999999999997</v>
      </c>
      <c r="BW62" s="174">
        <v>0.32159999999999994</v>
      </c>
      <c r="BX62" s="174">
        <v>0.30669999999999997</v>
      </c>
      <c r="BY62" s="174">
        <v>0.2918</v>
      </c>
      <c r="BZ62" s="174">
        <v>0.2918</v>
      </c>
      <c r="CA62" s="170"/>
      <c r="CB62" s="170"/>
    </row>
    <row r="63" spans="2:80" x14ac:dyDescent="0.25">
      <c r="B63" s="166">
        <f t="shared" si="5"/>
        <v>2056</v>
      </c>
      <c r="C63" s="174">
        <v>0.81330000000000002</v>
      </c>
      <c r="D63" s="174">
        <v>0.81330000000000002</v>
      </c>
      <c r="E63" s="174">
        <v>0.81330000000000002</v>
      </c>
      <c r="F63" s="174">
        <v>0.81330000000000002</v>
      </c>
      <c r="G63" s="174">
        <v>0.81330000000000002</v>
      </c>
      <c r="H63" s="174">
        <v>0.81330000000000002</v>
      </c>
      <c r="I63" s="174">
        <v>0.81330000000000002</v>
      </c>
      <c r="J63" s="174">
        <v>0.81330000000000002</v>
      </c>
      <c r="K63" s="174">
        <v>0.81330000000000002</v>
      </c>
      <c r="L63" s="174">
        <v>0.81330000000000002</v>
      </c>
      <c r="M63" s="174">
        <v>0.81330000000000002</v>
      </c>
      <c r="N63" s="174">
        <v>0.81330000000000002</v>
      </c>
      <c r="O63" s="174">
        <v>0.81330000000000002</v>
      </c>
      <c r="P63" s="174">
        <v>0.81330000000000002</v>
      </c>
      <c r="Q63" s="174">
        <v>0.81330000000000002</v>
      </c>
      <c r="R63" s="174">
        <v>0.81330000000000002</v>
      </c>
      <c r="S63" s="174">
        <v>0.81330000000000002</v>
      </c>
      <c r="T63" s="174">
        <v>0.81330000000000002</v>
      </c>
      <c r="U63" s="174">
        <v>0.81330000000000002</v>
      </c>
      <c r="V63" s="174">
        <v>0.81330000000000002</v>
      </c>
      <c r="W63" s="174">
        <v>0.81330000000000002</v>
      </c>
      <c r="X63" s="174">
        <v>0.81330000000000002</v>
      </c>
      <c r="Y63" s="174">
        <v>0.81330000000000002</v>
      </c>
      <c r="Z63" s="174">
        <v>0.81330000000000002</v>
      </c>
      <c r="AA63" s="174">
        <v>0.81330000000000002</v>
      </c>
      <c r="AB63" s="174">
        <v>0.81330000000000002</v>
      </c>
      <c r="AC63" s="174">
        <v>0.81330000000000002</v>
      </c>
      <c r="AD63" s="174">
        <v>0.81330000000000002</v>
      </c>
      <c r="AE63" s="174">
        <v>0.81330000000000002</v>
      </c>
      <c r="AF63" s="174">
        <v>0.81330000000000002</v>
      </c>
      <c r="AG63" s="174">
        <v>0.81330000000000002</v>
      </c>
      <c r="AH63" s="174">
        <v>0.81330000000000002</v>
      </c>
      <c r="AI63" s="174">
        <v>0.81330000000000002</v>
      </c>
      <c r="AJ63" s="174">
        <v>0.81330000000000002</v>
      </c>
      <c r="AK63" s="174">
        <v>0.81330000000000002</v>
      </c>
      <c r="AL63" s="174">
        <v>0.81330000000000002</v>
      </c>
      <c r="AM63" s="174">
        <v>0.81330000000000002</v>
      </c>
      <c r="AN63" s="174">
        <v>0.81330000000000002</v>
      </c>
      <c r="AO63" s="174">
        <v>0.81330000000000002</v>
      </c>
      <c r="AP63" s="174">
        <v>0.81330000000000002</v>
      </c>
      <c r="AQ63" s="174">
        <v>0.7984</v>
      </c>
      <c r="AR63" s="174">
        <v>0.78349999999999997</v>
      </c>
      <c r="AS63" s="174">
        <v>0.76860000000000006</v>
      </c>
      <c r="AT63" s="174">
        <v>0.75370000000000004</v>
      </c>
      <c r="AU63" s="174">
        <v>0.73880000000000001</v>
      </c>
      <c r="AV63" s="174">
        <v>0.72389999999999999</v>
      </c>
      <c r="AW63" s="174">
        <v>0.70899999999999996</v>
      </c>
      <c r="AX63" s="174">
        <v>0.69410000000000005</v>
      </c>
      <c r="AY63" s="174">
        <v>0.67920000000000003</v>
      </c>
      <c r="AZ63" s="174">
        <v>0.6643</v>
      </c>
      <c r="BA63" s="174">
        <v>0.64939999999999998</v>
      </c>
      <c r="BB63" s="174">
        <v>0.63450000000000006</v>
      </c>
      <c r="BC63" s="174">
        <v>0.61959999999999993</v>
      </c>
      <c r="BD63" s="174">
        <v>0.60470000000000002</v>
      </c>
      <c r="BE63" s="174">
        <v>0.58979999999999999</v>
      </c>
      <c r="BF63" s="174">
        <v>0.57489999999999997</v>
      </c>
      <c r="BG63" s="174">
        <v>0.56000000000000005</v>
      </c>
      <c r="BH63" s="174">
        <v>0.54510000000000003</v>
      </c>
      <c r="BI63" s="174">
        <v>0.5302</v>
      </c>
      <c r="BJ63" s="174">
        <v>0.51529999999999998</v>
      </c>
      <c r="BK63" s="174">
        <v>0.50039999999999996</v>
      </c>
      <c r="BL63" s="174">
        <v>0.48549999999999999</v>
      </c>
      <c r="BM63" s="174">
        <v>0.47059999999999996</v>
      </c>
      <c r="BN63" s="174">
        <v>0.45569999999999999</v>
      </c>
      <c r="BO63" s="174">
        <v>0.44079999999999997</v>
      </c>
      <c r="BP63" s="174">
        <v>0.42589999999999995</v>
      </c>
      <c r="BQ63" s="174">
        <v>0.41099999999999992</v>
      </c>
      <c r="BR63" s="174">
        <v>0.39609999999999995</v>
      </c>
      <c r="BS63" s="174">
        <v>0.38119999999999993</v>
      </c>
      <c r="BT63" s="174">
        <v>0.36629999999999996</v>
      </c>
      <c r="BU63" s="174">
        <v>0.35139999999999999</v>
      </c>
      <c r="BV63" s="174">
        <v>0.33649999999999997</v>
      </c>
      <c r="BW63" s="174">
        <v>0.32159999999999994</v>
      </c>
      <c r="BX63" s="174">
        <v>0.30669999999999997</v>
      </c>
      <c r="BY63" s="174">
        <v>0.2918</v>
      </c>
      <c r="BZ63" s="174">
        <v>0.2918</v>
      </c>
      <c r="CA63" s="170"/>
      <c r="CB63" s="170"/>
    </row>
    <row r="64" spans="2:80" x14ac:dyDescent="0.25">
      <c r="B64" s="166">
        <f t="shared" si="5"/>
        <v>2057</v>
      </c>
      <c r="C64" s="174">
        <v>0.81330000000000002</v>
      </c>
      <c r="D64" s="174">
        <v>0.81330000000000002</v>
      </c>
      <c r="E64" s="174">
        <v>0.81330000000000002</v>
      </c>
      <c r="F64" s="174">
        <v>0.81330000000000002</v>
      </c>
      <c r="G64" s="174">
        <v>0.81330000000000002</v>
      </c>
      <c r="H64" s="174">
        <v>0.81330000000000002</v>
      </c>
      <c r="I64" s="174">
        <v>0.81330000000000002</v>
      </c>
      <c r="J64" s="174">
        <v>0.81330000000000002</v>
      </c>
      <c r="K64" s="174">
        <v>0.81330000000000002</v>
      </c>
      <c r="L64" s="174">
        <v>0.81330000000000002</v>
      </c>
      <c r="M64" s="174">
        <v>0.81330000000000002</v>
      </c>
      <c r="N64" s="174">
        <v>0.81330000000000002</v>
      </c>
      <c r="O64" s="174">
        <v>0.81330000000000002</v>
      </c>
      <c r="P64" s="174">
        <v>0.81330000000000002</v>
      </c>
      <c r="Q64" s="174">
        <v>0.81330000000000002</v>
      </c>
      <c r="R64" s="174">
        <v>0.81330000000000002</v>
      </c>
      <c r="S64" s="174">
        <v>0.81330000000000002</v>
      </c>
      <c r="T64" s="174">
        <v>0.81330000000000002</v>
      </c>
      <c r="U64" s="174">
        <v>0.81330000000000002</v>
      </c>
      <c r="V64" s="174">
        <v>0.81330000000000002</v>
      </c>
      <c r="W64" s="174">
        <v>0.81330000000000002</v>
      </c>
      <c r="X64" s="174">
        <v>0.81330000000000002</v>
      </c>
      <c r="Y64" s="174">
        <v>0.81330000000000002</v>
      </c>
      <c r="Z64" s="174">
        <v>0.81330000000000002</v>
      </c>
      <c r="AA64" s="174">
        <v>0.81330000000000002</v>
      </c>
      <c r="AB64" s="174">
        <v>0.81330000000000002</v>
      </c>
      <c r="AC64" s="174">
        <v>0.81330000000000002</v>
      </c>
      <c r="AD64" s="174">
        <v>0.81330000000000002</v>
      </c>
      <c r="AE64" s="174">
        <v>0.81330000000000002</v>
      </c>
      <c r="AF64" s="174">
        <v>0.81330000000000002</v>
      </c>
      <c r="AG64" s="174">
        <v>0.81330000000000002</v>
      </c>
      <c r="AH64" s="174">
        <v>0.81330000000000002</v>
      </c>
      <c r="AI64" s="174">
        <v>0.81330000000000002</v>
      </c>
      <c r="AJ64" s="174">
        <v>0.81330000000000002</v>
      </c>
      <c r="AK64" s="174">
        <v>0.81330000000000002</v>
      </c>
      <c r="AL64" s="174">
        <v>0.81330000000000002</v>
      </c>
      <c r="AM64" s="174">
        <v>0.81330000000000002</v>
      </c>
      <c r="AN64" s="174">
        <v>0.81330000000000002</v>
      </c>
      <c r="AO64" s="174">
        <v>0.81330000000000002</v>
      </c>
      <c r="AP64" s="174">
        <v>0.81330000000000002</v>
      </c>
      <c r="AQ64" s="174">
        <v>0.7984</v>
      </c>
      <c r="AR64" s="174">
        <v>0.78349999999999997</v>
      </c>
      <c r="AS64" s="174">
        <v>0.76860000000000006</v>
      </c>
      <c r="AT64" s="174">
        <v>0.75370000000000004</v>
      </c>
      <c r="AU64" s="174">
        <v>0.73880000000000001</v>
      </c>
      <c r="AV64" s="174">
        <v>0.72389999999999999</v>
      </c>
      <c r="AW64" s="174">
        <v>0.70899999999999996</v>
      </c>
      <c r="AX64" s="174">
        <v>0.69410000000000005</v>
      </c>
      <c r="AY64" s="174">
        <v>0.67920000000000003</v>
      </c>
      <c r="AZ64" s="174">
        <v>0.6643</v>
      </c>
      <c r="BA64" s="174">
        <v>0.64939999999999998</v>
      </c>
      <c r="BB64" s="174">
        <v>0.63450000000000006</v>
      </c>
      <c r="BC64" s="174">
        <v>0.61959999999999993</v>
      </c>
      <c r="BD64" s="174">
        <v>0.60470000000000002</v>
      </c>
      <c r="BE64" s="174">
        <v>0.58979999999999999</v>
      </c>
      <c r="BF64" s="174">
        <v>0.57489999999999997</v>
      </c>
      <c r="BG64" s="174">
        <v>0.56000000000000005</v>
      </c>
      <c r="BH64" s="174">
        <v>0.54510000000000003</v>
      </c>
      <c r="BI64" s="174">
        <v>0.5302</v>
      </c>
      <c r="BJ64" s="174">
        <v>0.51529999999999998</v>
      </c>
      <c r="BK64" s="174">
        <v>0.50039999999999996</v>
      </c>
      <c r="BL64" s="174">
        <v>0.48549999999999999</v>
      </c>
      <c r="BM64" s="174">
        <v>0.47059999999999996</v>
      </c>
      <c r="BN64" s="174">
        <v>0.45569999999999999</v>
      </c>
      <c r="BO64" s="174">
        <v>0.44079999999999997</v>
      </c>
      <c r="BP64" s="174">
        <v>0.42589999999999995</v>
      </c>
      <c r="BQ64" s="174">
        <v>0.41099999999999992</v>
      </c>
      <c r="BR64" s="174">
        <v>0.39609999999999995</v>
      </c>
      <c r="BS64" s="174">
        <v>0.38119999999999993</v>
      </c>
      <c r="BT64" s="174">
        <v>0.36629999999999996</v>
      </c>
      <c r="BU64" s="174">
        <v>0.35139999999999999</v>
      </c>
      <c r="BV64" s="174">
        <v>0.33649999999999997</v>
      </c>
      <c r="BW64" s="174">
        <v>0.32159999999999994</v>
      </c>
      <c r="BX64" s="174">
        <v>0.30669999999999997</v>
      </c>
      <c r="BY64" s="174">
        <v>0.2918</v>
      </c>
      <c r="BZ64" s="174">
        <v>0.2918</v>
      </c>
      <c r="CA64" s="170"/>
      <c r="CB64" s="170"/>
    </row>
    <row r="65" spans="2:80" x14ac:dyDescent="0.25">
      <c r="B65" s="166">
        <f t="shared" si="5"/>
        <v>2058</v>
      </c>
      <c r="C65" s="174">
        <v>0.81330000000000002</v>
      </c>
      <c r="D65" s="174">
        <v>0.81330000000000002</v>
      </c>
      <c r="E65" s="174">
        <v>0.81330000000000002</v>
      </c>
      <c r="F65" s="174">
        <v>0.81330000000000002</v>
      </c>
      <c r="G65" s="174">
        <v>0.81330000000000002</v>
      </c>
      <c r="H65" s="174">
        <v>0.81330000000000002</v>
      </c>
      <c r="I65" s="174">
        <v>0.81330000000000002</v>
      </c>
      <c r="J65" s="174">
        <v>0.81330000000000002</v>
      </c>
      <c r="K65" s="174">
        <v>0.81330000000000002</v>
      </c>
      <c r="L65" s="174">
        <v>0.81330000000000002</v>
      </c>
      <c r="M65" s="174">
        <v>0.81330000000000002</v>
      </c>
      <c r="N65" s="174">
        <v>0.81330000000000002</v>
      </c>
      <c r="O65" s="174">
        <v>0.81330000000000002</v>
      </c>
      <c r="P65" s="174">
        <v>0.81330000000000002</v>
      </c>
      <c r="Q65" s="174">
        <v>0.81330000000000002</v>
      </c>
      <c r="R65" s="174">
        <v>0.81330000000000002</v>
      </c>
      <c r="S65" s="174">
        <v>0.81330000000000002</v>
      </c>
      <c r="T65" s="174">
        <v>0.81330000000000002</v>
      </c>
      <c r="U65" s="174">
        <v>0.81330000000000002</v>
      </c>
      <c r="V65" s="174">
        <v>0.81330000000000002</v>
      </c>
      <c r="W65" s="174">
        <v>0.81330000000000002</v>
      </c>
      <c r="X65" s="174">
        <v>0.81330000000000002</v>
      </c>
      <c r="Y65" s="174">
        <v>0.81330000000000002</v>
      </c>
      <c r="Z65" s="174">
        <v>0.81330000000000002</v>
      </c>
      <c r="AA65" s="174">
        <v>0.81330000000000002</v>
      </c>
      <c r="AB65" s="174">
        <v>0.81330000000000002</v>
      </c>
      <c r="AC65" s="174">
        <v>0.81330000000000002</v>
      </c>
      <c r="AD65" s="174">
        <v>0.81330000000000002</v>
      </c>
      <c r="AE65" s="174">
        <v>0.81330000000000002</v>
      </c>
      <c r="AF65" s="174">
        <v>0.81330000000000002</v>
      </c>
      <c r="AG65" s="174">
        <v>0.81330000000000002</v>
      </c>
      <c r="AH65" s="174">
        <v>0.81330000000000002</v>
      </c>
      <c r="AI65" s="174">
        <v>0.81330000000000002</v>
      </c>
      <c r="AJ65" s="174">
        <v>0.81330000000000002</v>
      </c>
      <c r="AK65" s="174">
        <v>0.81330000000000002</v>
      </c>
      <c r="AL65" s="174">
        <v>0.81330000000000002</v>
      </c>
      <c r="AM65" s="174">
        <v>0.81330000000000002</v>
      </c>
      <c r="AN65" s="174">
        <v>0.81330000000000002</v>
      </c>
      <c r="AO65" s="174">
        <v>0.81330000000000002</v>
      </c>
      <c r="AP65" s="174">
        <v>0.81330000000000002</v>
      </c>
      <c r="AQ65" s="174">
        <v>0.7984</v>
      </c>
      <c r="AR65" s="174">
        <v>0.78349999999999997</v>
      </c>
      <c r="AS65" s="174">
        <v>0.76860000000000006</v>
      </c>
      <c r="AT65" s="174">
        <v>0.75370000000000004</v>
      </c>
      <c r="AU65" s="174">
        <v>0.73880000000000001</v>
      </c>
      <c r="AV65" s="174">
        <v>0.72389999999999999</v>
      </c>
      <c r="AW65" s="174">
        <v>0.70899999999999996</v>
      </c>
      <c r="AX65" s="174">
        <v>0.69410000000000005</v>
      </c>
      <c r="AY65" s="174">
        <v>0.67920000000000003</v>
      </c>
      <c r="AZ65" s="174">
        <v>0.6643</v>
      </c>
      <c r="BA65" s="174">
        <v>0.64939999999999998</v>
      </c>
      <c r="BB65" s="174">
        <v>0.63450000000000006</v>
      </c>
      <c r="BC65" s="174">
        <v>0.61959999999999993</v>
      </c>
      <c r="BD65" s="174">
        <v>0.60470000000000002</v>
      </c>
      <c r="BE65" s="174">
        <v>0.58979999999999999</v>
      </c>
      <c r="BF65" s="174">
        <v>0.57489999999999997</v>
      </c>
      <c r="BG65" s="174">
        <v>0.56000000000000005</v>
      </c>
      <c r="BH65" s="174">
        <v>0.54510000000000003</v>
      </c>
      <c r="BI65" s="174">
        <v>0.5302</v>
      </c>
      <c r="BJ65" s="174">
        <v>0.51529999999999998</v>
      </c>
      <c r="BK65" s="174">
        <v>0.50039999999999996</v>
      </c>
      <c r="BL65" s="174">
        <v>0.48549999999999999</v>
      </c>
      <c r="BM65" s="174">
        <v>0.47059999999999996</v>
      </c>
      <c r="BN65" s="174">
        <v>0.45569999999999999</v>
      </c>
      <c r="BO65" s="174">
        <v>0.44079999999999997</v>
      </c>
      <c r="BP65" s="174">
        <v>0.42589999999999995</v>
      </c>
      <c r="BQ65" s="174">
        <v>0.41099999999999992</v>
      </c>
      <c r="BR65" s="174">
        <v>0.39609999999999995</v>
      </c>
      <c r="BS65" s="174">
        <v>0.38119999999999993</v>
      </c>
      <c r="BT65" s="174">
        <v>0.36629999999999996</v>
      </c>
      <c r="BU65" s="174">
        <v>0.35139999999999999</v>
      </c>
      <c r="BV65" s="174">
        <v>0.33649999999999997</v>
      </c>
      <c r="BW65" s="174">
        <v>0.32159999999999994</v>
      </c>
      <c r="BX65" s="174">
        <v>0.30669999999999997</v>
      </c>
      <c r="BY65" s="174">
        <v>0.2918</v>
      </c>
      <c r="BZ65" s="174">
        <v>0.2918</v>
      </c>
      <c r="CA65" s="170"/>
      <c r="CB65" s="170"/>
    </row>
    <row r="66" spans="2:80" x14ac:dyDescent="0.25">
      <c r="B66" s="166">
        <f t="shared" si="5"/>
        <v>2059</v>
      </c>
      <c r="C66" s="174">
        <v>0.81330000000000002</v>
      </c>
      <c r="D66" s="174">
        <v>0.81330000000000002</v>
      </c>
      <c r="E66" s="174">
        <v>0.81330000000000002</v>
      </c>
      <c r="F66" s="174">
        <v>0.81330000000000002</v>
      </c>
      <c r="G66" s="174">
        <v>0.81330000000000002</v>
      </c>
      <c r="H66" s="174">
        <v>0.81330000000000002</v>
      </c>
      <c r="I66" s="174">
        <v>0.81330000000000002</v>
      </c>
      <c r="J66" s="174">
        <v>0.81330000000000002</v>
      </c>
      <c r="K66" s="174">
        <v>0.81330000000000002</v>
      </c>
      <c r="L66" s="174">
        <v>0.81330000000000002</v>
      </c>
      <c r="M66" s="174">
        <v>0.81330000000000002</v>
      </c>
      <c r="N66" s="174">
        <v>0.81330000000000002</v>
      </c>
      <c r="O66" s="174">
        <v>0.81330000000000002</v>
      </c>
      <c r="P66" s="174">
        <v>0.81330000000000002</v>
      </c>
      <c r="Q66" s="174">
        <v>0.81330000000000002</v>
      </c>
      <c r="R66" s="174">
        <v>0.81330000000000002</v>
      </c>
      <c r="S66" s="174">
        <v>0.81330000000000002</v>
      </c>
      <c r="T66" s="174">
        <v>0.81330000000000002</v>
      </c>
      <c r="U66" s="174">
        <v>0.81330000000000002</v>
      </c>
      <c r="V66" s="174">
        <v>0.81330000000000002</v>
      </c>
      <c r="W66" s="174">
        <v>0.81330000000000002</v>
      </c>
      <c r="X66" s="174">
        <v>0.81330000000000002</v>
      </c>
      <c r="Y66" s="174">
        <v>0.81330000000000002</v>
      </c>
      <c r="Z66" s="174">
        <v>0.81330000000000002</v>
      </c>
      <c r="AA66" s="174">
        <v>0.81330000000000002</v>
      </c>
      <c r="AB66" s="174">
        <v>0.81330000000000002</v>
      </c>
      <c r="AC66" s="174">
        <v>0.81330000000000002</v>
      </c>
      <c r="AD66" s="174">
        <v>0.81330000000000002</v>
      </c>
      <c r="AE66" s="174">
        <v>0.81330000000000002</v>
      </c>
      <c r="AF66" s="174">
        <v>0.81330000000000002</v>
      </c>
      <c r="AG66" s="174">
        <v>0.81330000000000002</v>
      </c>
      <c r="AH66" s="174">
        <v>0.81330000000000002</v>
      </c>
      <c r="AI66" s="174">
        <v>0.81330000000000002</v>
      </c>
      <c r="AJ66" s="174">
        <v>0.81330000000000002</v>
      </c>
      <c r="AK66" s="174">
        <v>0.81330000000000002</v>
      </c>
      <c r="AL66" s="174">
        <v>0.81330000000000002</v>
      </c>
      <c r="AM66" s="174">
        <v>0.81330000000000002</v>
      </c>
      <c r="AN66" s="174">
        <v>0.81330000000000002</v>
      </c>
      <c r="AO66" s="174">
        <v>0.81330000000000002</v>
      </c>
      <c r="AP66" s="174">
        <v>0.81330000000000002</v>
      </c>
      <c r="AQ66" s="174">
        <v>0.7984</v>
      </c>
      <c r="AR66" s="174">
        <v>0.78349999999999997</v>
      </c>
      <c r="AS66" s="174">
        <v>0.76860000000000006</v>
      </c>
      <c r="AT66" s="174">
        <v>0.75370000000000004</v>
      </c>
      <c r="AU66" s="174">
        <v>0.73880000000000001</v>
      </c>
      <c r="AV66" s="174">
        <v>0.72389999999999999</v>
      </c>
      <c r="AW66" s="174">
        <v>0.70899999999999996</v>
      </c>
      <c r="AX66" s="174">
        <v>0.69410000000000005</v>
      </c>
      <c r="AY66" s="174">
        <v>0.67920000000000003</v>
      </c>
      <c r="AZ66" s="174">
        <v>0.6643</v>
      </c>
      <c r="BA66" s="174">
        <v>0.64939999999999998</v>
      </c>
      <c r="BB66" s="174">
        <v>0.63450000000000006</v>
      </c>
      <c r="BC66" s="174">
        <v>0.61959999999999993</v>
      </c>
      <c r="BD66" s="174">
        <v>0.60470000000000002</v>
      </c>
      <c r="BE66" s="174">
        <v>0.58979999999999999</v>
      </c>
      <c r="BF66" s="174">
        <v>0.57489999999999997</v>
      </c>
      <c r="BG66" s="174">
        <v>0.56000000000000005</v>
      </c>
      <c r="BH66" s="174">
        <v>0.54510000000000003</v>
      </c>
      <c r="BI66" s="174">
        <v>0.5302</v>
      </c>
      <c r="BJ66" s="174">
        <v>0.51529999999999998</v>
      </c>
      <c r="BK66" s="174">
        <v>0.50039999999999996</v>
      </c>
      <c r="BL66" s="174">
        <v>0.48549999999999999</v>
      </c>
      <c r="BM66" s="174">
        <v>0.47059999999999996</v>
      </c>
      <c r="BN66" s="174">
        <v>0.45569999999999999</v>
      </c>
      <c r="BO66" s="174">
        <v>0.44079999999999997</v>
      </c>
      <c r="BP66" s="174">
        <v>0.42589999999999995</v>
      </c>
      <c r="BQ66" s="174">
        <v>0.41099999999999992</v>
      </c>
      <c r="BR66" s="174">
        <v>0.39609999999999995</v>
      </c>
      <c r="BS66" s="174">
        <v>0.38119999999999993</v>
      </c>
      <c r="BT66" s="174">
        <v>0.36629999999999996</v>
      </c>
      <c r="BU66" s="174">
        <v>0.35139999999999999</v>
      </c>
      <c r="BV66" s="174">
        <v>0.33649999999999997</v>
      </c>
      <c r="BW66" s="174">
        <v>0.32159999999999994</v>
      </c>
      <c r="BX66" s="174">
        <v>0.30669999999999997</v>
      </c>
      <c r="BY66" s="174">
        <v>0.2918</v>
      </c>
      <c r="BZ66" s="174">
        <v>0.2918</v>
      </c>
      <c r="CA66" s="170"/>
      <c r="CB66" s="170"/>
    </row>
    <row r="67" spans="2:80" x14ac:dyDescent="0.25">
      <c r="B67" s="166">
        <f t="shared" si="5"/>
        <v>2060</v>
      </c>
      <c r="C67" s="174">
        <v>0.81330000000000002</v>
      </c>
      <c r="D67" s="174">
        <v>0.81330000000000002</v>
      </c>
      <c r="E67" s="174">
        <v>0.81330000000000002</v>
      </c>
      <c r="F67" s="174">
        <v>0.81330000000000002</v>
      </c>
      <c r="G67" s="174">
        <v>0.81330000000000002</v>
      </c>
      <c r="H67" s="174">
        <v>0.81330000000000002</v>
      </c>
      <c r="I67" s="174">
        <v>0.81330000000000002</v>
      </c>
      <c r="J67" s="174">
        <v>0.81330000000000002</v>
      </c>
      <c r="K67" s="174">
        <v>0.81330000000000002</v>
      </c>
      <c r="L67" s="174">
        <v>0.81330000000000002</v>
      </c>
      <c r="M67" s="174">
        <v>0.81330000000000002</v>
      </c>
      <c r="N67" s="174">
        <v>0.81330000000000002</v>
      </c>
      <c r="O67" s="174">
        <v>0.81330000000000002</v>
      </c>
      <c r="P67" s="174">
        <v>0.81330000000000002</v>
      </c>
      <c r="Q67" s="174">
        <v>0.81330000000000002</v>
      </c>
      <c r="R67" s="174">
        <v>0.81330000000000002</v>
      </c>
      <c r="S67" s="174">
        <v>0.81330000000000002</v>
      </c>
      <c r="T67" s="174">
        <v>0.81330000000000002</v>
      </c>
      <c r="U67" s="174">
        <v>0.81330000000000002</v>
      </c>
      <c r="V67" s="174">
        <v>0.81330000000000002</v>
      </c>
      <c r="W67" s="174">
        <v>0.81330000000000002</v>
      </c>
      <c r="X67" s="174">
        <v>0.81330000000000002</v>
      </c>
      <c r="Y67" s="174">
        <v>0.81330000000000002</v>
      </c>
      <c r="Z67" s="174">
        <v>0.81330000000000002</v>
      </c>
      <c r="AA67" s="174">
        <v>0.81330000000000002</v>
      </c>
      <c r="AB67" s="174">
        <v>0.81330000000000002</v>
      </c>
      <c r="AC67" s="174">
        <v>0.81330000000000002</v>
      </c>
      <c r="AD67" s="174">
        <v>0.81330000000000002</v>
      </c>
      <c r="AE67" s="174">
        <v>0.81330000000000002</v>
      </c>
      <c r="AF67" s="174">
        <v>0.81330000000000002</v>
      </c>
      <c r="AG67" s="174">
        <v>0.81330000000000002</v>
      </c>
      <c r="AH67" s="174">
        <v>0.81330000000000002</v>
      </c>
      <c r="AI67" s="174">
        <v>0.81330000000000002</v>
      </c>
      <c r="AJ67" s="174">
        <v>0.81330000000000002</v>
      </c>
      <c r="AK67" s="174">
        <v>0.81330000000000002</v>
      </c>
      <c r="AL67" s="174">
        <v>0.81330000000000002</v>
      </c>
      <c r="AM67" s="174">
        <v>0.81330000000000002</v>
      </c>
      <c r="AN67" s="174">
        <v>0.81330000000000002</v>
      </c>
      <c r="AO67" s="174">
        <v>0.81330000000000002</v>
      </c>
      <c r="AP67" s="174">
        <v>0.81330000000000002</v>
      </c>
      <c r="AQ67" s="174">
        <v>0.7984</v>
      </c>
      <c r="AR67" s="174">
        <v>0.78349999999999997</v>
      </c>
      <c r="AS67" s="174">
        <v>0.76860000000000006</v>
      </c>
      <c r="AT67" s="174">
        <v>0.75370000000000004</v>
      </c>
      <c r="AU67" s="174">
        <v>0.73880000000000001</v>
      </c>
      <c r="AV67" s="174">
        <v>0.72389999999999999</v>
      </c>
      <c r="AW67" s="174">
        <v>0.70899999999999996</v>
      </c>
      <c r="AX67" s="174">
        <v>0.69410000000000005</v>
      </c>
      <c r="AY67" s="174">
        <v>0.67920000000000003</v>
      </c>
      <c r="AZ67" s="174">
        <v>0.6643</v>
      </c>
      <c r="BA67" s="174">
        <v>0.64939999999999998</v>
      </c>
      <c r="BB67" s="174">
        <v>0.63450000000000006</v>
      </c>
      <c r="BC67" s="174">
        <v>0.61959999999999993</v>
      </c>
      <c r="BD67" s="174">
        <v>0.60470000000000002</v>
      </c>
      <c r="BE67" s="174">
        <v>0.58979999999999999</v>
      </c>
      <c r="BF67" s="174">
        <v>0.57489999999999997</v>
      </c>
      <c r="BG67" s="174">
        <v>0.56000000000000005</v>
      </c>
      <c r="BH67" s="174">
        <v>0.54510000000000003</v>
      </c>
      <c r="BI67" s="174">
        <v>0.5302</v>
      </c>
      <c r="BJ67" s="174">
        <v>0.51529999999999998</v>
      </c>
      <c r="BK67" s="174">
        <v>0.50039999999999996</v>
      </c>
      <c r="BL67" s="174">
        <v>0.48549999999999999</v>
      </c>
      <c r="BM67" s="174">
        <v>0.47059999999999996</v>
      </c>
      <c r="BN67" s="174">
        <v>0.45569999999999999</v>
      </c>
      <c r="BO67" s="174">
        <v>0.44079999999999997</v>
      </c>
      <c r="BP67" s="174">
        <v>0.42589999999999995</v>
      </c>
      <c r="BQ67" s="174">
        <v>0.41099999999999992</v>
      </c>
      <c r="BR67" s="174">
        <v>0.39609999999999995</v>
      </c>
      <c r="BS67" s="174">
        <v>0.38119999999999993</v>
      </c>
      <c r="BT67" s="174">
        <v>0.36629999999999996</v>
      </c>
      <c r="BU67" s="174">
        <v>0.35139999999999999</v>
      </c>
      <c r="BV67" s="174">
        <v>0.33649999999999997</v>
      </c>
      <c r="BW67" s="174">
        <v>0.32159999999999994</v>
      </c>
      <c r="BX67" s="174">
        <v>0.30669999999999997</v>
      </c>
      <c r="BY67" s="174">
        <v>0.2918</v>
      </c>
      <c r="BZ67" s="174">
        <v>0.2918</v>
      </c>
      <c r="CA67" s="170"/>
      <c r="CB67" s="170"/>
    </row>
    <row r="68" spans="2:80" x14ac:dyDescent="0.25">
      <c r="B68" s="166"/>
      <c r="C68" s="255"/>
      <c r="D68" s="255"/>
      <c r="E68" s="255"/>
      <c r="F68" s="255"/>
      <c r="G68" s="255"/>
      <c r="H68" s="255"/>
      <c r="I68" s="255"/>
      <c r="J68" s="255"/>
      <c r="K68" s="255"/>
      <c r="L68" s="255"/>
      <c r="M68" s="255"/>
      <c r="N68" s="255"/>
      <c r="O68" s="255"/>
      <c r="P68" s="255"/>
      <c r="Q68" s="255"/>
      <c r="R68" s="255"/>
      <c r="S68" s="255"/>
      <c r="T68" s="255"/>
      <c r="U68" s="255"/>
      <c r="V68" s="255"/>
      <c r="W68" s="255"/>
      <c r="X68" s="255"/>
      <c r="Y68" s="255"/>
      <c r="Z68" s="255"/>
      <c r="AA68" s="255"/>
      <c r="AB68" s="255"/>
      <c r="AC68" s="255"/>
      <c r="AD68" s="255"/>
      <c r="AE68" s="255"/>
      <c r="AF68" s="255"/>
      <c r="AG68" s="255"/>
      <c r="AH68" s="255"/>
      <c r="AI68" s="255"/>
      <c r="AJ68" s="255"/>
      <c r="AK68" s="255"/>
      <c r="AL68" s="255"/>
      <c r="AM68" s="255"/>
      <c r="AN68" s="255"/>
      <c r="AO68" s="255"/>
      <c r="AP68" s="255"/>
      <c r="AQ68" s="255"/>
      <c r="AR68" s="255"/>
      <c r="AS68" s="255"/>
      <c r="AT68" s="255"/>
      <c r="AU68" s="255"/>
      <c r="AV68" s="255"/>
      <c r="AW68" s="255"/>
      <c r="AX68" s="255"/>
      <c r="AY68" s="255"/>
      <c r="AZ68" s="255"/>
      <c r="BA68" s="255"/>
      <c r="BB68" s="255"/>
      <c r="BC68" s="255"/>
      <c r="BD68" s="255"/>
      <c r="BE68" s="255"/>
      <c r="BF68" s="255"/>
      <c r="BG68" s="255"/>
      <c r="BH68" s="255"/>
      <c r="BI68" s="255"/>
      <c r="BJ68" s="255"/>
      <c r="BK68" s="255"/>
      <c r="BL68" s="255"/>
      <c r="BM68" s="255"/>
      <c r="BN68" s="255"/>
      <c r="BO68" s="255"/>
      <c r="BP68" s="255"/>
      <c r="BQ68" s="255"/>
      <c r="BR68" s="255"/>
      <c r="BS68" s="255"/>
      <c r="BT68" s="255"/>
      <c r="BU68" s="255"/>
      <c r="BV68" s="255"/>
      <c r="BW68" s="255"/>
      <c r="BX68" s="255"/>
      <c r="BY68" s="255"/>
      <c r="BZ68" s="255"/>
      <c r="CA68" s="170"/>
      <c r="CB68" s="170"/>
    </row>
    <row r="69" spans="2:80" x14ac:dyDescent="0.25">
      <c r="B69" s="166"/>
      <c r="C69" s="255"/>
      <c r="D69" s="255"/>
      <c r="E69" s="255"/>
      <c r="F69" s="255"/>
      <c r="G69" s="255"/>
      <c r="H69" s="255"/>
      <c r="I69" s="255"/>
      <c r="J69" s="255"/>
      <c r="K69" s="255"/>
      <c r="L69" s="255"/>
      <c r="M69" s="255"/>
      <c r="N69" s="255"/>
      <c r="O69" s="255"/>
      <c r="P69" s="255"/>
      <c r="Q69" s="255"/>
      <c r="R69" s="255"/>
      <c r="S69" s="255"/>
      <c r="T69" s="255"/>
      <c r="U69" s="255"/>
      <c r="V69" s="255"/>
      <c r="W69" s="255"/>
      <c r="X69" s="255"/>
      <c r="Y69" s="255"/>
      <c r="Z69" s="255"/>
      <c r="AA69" s="255"/>
      <c r="AB69" s="255"/>
      <c r="AC69" s="255"/>
      <c r="AD69" s="255"/>
      <c r="AE69" s="255"/>
      <c r="AF69" s="255"/>
      <c r="AG69" s="255"/>
      <c r="AH69" s="255"/>
      <c r="AI69" s="255"/>
      <c r="AJ69" s="255"/>
      <c r="AK69" s="255"/>
      <c r="AL69" s="255"/>
      <c r="AM69" s="255"/>
      <c r="AN69" s="255"/>
      <c r="AO69" s="255"/>
      <c r="AP69" s="255"/>
      <c r="AQ69" s="255"/>
      <c r="AR69" s="255"/>
      <c r="AS69" s="255"/>
      <c r="AT69" s="255"/>
      <c r="AU69" s="255"/>
      <c r="AV69" s="255"/>
      <c r="AW69" s="255"/>
      <c r="AX69" s="255"/>
      <c r="AY69" s="255"/>
      <c r="AZ69" s="255"/>
      <c r="BA69" s="255"/>
      <c r="BB69" s="255"/>
      <c r="BC69" s="255"/>
      <c r="BD69" s="255"/>
      <c r="BE69" s="255"/>
      <c r="BF69" s="255"/>
      <c r="BG69" s="255"/>
      <c r="BH69" s="255"/>
      <c r="BI69" s="255"/>
      <c r="BJ69" s="255"/>
      <c r="BK69" s="255"/>
      <c r="BL69" s="255"/>
      <c r="BM69" s="255"/>
      <c r="BN69" s="255"/>
      <c r="BO69" s="255"/>
      <c r="BP69" s="255"/>
      <c r="BQ69" s="255"/>
      <c r="BR69" s="255"/>
      <c r="BS69" s="255"/>
      <c r="BT69" s="255"/>
      <c r="BU69" s="255"/>
      <c r="BV69" s="255"/>
      <c r="BW69" s="255"/>
      <c r="BX69" s="255"/>
      <c r="BY69" s="255"/>
      <c r="BZ69" s="255"/>
      <c r="CA69" s="170"/>
      <c r="CB69" s="170"/>
    </row>
    <row r="70" spans="2:80" x14ac:dyDescent="0.25">
      <c r="B70" s="166"/>
      <c r="C70" s="255"/>
      <c r="D70" s="255"/>
      <c r="E70" s="255"/>
      <c r="F70" s="255"/>
      <c r="G70" s="255"/>
      <c r="H70" s="255"/>
      <c r="I70" s="255"/>
      <c r="J70" s="255"/>
      <c r="K70" s="255"/>
      <c r="L70" s="255"/>
      <c r="M70" s="255"/>
      <c r="N70" s="255"/>
      <c r="O70" s="255"/>
      <c r="P70" s="255"/>
      <c r="Q70" s="255"/>
      <c r="R70" s="255"/>
      <c r="S70" s="255"/>
      <c r="T70" s="255"/>
      <c r="U70" s="255"/>
      <c r="V70" s="255"/>
      <c r="W70" s="255"/>
      <c r="X70" s="255"/>
      <c r="Y70" s="255"/>
      <c r="Z70" s="255"/>
      <c r="AA70" s="255"/>
      <c r="AB70" s="255"/>
      <c r="AC70" s="255"/>
      <c r="AD70" s="255"/>
      <c r="AE70" s="255"/>
      <c r="AF70" s="255"/>
      <c r="AG70" s="255"/>
      <c r="AH70" s="255"/>
      <c r="AI70" s="255"/>
      <c r="AJ70" s="255"/>
      <c r="AK70" s="255"/>
      <c r="AL70" s="255"/>
      <c r="AM70" s="255"/>
      <c r="AN70" s="255"/>
      <c r="AO70" s="255"/>
      <c r="AP70" s="255"/>
      <c r="AQ70" s="255"/>
      <c r="AR70" s="255"/>
      <c r="AS70" s="255"/>
      <c r="AT70" s="255"/>
      <c r="AU70" s="255"/>
      <c r="AV70" s="255"/>
      <c r="AW70" s="255"/>
      <c r="AX70" s="255"/>
      <c r="AY70" s="255"/>
      <c r="AZ70" s="255"/>
      <c r="BA70" s="255"/>
      <c r="BB70" s="255"/>
      <c r="BC70" s="255"/>
      <c r="BD70" s="255"/>
      <c r="BE70" s="255"/>
      <c r="BF70" s="255"/>
      <c r="BG70" s="255"/>
      <c r="BH70" s="255"/>
      <c r="BI70" s="255"/>
      <c r="BJ70" s="255"/>
      <c r="BK70" s="255"/>
      <c r="BL70" s="255"/>
      <c r="BM70" s="255"/>
      <c r="BN70" s="255"/>
      <c r="BO70" s="255"/>
      <c r="BP70" s="255"/>
      <c r="BQ70" s="255"/>
      <c r="BR70" s="255"/>
      <c r="BS70" s="255"/>
      <c r="BT70" s="255"/>
      <c r="BU70" s="255"/>
      <c r="BV70" s="255"/>
      <c r="BW70" s="255"/>
      <c r="BX70" s="255"/>
      <c r="BY70" s="255"/>
      <c r="BZ70" s="255"/>
      <c r="CA70" s="170"/>
      <c r="CB70" s="170"/>
    </row>
    <row r="71" spans="2:80" x14ac:dyDescent="0.25">
      <c r="B71" s="166"/>
      <c r="C71" s="255"/>
      <c r="D71" s="255"/>
      <c r="E71" s="255"/>
      <c r="F71" s="255"/>
      <c r="G71" s="255"/>
      <c r="H71" s="255"/>
      <c r="I71" s="255"/>
      <c r="J71" s="255"/>
      <c r="K71" s="255"/>
      <c r="L71" s="255"/>
      <c r="M71" s="255"/>
      <c r="N71" s="255"/>
      <c r="O71" s="255"/>
      <c r="P71" s="255"/>
      <c r="Q71" s="255"/>
      <c r="R71" s="255"/>
      <c r="S71" s="255"/>
      <c r="T71" s="255"/>
      <c r="U71" s="255"/>
      <c r="V71" s="255"/>
      <c r="W71" s="255"/>
      <c r="X71" s="255"/>
      <c r="Y71" s="255"/>
      <c r="Z71" s="255"/>
      <c r="AA71" s="255"/>
      <c r="AB71" s="255"/>
      <c r="AC71" s="255"/>
      <c r="AD71" s="255"/>
      <c r="AE71" s="255"/>
      <c r="AF71" s="255"/>
      <c r="AG71" s="255"/>
      <c r="AH71" s="255"/>
      <c r="AI71" s="255"/>
      <c r="AJ71" s="255"/>
      <c r="AK71" s="255"/>
      <c r="AL71" s="255"/>
      <c r="AM71" s="255"/>
      <c r="AN71" s="255"/>
      <c r="AO71" s="255"/>
      <c r="AP71" s="255"/>
      <c r="AQ71" s="255"/>
      <c r="AR71" s="255"/>
      <c r="AS71" s="255"/>
      <c r="AT71" s="255"/>
      <c r="AU71" s="255"/>
      <c r="AV71" s="255"/>
      <c r="AW71" s="255"/>
      <c r="AX71" s="255"/>
      <c r="AY71" s="255"/>
      <c r="AZ71" s="255"/>
      <c r="BA71" s="255"/>
      <c r="BB71" s="255"/>
      <c r="BC71" s="255"/>
      <c r="BD71" s="255"/>
      <c r="BE71" s="255"/>
      <c r="BF71" s="255"/>
      <c r="BG71" s="255"/>
      <c r="BH71" s="255"/>
      <c r="BI71" s="255"/>
      <c r="BJ71" s="255"/>
      <c r="BK71" s="255"/>
      <c r="BL71" s="255"/>
      <c r="BM71" s="255"/>
      <c r="BN71" s="255"/>
      <c r="BO71" s="255"/>
      <c r="BP71" s="255"/>
      <c r="BQ71" s="255"/>
      <c r="BR71" s="255"/>
      <c r="BS71" s="255"/>
      <c r="BT71" s="255"/>
      <c r="BU71" s="255"/>
      <c r="BV71" s="255"/>
      <c r="BW71" s="255"/>
      <c r="BX71" s="255"/>
      <c r="BY71" s="255"/>
      <c r="BZ71" s="255"/>
      <c r="CA71" s="170"/>
      <c r="CB71" s="170"/>
    </row>
    <row r="72" spans="2:80" x14ac:dyDescent="0.25">
      <c r="B72" s="166"/>
      <c r="C72" s="255"/>
      <c r="D72" s="255"/>
      <c r="E72" s="255"/>
      <c r="F72" s="255"/>
      <c r="G72" s="255"/>
      <c r="H72" s="255"/>
      <c r="I72" s="255"/>
      <c r="J72" s="255"/>
      <c r="K72" s="255"/>
      <c r="L72" s="255"/>
      <c r="M72" s="255"/>
      <c r="N72" s="255"/>
      <c r="O72" s="255"/>
      <c r="P72" s="255"/>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c r="AT72" s="255"/>
      <c r="AU72" s="255"/>
      <c r="AV72" s="255"/>
      <c r="AW72" s="255"/>
      <c r="AX72" s="255"/>
      <c r="AY72" s="255"/>
      <c r="AZ72" s="255"/>
      <c r="BA72" s="255"/>
      <c r="BB72" s="255"/>
      <c r="BC72" s="255"/>
      <c r="BD72" s="255"/>
      <c r="BE72" s="255"/>
      <c r="BF72" s="255"/>
      <c r="BG72" s="255"/>
      <c r="BH72" s="255"/>
      <c r="BI72" s="255"/>
      <c r="BJ72" s="255"/>
      <c r="BK72" s="255"/>
      <c r="BL72" s="255"/>
      <c r="BM72" s="255"/>
      <c r="BN72" s="255"/>
      <c r="BO72" s="255"/>
      <c r="BP72" s="255"/>
      <c r="BQ72" s="255"/>
      <c r="BR72" s="255"/>
      <c r="BS72" s="255"/>
      <c r="BT72" s="255"/>
      <c r="BU72" s="255"/>
      <c r="BV72" s="255"/>
      <c r="BW72" s="255"/>
      <c r="BX72" s="255"/>
      <c r="BY72" s="255"/>
      <c r="BZ72" s="255"/>
      <c r="CA72" s="170"/>
      <c r="CB72" s="170"/>
    </row>
    <row r="73" spans="2:80" x14ac:dyDescent="0.25">
      <c r="B73" s="166"/>
      <c r="C73" s="255"/>
      <c r="D73" s="255"/>
      <c r="E73" s="255"/>
      <c r="F73" s="255"/>
      <c r="G73" s="255"/>
      <c r="H73" s="255"/>
      <c r="I73" s="255"/>
      <c r="J73" s="255"/>
      <c r="K73" s="255"/>
      <c r="L73" s="255"/>
      <c r="M73" s="255"/>
      <c r="N73" s="255"/>
      <c r="O73" s="255"/>
      <c r="P73" s="255"/>
      <c r="Q73" s="255"/>
      <c r="R73" s="255"/>
      <c r="S73" s="255"/>
      <c r="T73" s="255"/>
      <c r="U73" s="255"/>
      <c r="V73" s="255"/>
      <c r="W73" s="255"/>
      <c r="X73" s="255"/>
      <c r="Y73" s="255"/>
      <c r="Z73" s="255"/>
      <c r="AA73" s="255"/>
      <c r="AB73" s="255"/>
      <c r="AC73" s="255"/>
      <c r="AD73" s="255"/>
      <c r="AE73" s="255"/>
      <c r="AF73" s="255"/>
      <c r="AG73" s="255"/>
      <c r="AH73" s="255"/>
      <c r="AI73" s="255"/>
      <c r="AJ73" s="255"/>
      <c r="AK73" s="255"/>
      <c r="AL73" s="255"/>
      <c r="AM73" s="255"/>
      <c r="AN73" s="255"/>
      <c r="AO73" s="255"/>
      <c r="AP73" s="255"/>
      <c r="AQ73" s="255"/>
      <c r="AR73" s="255"/>
      <c r="AS73" s="255"/>
      <c r="AT73" s="255"/>
      <c r="AU73" s="255"/>
      <c r="AV73" s="255"/>
      <c r="AW73" s="255"/>
      <c r="AX73" s="255"/>
      <c r="AY73" s="255"/>
      <c r="AZ73" s="255"/>
      <c r="BA73" s="255"/>
      <c r="BB73" s="255"/>
      <c r="BC73" s="255"/>
      <c r="BD73" s="255"/>
      <c r="BE73" s="255"/>
      <c r="BF73" s="255"/>
      <c r="BG73" s="255"/>
      <c r="BH73" s="255"/>
      <c r="BI73" s="255"/>
      <c r="BJ73" s="255"/>
      <c r="BK73" s="255"/>
      <c r="BL73" s="255"/>
      <c r="BM73" s="255"/>
      <c r="BN73" s="255"/>
      <c r="BO73" s="255"/>
      <c r="BP73" s="255"/>
      <c r="BQ73" s="255"/>
      <c r="BR73" s="255"/>
      <c r="BS73" s="255"/>
      <c r="BT73" s="255"/>
      <c r="BU73" s="255"/>
      <c r="BV73" s="255"/>
      <c r="BW73" s="255"/>
      <c r="BX73" s="255"/>
      <c r="BY73" s="255"/>
      <c r="BZ73" s="255"/>
      <c r="CA73" s="170"/>
      <c r="CB73" s="170"/>
    </row>
    <row r="74" spans="2:80" x14ac:dyDescent="0.25">
      <c r="B74" s="166"/>
      <c r="C74" s="255"/>
      <c r="D74" s="255"/>
      <c r="E74" s="255"/>
      <c r="F74" s="255"/>
      <c r="G74" s="255"/>
      <c r="H74" s="255"/>
      <c r="I74" s="255"/>
      <c r="J74" s="255"/>
      <c r="K74" s="255"/>
      <c r="L74" s="255"/>
      <c r="M74" s="255"/>
      <c r="N74" s="255"/>
      <c r="O74" s="255"/>
      <c r="P74" s="255"/>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255"/>
      <c r="BP74" s="255"/>
      <c r="BQ74" s="255"/>
      <c r="BR74" s="255"/>
      <c r="BS74" s="255"/>
      <c r="BT74" s="255"/>
      <c r="BU74" s="255"/>
      <c r="BV74" s="255"/>
      <c r="BW74" s="255"/>
      <c r="BX74" s="255"/>
      <c r="BY74" s="255"/>
      <c r="BZ74" s="255"/>
      <c r="CA74" s="170"/>
      <c r="CB74" s="170"/>
    </row>
    <row r="75" spans="2:80" x14ac:dyDescent="0.25">
      <c r="B75" s="166"/>
      <c r="C75" s="255"/>
      <c r="D75" s="255"/>
      <c r="E75" s="255"/>
      <c r="F75" s="255"/>
      <c r="G75" s="255"/>
      <c r="H75" s="255"/>
      <c r="I75" s="255"/>
      <c r="J75" s="255"/>
      <c r="K75" s="255"/>
      <c r="L75" s="255"/>
      <c r="M75" s="255"/>
      <c r="N75" s="255"/>
      <c r="O75" s="255"/>
      <c r="P75" s="255"/>
      <c r="Q75" s="255"/>
      <c r="R75" s="255"/>
      <c r="S75" s="255"/>
      <c r="T75" s="255"/>
      <c r="U75" s="255"/>
      <c r="V75" s="255"/>
      <c r="W75" s="255"/>
      <c r="X75" s="255"/>
      <c r="Y75" s="255"/>
      <c r="Z75" s="255"/>
      <c r="AA75" s="255"/>
      <c r="AB75" s="255"/>
      <c r="AC75" s="255"/>
      <c r="AD75" s="255"/>
      <c r="AE75" s="255"/>
      <c r="AF75" s="255"/>
      <c r="AG75" s="255"/>
      <c r="AH75" s="255"/>
      <c r="AI75" s="255"/>
      <c r="AJ75" s="255"/>
      <c r="AK75" s="255"/>
      <c r="AL75" s="255"/>
      <c r="AM75" s="255"/>
      <c r="AN75" s="255"/>
      <c r="AO75" s="255"/>
      <c r="AP75" s="255"/>
      <c r="AQ75" s="255"/>
      <c r="AR75" s="255"/>
      <c r="AS75" s="255"/>
      <c r="AT75" s="255"/>
      <c r="AU75" s="255"/>
      <c r="AV75" s="255"/>
      <c r="AW75" s="255"/>
      <c r="AX75" s="255"/>
      <c r="AY75" s="255"/>
      <c r="AZ75" s="255"/>
      <c r="BA75" s="255"/>
      <c r="BB75" s="255"/>
      <c r="BC75" s="255"/>
      <c r="BD75" s="255"/>
      <c r="BE75" s="255"/>
      <c r="BF75" s="255"/>
      <c r="BG75" s="255"/>
      <c r="BH75" s="255"/>
      <c r="BI75" s="255"/>
      <c r="BJ75" s="255"/>
      <c r="BK75" s="255"/>
      <c r="BL75" s="255"/>
      <c r="BM75" s="255"/>
      <c r="BN75" s="255"/>
      <c r="BO75" s="255"/>
      <c r="BP75" s="255"/>
      <c r="BQ75" s="255"/>
      <c r="BR75" s="255"/>
      <c r="BS75" s="255"/>
      <c r="BT75" s="255"/>
      <c r="BU75" s="255"/>
      <c r="BV75" s="255"/>
      <c r="BW75" s="255"/>
      <c r="BX75" s="255"/>
      <c r="BY75" s="255"/>
      <c r="BZ75" s="255"/>
      <c r="CA75" s="170"/>
      <c r="CB75" s="170"/>
    </row>
    <row r="76" spans="2:80" x14ac:dyDescent="0.25">
      <c r="B76" s="166"/>
      <c r="C76" s="255"/>
      <c r="D76" s="255"/>
      <c r="E76" s="255"/>
      <c r="F76" s="255"/>
      <c r="G76" s="255"/>
      <c r="H76" s="255"/>
      <c r="I76" s="255"/>
      <c r="J76" s="255"/>
      <c r="K76" s="255"/>
      <c r="L76" s="255"/>
      <c r="M76" s="255"/>
      <c r="N76" s="255"/>
      <c r="O76" s="255"/>
      <c r="P76" s="255"/>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c r="AT76" s="255"/>
      <c r="AU76" s="255"/>
      <c r="AV76" s="255"/>
      <c r="AW76" s="255"/>
      <c r="AX76" s="255"/>
      <c r="AY76" s="255"/>
      <c r="AZ76" s="255"/>
      <c r="BA76" s="255"/>
      <c r="BB76" s="255"/>
      <c r="BC76" s="255"/>
      <c r="BD76" s="255"/>
      <c r="BE76" s="255"/>
      <c r="BF76" s="255"/>
      <c r="BG76" s="255"/>
      <c r="BH76" s="255"/>
      <c r="BI76" s="255"/>
      <c r="BJ76" s="255"/>
      <c r="BK76" s="255"/>
      <c r="BL76" s="255"/>
      <c r="BM76" s="255"/>
      <c r="BN76" s="255"/>
      <c r="BO76" s="255"/>
      <c r="BP76" s="255"/>
      <c r="BQ76" s="255"/>
      <c r="BR76" s="255"/>
      <c r="BS76" s="255"/>
      <c r="BT76" s="255"/>
      <c r="BU76" s="255"/>
      <c r="BV76" s="255"/>
      <c r="BW76" s="255"/>
      <c r="BX76" s="255"/>
      <c r="BY76" s="255"/>
      <c r="BZ76" s="255"/>
      <c r="CA76" s="170"/>
      <c r="CB76" s="170"/>
    </row>
    <row r="77" spans="2:80" x14ac:dyDescent="0.25">
      <c r="B77" s="166"/>
      <c r="C77" s="255"/>
      <c r="D77" s="255"/>
      <c r="E77" s="255"/>
      <c r="F77" s="255"/>
      <c r="G77" s="255"/>
      <c r="H77" s="255"/>
      <c r="I77" s="255"/>
      <c r="J77" s="255"/>
      <c r="K77" s="255"/>
      <c r="L77" s="255"/>
      <c r="M77" s="255"/>
      <c r="N77" s="255"/>
      <c r="O77" s="255"/>
      <c r="P77" s="255"/>
      <c r="Q77" s="255"/>
      <c r="R77" s="255"/>
      <c r="S77" s="255"/>
      <c r="T77" s="255"/>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255"/>
      <c r="BN77" s="255"/>
      <c r="BO77" s="255"/>
      <c r="BP77" s="255"/>
      <c r="BQ77" s="255"/>
      <c r="BR77" s="255"/>
      <c r="BS77" s="255"/>
      <c r="BT77" s="255"/>
      <c r="BU77" s="255"/>
      <c r="BV77" s="255"/>
      <c r="BW77" s="255"/>
      <c r="BX77" s="255"/>
      <c r="BY77" s="255"/>
      <c r="BZ77" s="255"/>
      <c r="CA77" s="170"/>
      <c r="CB77" s="170"/>
    </row>
    <row r="78" spans="2:80"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FF66"/>
  </sheetPr>
  <dimension ref="A1:CB78"/>
  <sheetViews>
    <sheetView showGridLines="0" showRowColHeaders="0" zoomScale="80" zoomScaleNormal="80" workbookViewId="0">
      <selection activeCell="M2" sqref="M2"/>
    </sheetView>
  </sheetViews>
  <sheetFormatPr defaultColWidth="9" defaultRowHeight="12.5" zeroHeight="1" x14ac:dyDescent="0.25"/>
  <cols>
    <col min="1" max="1" width="3.33203125" style="25" customWidth="1"/>
    <col min="2" max="2" width="4.83203125" style="24" bestFit="1" customWidth="1"/>
    <col min="3" max="78" width="6.08203125" style="172" customWidth="1"/>
    <col min="79" max="79" width="9" style="25" customWidth="1"/>
    <col min="80" max="16384" width="9" style="25"/>
  </cols>
  <sheetData>
    <row r="1" spans="1:80" ht="20" x14ac:dyDescent="0.4">
      <c r="A1" s="1" t="s">
        <v>111</v>
      </c>
    </row>
    <row r="2" spans="1:80" x14ac:dyDescent="0.25"/>
    <row r="3" spans="1:80" ht="13" x14ac:dyDescent="0.3">
      <c r="B3" s="12" t="s">
        <v>140</v>
      </c>
      <c r="K3" s="173"/>
    </row>
    <row r="4" spans="1:80" ht="3" customHeight="1" x14ac:dyDescent="0.3">
      <c r="B4" s="12"/>
    </row>
    <row r="5" spans="1:80" ht="3" customHeight="1" x14ac:dyDescent="0.3">
      <c r="B5" s="12"/>
    </row>
    <row r="6" spans="1:80" ht="3" customHeight="1" x14ac:dyDescent="0.3">
      <c r="B6" s="12"/>
    </row>
    <row r="7" spans="1:80" ht="3" customHeight="1" x14ac:dyDescent="0.3">
      <c r="B7" s="12"/>
    </row>
    <row r="8" spans="1:80" ht="3" customHeight="1" x14ac:dyDescent="0.3">
      <c r="B8" s="12"/>
    </row>
    <row r="9" spans="1:80" ht="3" customHeight="1" x14ac:dyDescent="0.3">
      <c r="B9" s="12"/>
    </row>
    <row r="10" spans="1:80" s="181" customFormat="1" ht="8" x14ac:dyDescent="0.2">
      <c r="B10" s="182"/>
      <c r="C10" s="180">
        <f>C11</f>
        <v>20</v>
      </c>
      <c r="D10" s="180">
        <f t="shared" ref="D10:BO10" si="0">D11</f>
        <v>21</v>
      </c>
      <c r="E10" s="180">
        <f t="shared" si="0"/>
        <v>22</v>
      </c>
      <c r="F10" s="180">
        <f t="shared" si="0"/>
        <v>23</v>
      </c>
      <c r="G10" s="180">
        <f t="shared" si="0"/>
        <v>24</v>
      </c>
      <c r="H10" s="180">
        <f t="shared" si="0"/>
        <v>25</v>
      </c>
      <c r="I10" s="180">
        <f t="shared" si="0"/>
        <v>26</v>
      </c>
      <c r="J10" s="180">
        <f t="shared" si="0"/>
        <v>27</v>
      </c>
      <c r="K10" s="180">
        <f t="shared" si="0"/>
        <v>28</v>
      </c>
      <c r="L10" s="180">
        <f t="shared" si="0"/>
        <v>29</v>
      </c>
      <c r="M10" s="180">
        <f t="shared" si="0"/>
        <v>30</v>
      </c>
      <c r="N10" s="180">
        <f t="shared" si="0"/>
        <v>31</v>
      </c>
      <c r="O10" s="180">
        <f t="shared" si="0"/>
        <v>32</v>
      </c>
      <c r="P10" s="180">
        <f t="shared" si="0"/>
        <v>33</v>
      </c>
      <c r="Q10" s="180">
        <f t="shared" si="0"/>
        <v>34</v>
      </c>
      <c r="R10" s="180">
        <f t="shared" si="0"/>
        <v>35</v>
      </c>
      <c r="S10" s="180">
        <f t="shared" si="0"/>
        <v>36</v>
      </c>
      <c r="T10" s="180">
        <f t="shared" si="0"/>
        <v>37</v>
      </c>
      <c r="U10" s="180">
        <f t="shared" si="0"/>
        <v>38</v>
      </c>
      <c r="V10" s="180">
        <f t="shared" si="0"/>
        <v>39</v>
      </c>
      <c r="W10" s="180">
        <f t="shared" si="0"/>
        <v>40</v>
      </c>
      <c r="X10" s="180">
        <f t="shared" si="0"/>
        <v>41</v>
      </c>
      <c r="Y10" s="180">
        <f t="shared" si="0"/>
        <v>42</v>
      </c>
      <c r="Z10" s="180">
        <f t="shared" si="0"/>
        <v>43</v>
      </c>
      <c r="AA10" s="180">
        <f t="shared" si="0"/>
        <v>44</v>
      </c>
      <c r="AB10" s="180">
        <f t="shared" si="0"/>
        <v>45</v>
      </c>
      <c r="AC10" s="180">
        <f t="shared" si="0"/>
        <v>46</v>
      </c>
      <c r="AD10" s="180">
        <f t="shared" si="0"/>
        <v>47</v>
      </c>
      <c r="AE10" s="180">
        <f t="shared" si="0"/>
        <v>48</v>
      </c>
      <c r="AF10" s="180">
        <f t="shared" si="0"/>
        <v>49</v>
      </c>
      <c r="AG10" s="180">
        <f t="shared" si="0"/>
        <v>50</v>
      </c>
      <c r="AH10" s="180">
        <f t="shared" si="0"/>
        <v>51</v>
      </c>
      <c r="AI10" s="180">
        <f t="shared" si="0"/>
        <v>52</v>
      </c>
      <c r="AJ10" s="180">
        <f t="shared" si="0"/>
        <v>53</v>
      </c>
      <c r="AK10" s="180">
        <f t="shared" si="0"/>
        <v>54</v>
      </c>
      <c r="AL10" s="180">
        <f t="shared" si="0"/>
        <v>55</v>
      </c>
      <c r="AM10" s="180">
        <f t="shared" si="0"/>
        <v>56</v>
      </c>
      <c r="AN10" s="180">
        <f t="shared" si="0"/>
        <v>57</v>
      </c>
      <c r="AO10" s="180">
        <f t="shared" si="0"/>
        <v>58</v>
      </c>
      <c r="AP10" s="180">
        <f t="shared" si="0"/>
        <v>59</v>
      </c>
      <c r="AQ10" s="180">
        <f t="shared" si="0"/>
        <v>60</v>
      </c>
      <c r="AR10" s="180">
        <f t="shared" si="0"/>
        <v>61</v>
      </c>
      <c r="AS10" s="180">
        <f t="shared" si="0"/>
        <v>62</v>
      </c>
      <c r="AT10" s="180">
        <f t="shared" si="0"/>
        <v>63</v>
      </c>
      <c r="AU10" s="180">
        <f t="shared" si="0"/>
        <v>64</v>
      </c>
      <c r="AV10" s="180">
        <f t="shared" si="0"/>
        <v>65</v>
      </c>
      <c r="AW10" s="180">
        <f t="shared" si="0"/>
        <v>66</v>
      </c>
      <c r="AX10" s="180">
        <f t="shared" si="0"/>
        <v>67</v>
      </c>
      <c r="AY10" s="180">
        <f t="shared" si="0"/>
        <v>68</v>
      </c>
      <c r="AZ10" s="180">
        <f t="shared" si="0"/>
        <v>69</v>
      </c>
      <c r="BA10" s="180">
        <f t="shared" si="0"/>
        <v>70</v>
      </c>
      <c r="BB10" s="180">
        <f t="shared" si="0"/>
        <v>71</v>
      </c>
      <c r="BC10" s="180">
        <f t="shared" si="0"/>
        <v>72</v>
      </c>
      <c r="BD10" s="180">
        <f t="shared" si="0"/>
        <v>73</v>
      </c>
      <c r="BE10" s="180">
        <f t="shared" si="0"/>
        <v>74</v>
      </c>
      <c r="BF10" s="180">
        <f t="shared" si="0"/>
        <v>75</v>
      </c>
      <c r="BG10" s="180">
        <f t="shared" si="0"/>
        <v>76</v>
      </c>
      <c r="BH10" s="180">
        <f t="shared" si="0"/>
        <v>77</v>
      </c>
      <c r="BI10" s="180">
        <f t="shared" si="0"/>
        <v>78</v>
      </c>
      <c r="BJ10" s="180">
        <f t="shared" si="0"/>
        <v>79</v>
      </c>
      <c r="BK10" s="180">
        <f t="shared" si="0"/>
        <v>80</v>
      </c>
      <c r="BL10" s="180">
        <f t="shared" si="0"/>
        <v>81</v>
      </c>
      <c r="BM10" s="180">
        <f t="shared" si="0"/>
        <v>82</v>
      </c>
      <c r="BN10" s="180">
        <f t="shared" si="0"/>
        <v>83</v>
      </c>
      <c r="BO10" s="180">
        <f t="shared" si="0"/>
        <v>84</v>
      </c>
      <c r="BP10" s="180">
        <f t="shared" ref="BP10:BY10" si="1">BP11</f>
        <v>85</v>
      </c>
      <c r="BQ10" s="180">
        <f t="shared" si="1"/>
        <v>86</v>
      </c>
      <c r="BR10" s="180">
        <f t="shared" si="1"/>
        <v>87</v>
      </c>
      <c r="BS10" s="180">
        <f t="shared" si="1"/>
        <v>88</v>
      </c>
      <c r="BT10" s="180">
        <f t="shared" si="1"/>
        <v>89</v>
      </c>
      <c r="BU10" s="180">
        <f t="shared" si="1"/>
        <v>90</v>
      </c>
      <c r="BV10" s="180">
        <f t="shared" si="1"/>
        <v>91</v>
      </c>
      <c r="BW10" s="180">
        <f t="shared" si="1"/>
        <v>92</v>
      </c>
      <c r="BX10" s="180">
        <f t="shared" si="1"/>
        <v>93</v>
      </c>
      <c r="BY10" s="180">
        <f t="shared" si="1"/>
        <v>94</v>
      </c>
      <c r="BZ10" s="180">
        <v>95</v>
      </c>
    </row>
    <row r="11" spans="1:80" x14ac:dyDescent="0.25">
      <c r="B11" s="164"/>
      <c r="C11" s="166">
        <v>20</v>
      </c>
      <c r="D11" s="166">
        <f>C11+1</f>
        <v>21</v>
      </c>
      <c r="E11" s="166">
        <f t="shared" ref="E11:BP11" si="2">D11+1</f>
        <v>22</v>
      </c>
      <c r="F11" s="166">
        <f t="shared" si="2"/>
        <v>23</v>
      </c>
      <c r="G11" s="166">
        <f t="shared" si="2"/>
        <v>24</v>
      </c>
      <c r="H11" s="166">
        <f t="shared" si="2"/>
        <v>25</v>
      </c>
      <c r="I11" s="166">
        <f t="shared" si="2"/>
        <v>26</v>
      </c>
      <c r="J11" s="166">
        <f t="shared" si="2"/>
        <v>27</v>
      </c>
      <c r="K11" s="166">
        <f t="shared" si="2"/>
        <v>28</v>
      </c>
      <c r="L11" s="166">
        <f t="shared" si="2"/>
        <v>29</v>
      </c>
      <c r="M11" s="166">
        <f t="shared" si="2"/>
        <v>30</v>
      </c>
      <c r="N11" s="166">
        <f t="shared" si="2"/>
        <v>31</v>
      </c>
      <c r="O11" s="166">
        <f t="shared" si="2"/>
        <v>32</v>
      </c>
      <c r="P11" s="166">
        <f t="shared" si="2"/>
        <v>33</v>
      </c>
      <c r="Q11" s="166">
        <f t="shared" si="2"/>
        <v>34</v>
      </c>
      <c r="R11" s="166">
        <f t="shared" si="2"/>
        <v>35</v>
      </c>
      <c r="S11" s="166">
        <f t="shared" si="2"/>
        <v>36</v>
      </c>
      <c r="T11" s="166">
        <f t="shared" si="2"/>
        <v>37</v>
      </c>
      <c r="U11" s="166">
        <f t="shared" si="2"/>
        <v>38</v>
      </c>
      <c r="V11" s="166">
        <f t="shared" si="2"/>
        <v>39</v>
      </c>
      <c r="W11" s="166">
        <f t="shared" si="2"/>
        <v>40</v>
      </c>
      <c r="X11" s="166">
        <f t="shared" si="2"/>
        <v>41</v>
      </c>
      <c r="Y11" s="166">
        <f t="shared" si="2"/>
        <v>42</v>
      </c>
      <c r="Z11" s="166">
        <f t="shared" si="2"/>
        <v>43</v>
      </c>
      <c r="AA11" s="166">
        <f t="shared" si="2"/>
        <v>44</v>
      </c>
      <c r="AB11" s="166">
        <f t="shared" si="2"/>
        <v>45</v>
      </c>
      <c r="AC11" s="166">
        <f t="shared" si="2"/>
        <v>46</v>
      </c>
      <c r="AD11" s="166">
        <f t="shared" si="2"/>
        <v>47</v>
      </c>
      <c r="AE11" s="166">
        <f t="shared" si="2"/>
        <v>48</v>
      </c>
      <c r="AF11" s="166">
        <f t="shared" si="2"/>
        <v>49</v>
      </c>
      <c r="AG11" s="166">
        <f t="shared" si="2"/>
        <v>50</v>
      </c>
      <c r="AH11" s="166">
        <f t="shared" si="2"/>
        <v>51</v>
      </c>
      <c r="AI11" s="166">
        <f t="shared" si="2"/>
        <v>52</v>
      </c>
      <c r="AJ11" s="166">
        <f t="shared" si="2"/>
        <v>53</v>
      </c>
      <c r="AK11" s="166">
        <f t="shared" si="2"/>
        <v>54</v>
      </c>
      <c r="AL11" s="166">
        <f t="shared" si="2"/>
        <v>55</v>
      </c>
      <c r="AM11" s="166">
        <f t="shared" si="2"/>
        <v>56</v>
      </c>
      <c r="AN11" s="166">
        <f t="shared" si="2"/>
        <v>57</v>
      </c>
      <c r="AO11" s="166">
        <f t="shared" si="2"/>
        <v>58</v>
      </c>
      <c r="AP11" s="166">
        <f t="shared" si="2"/>
        <v>59</v>
      </c>
      <c r="AQ11" s="166">
        <f t="shared" si="2"/>
        <v>60</v>
      </c>
      <c r="AR11" s="166">
        <f t="shared" si="2"/>
        <v>61</v>
      </c>
      <c r="AS11" s="166">
        <f t="shared" si="2"/>
        <v>62</v>
      </c>
      <c r="AT11" s="166">
        <f t="shared" si="2"/>
        <v>63</v>
      </c>
      <c r="AU11" s="166">
        <f t="shared" si="2"/>
        <v>64</v>
      </c>
      <c r="AV11" s="166">
        <f t="shared" si="2"/>
        <v>65</v>
      </c>
      <c r="AW11" s="166">
        <f t="shared" si="2"/>
        <v>66</v>
      </c>
      <c r="AX11" s="166">
        <f t="shared" si="2"/>
        <v>67</v>
      </c>
      <c r="AY11" s="166">
        <f t="shared" si="2"/>
        <v>68</v>
      </c>
      <c r="AZ11" s="166">
        <f t="shared" si="2"/>
        <v>69</v>
      </c>
      <c r="BA11" s="166">
        <f t="shared" si="2"/>
        <v>70</v>
      </c>
      <c r="BB11" s="166">
        <f t="shared" si="2"/>
        <v>71</v>
      </c>
      <c r="BC11" s="166">
        <f t="shared" si="2"/>
        <v>72</v>
      </c>
      <c r="BD11" s="166">
        <f t="shared" si="2"/>
        <v>73</v>
      </c>
      <c r="BE11" s="166">
        <f t="shared" si="2"/>
        <v>74</v>
      </c>
      <c r="BF11" s="166">
        <f t="shared" si="2"/>
        <v>75</v>
      </c>
      <c r="BG11" s="166">
        <f t="shared" si="2"/>
        <v>76</v>
      </c>
      <c r="BH11" s="166">
        <f t="shared" si="2"/>
        <v>77</v>
      </c>
      <c r="BI11" s="166">
        <f t="shared" si="2"/>
        <v>78</v>
      </c>
      <c r="BJ11" s="166">
        <f t="shared" si="2"/>
        <v>79</v>
      </c>
      <c r="BK11" s="166">
        <f t="shared" si="2"/>
        <v>80</v>
      </c>
      <c r="BL11" s="166">
        <f t="shared" si="2"/>
        <v>81</v>
      </c>
      <c r="BM11" s="166">
        <f t="shared" si="2"/>
        <v>82</v>
      </c>
      <c r="BN11" s="166">
        <f t="shared" si="2"/>
        <v>83</v>
      </c>
      <c r="BO11" s="166">
        <f t="shared" si="2"/>
        <v>84</v>
      </c>
      <c r="BP11" s="166">
        <f t="shared" si="2"/>
        <v>85</v>
      </c>
      <c r="BQ11" s="166">
        <f t="shared" ref="BQ11:BY11" si="3">BP11+1</f>
        <v>86</v>
      </c>
      <c r="BR11" s="166">
        <f t="shared" si="3"/>
        <v>87</v>
      </c>
      <c r="BS11" s="166">
        <f t="shared" si="3"/>
        <v>88</v>
      </c>
      <c r="BT11" s="166">
        <f t="shared" si="3"/>
        <v>89</v>
      </c>
      <c r="BU11" s="166">
        <f t="shared" si="3"/>
        <v>90</v>
      </c>
      <c r="BV11" s="166">
        <f t="shared" si="3"/>
        <v>91</v>
      </c>
      <c r="BW11" s="166">
        <f t="shared" si="3"/>
        <v>92</v>
      </c>
      <c r="BX11" s="166">
        <f t="shared" si="3"/>
        <v>93</v>
      </c>
      <c r="BY11" s="166">
        <f t="shared" si="3"/>
        <v>94</v>
      </c>
      <c r="BZ11" s="166" t="s">
        <v>11</v>
      </c>
      <c r="CA11" s="170"/>
      <c r="CB11" s="170"/>
    </row>
    <row r="12" spans="1:80" x14ac:dyDescent="0.25">
      <c r="B12" s="166">
        <v>2005</v>
      </c>
      <c r="C12" s="174">
        <v>0.85330000000000006</v>
      </c>
      <c r="D12" s="174">
        <v>0.85330000000000006</v>
      </c>
      <c r="E12" s="174">
        <v>0.85330000000000006</v>
      </c>
      <c r="F12" s="174">
        <v>0.85330000000000006</v>
      </c>
      <c r="G12" s="174">
        <v>0.85330000000000006</v>
      </c>
      <c r="H12" s="174">
        <v>0.85330000000000006</v>
      </c>
      <c r="I12" s="174">
        <v>0.85330000000000006</v>
      </c>
      <c r="J12" s="174">
        <v>0.85330000000000006</v>
      </c>
      <c r="K12" s="174">
        <v>0.85330000000000006</v>
      </c>
      <c r="L12" s="174">
        <v>0.85330000000000006</v>
      </c>
      <c r="M12" s="174">
        <v>0.85330000000000006</v>
      </c>
      <c r="N12" s="174">
        <v>0.85330000000000006</v>
      </c>
      <c r="O12" s="174">
        <v>0.85330000000000006</v>
      </c>
      <c r="P12" s="174">
        <v>0.85330000000000006</v>
      </c>
      <c r="Q12" s="174">
        <v>0.85330000000000006</v>
      </c>
      <c r="R12" s="174">
        <v>0.85330000000000006</v>
      </c>
      <c r="S12" s="174">
        <v>0.85330000000000006</v>
      </c>
      <c r="T12" s="174">
        <v>0.85330000000000006</v>
      </c>
      <c r="U12" s="174">
        <v>0.85330000000000006</v>
      </c>
      <c r="V12" s="174">
        <v>0.85330000000000006</v>
      </c>
      <c r="W12" s="174">
        <v>0.85330000000000006</v>
      </c>
      <c r="X12" s="174">
        <v>0.85330000000000006</v>
      </c>
      <c r="Y12" s="174">
        <v>0.85330000000000006</v>
      </c>
      <c r="Z12" s="174">
        <v>0.85330000000000006</v>
      </c>
      <c r="AA12" s="174">
        <v>0.85330000000000006</v>
      </c>
      <c r="AB12" s="174">
        <v>0.85330000000000006</v>
      </c>
      <c r="AC12" s="174">
        <v>0.85330000000000006</v>
      </c>
      <c r="AD12" s="174">
        <v>0.85330000000000006</v>
      </c>
      <c r="AE12" s="174">
        <v>0.85330000000000006</v>
      </c>
      <c r="AF12" s="174">
        <v>0.85330000000000006</v>
      </c>
      <c r="AG12" s="174">
        <v>0.85330000000000006</v>
      </c>
      <c r="AH12" s="174">
        <v>0.85330000000000006</v>
      </c>
      <c r="AI12" s="174">
        <v>0.85330000000000006</v>
      </c>
      <c r="AJ12" s="174">
        <v>0.85330000000000006</v>
      </c>
      <c r="AK12" s="174">
        <v>0.85330000000000006</v>
      </c>
      <c r="AL12" s="174">
        <v>0.85330000000000006</v>
      </c>
      <c r="AM12" s="174">
        <v>0.85330000000000006</v>
      </c>
      <c r="AN12" s="174">
        <v>0.85330000000000006</v>
      </c>
      <c r="AO12" s="174">
        <v>0.85330000000000006</v>
      </c>
      <c r="AP12" s="174">
        <v>0.85330000000000006</v>
      </c>
      <c r="AQ12" s="174">
        <v>0.55840000000000001</v>
      </c>
      <c r="AR12" s="174">
        <v>0.54349999999999987</v>
      </c>
      <c r="AS12" s="174">
        <v>0.52859999999999996</v>
      </c>
      <c r="AT12" s="174">
        <v>0.51369999999999982</v>
      </c>
      <c r="AU12" s="174">
        <v>0.49879999999999997</v>
      </c>
      <c r="AV12" s="174">
        <v>0.48389999999999983</v>
      </c>
      <c r="AW12" s="174">
        <v>0.46899999999999992</v>
      </c>
      <c r="AX12" s="174">
        <v>0.45409999999999978</v>
      </c>
      <c r="AY12" s="174">
        <v>0.43919999999999987</v>
      </c>
      <c r="AZ12" s="174">
        <v>0.42429999999999979</v>
      </c>
      <c r="BA12" s="174">
        <v>0.40939999999999988</v>
      </c>
      <c r="BB12" s="174">
        <v>0.39449999999999974</v>
      </c>
      <c r="BC12" s="174">
        <v>0.37959999999999983</v>
      </c>
      <c r="BD12" s="174">
        <v>0.36469999999999969</v>
      </c>
      <c r="BE12" s="174">
        <v>0.34979999999999972</v>
      </c>
      <c r="BF12" s="174">
        <v>0.3348999999999997</v>
      </c>
      <c r="BG12" s="174">
        <v>0.31999999999999967</v>
      </c>
      <c r="BH12" s="174">
        <v>0.30509999999999965</v>
      </c>
      <c r="BI12" s="174">
        <v>0.29019999999999962</v>
      </c>
      <c r="BJ12" s="174">
        <v>0.2752999999999996</v>
      </c>
      <c r="BK12" s="174">
        <v>0.26039999999999958</v>
      </c>
      <c r="BL12" s="174">
        <v>0.24549999999999955</v>
      </c>
      <c r="BM12" s="174">
        <v>0.23059999999999942</v>
      </c>
      <c r="BN12" s="174">
        <v>0.21569999999999939</v>
      </c>
      <c r="BO12" s="174">
        <v>0.20079999999999937</v>
      </c>
      <c r="BP12" s="174">
        <v>0.22589999999999938</v>
      </c>
      <c r="BQ12" s="174">
        <v>0.21099999999999935</v>
      </c>
      <c r="BR12" s="174">
        <v>0.19609999999999933</v>
      </c>
      <c r="BS12" s="174">
        <v>0.18119999999999931</v>
      </c>
      <c r="BT12" s="174">
        <v>0.16629999999999928</v>
      </c>
      <c r="BU12" s="174">
        <v>0.19139999999999929</v>
      </c>
      <c r="BV12" s="174">
        <v>0.17649999999999927</v>
      </c>
      <c r="BW12" s="174">
        <v>0.16159999999999924</v>
      </c>
      <c r="BX12" s="174">
        <v>0.14669999999999922</v>
      </c>
      <c r="BY12" s="174">
        <v>0.1317999999999992</v>
      </c>
      <c r="BZ12" s="174">
        <v>0.1317999999999992</v>
      </c>
      <c r="CA12" s="169"/>
      <c r="CB12" s="170"/>
    </row>
    <row r="13" spans="1:80" x14ac:dyDescent="0.25">
      <c r="B13" s="166">
        <f t="shared" ref="B13:B67" si="4">B12+1</f>
        <v>2006</v>
      </c>
      <c r="C13" s="174">
        <v>0.85330000000000006</v>
      </c>
      <c r="D13" s="174">
        <v>0.85330000000000006</v>
      </c>
      <c r="E13" s="174">
        <v>0.85330000000000006</v>
      </c>
      <c r="F13" s="174">
        <v>0.85330000000000006</v>
      </c>
      <c r="G13" s="174">
        <v>0.85330000000000006</v>
      </c>
      <c r="H13" s="174">
        <v>0.85330000000000006</v>
      </c>
      <c r="I13" s="174">
        <v>0.85330000000000006</v>
      </c>
      <c r="J13" s="174">
        <v>0.85330000000000006</v>
      </c>
      <c r="K13" s="174">
        <v>0.85330000000000006</v>
      </c>
      <c r="L13" s="174">
        <v>0.85330000000000006</v>
      </c>
      <c r="M13" s="174">
        <v>0.85330000000000006</v>
      </c>
      <c r="N13" s="174">
        <v>0.85330000000000006</v>
      </c>
      <c r="O13" s="174">
        <v>0.85330000000000006</v>
      </c>
      <c r="P13" s="174">
        <v>0.85330000000000006</v>
      </c>
      <c r="Q13" s="174">
        <v>0.85330000000000006</v>
      </c>
      <c r="R13" s="174">
        <v>0.85330000000000006</v>
      </c>
      <c r="S13" s="174">
        <v>0.85330000000000006</v>
      </c>
      <c r="T13" s="174">
        <v>0.85330000000000006</v>
      </c>
      <c r="U13" s="174">
        <v>0.85330000000000006</v>
      </c>
      <c r="V13" s="174">
        <v>0.85330000000000006</v>
      </c>
      <c r="W13" s="174">
        <v>0.85330000000000006</v>
      </c>
      <c r="X13" s="174">
        <v>0.85330000000000006</v>
      </c>
      <c r="Y13" s="174">
        <v>0.85330000000000006</v>
      </c>
      <c r="Z13" s="174">
        <v>0.85330000000000006</v>
      </c>
      <c r="AA13" s="174">
        <v>0.85330000000000006</v>
      </c>
      <c r="AB13" s="174">
        <v>0.85330000000000006</v>
      </c>
      <c r="AC13" s="174">
        <v>0.85330000000000006</v>
      </c>
      <c r="AD13" s="174">
        <v>0.85330000000000006</v>
      </c>
      <c r="AE13" s="174">
        <v>0.85330000000000006</v>
      </c>
      <c r="AF13" s="174">
        <v>0.85330000000000006</v>
      </c>
      <c r="AG13" s="174">
        <v>0.85330000000000006</v>
      </c>
      <c r="AH13" s="174">
        <v>0.85330000000000006</v>
      </c>
      <c r="AI13" s="174">
        <v>0.85330000000000006</v>
      </c>
      <c r="AJ13" s="174">
        <v>0.85330000000000006</v>
      </c>
      <c r="AK13" s="174">
        <v>0.85330000000000006</v>
      </c>
      <c r="AL13" s="174">
        <v>0.85330000000000006</v>
      </c>
      <c r="AM13" s="174">
        <v>0.85330000000000006</v>
      </c>
      <c r="AN13" s="174">
        <v>0.85330000000000006</v>
      </c>
      <c r="AO13" s="174">
        <v>0.85330000000000006</v>
      </c>
      <c r="AP13" s="174">
        <v>0.85330000000000006</v>
      </c>
      <c r="AQ13" s="174">
        <v>0.62840000000000007</v>
      </c>
      <c r="AR13" s="174">
        <v>0.61349999999999993</v>
      </c>
      <c r="AS13" s="174">
        <v>0.59860000000000002</v>
      </c>
      <c r="AT13" s="174">
        <v>0.58369999999999989</v>
      </c>
      <c r="AU13" s="174">
        <v>0.56879999999999997</v>
      </c>
      <c r="AV13" s="174">
        <v>0.55389999999999984</v>
      </c>
      <c r="AW13" s="174">
        <v>0.53899999999999992</v>
      </c>
      <c r="AX13" s="174">
        <v>0.52409999999999979</v>
      </c>
      <c r="AY13" s="174">
        <v>0.50919999999999987</v>
      </c>
      <c r="AZ13" s="174">
        <v>0.4942999999999998</v>
      </c>
      <c r="BA13" s="174">
        <v>0.47939999999999988</v>
      </c>
      <c r="BB13" s="174">
        <v>0.46449999999999975</v>
      </c>
      <c r="BC13" s="174">
        <v>0.44959999999999983</v>
      </c>
      <c r="BD13" s="174">
        <v>0.4346999999999997</v>
      </c>
      <c r="BE13" s="174">
        <v>0.41979999999999973</v>
      </c>
      <c r="BF13" s="174">
        <v>0.4048999999999997</v>
      </c>
      <c r="BG13" s="174">
        <v>0.38999999999999968</v>
      </c>
      <c r="BH13" s="174">
        <v>0.37509999999999966</v>
      </c>
      <c r="BI13" s="174">
        <v>0.36019999999999963</v>
      </c>
      <c r="BJ13" s="174">
        <v>0.34529999999999961</v>
      </c>
      <c r="BK13" s="174">
        <v>0.33039999999999958</v>
      </c>
      <c r="BL13" s="174">
        <v>0.31549999999999956</v>
      </c>
      <c r="BM13" s="174">
        <v>0.30059999999999942</v>
      </c>
      <c r="BN13" s="174">
        <v>0.2856999999999994</v>
      </c>
      <c r="BO13" s="174">
        <v>0.27079999999999937</v>
      </c>
      <c r="BP13" s="174">
        <v>0.28589999999999938</v>
      </c>
      <c r="BQ13" s="174">
        <v>0.27099999999999935</v>
      </c>
      <c r="BR13" s="174">
        <v>0.25609999999999933</v>
      </c>
      <c r="BS13" s="174">
        <v>0.2411999999999993</v>
      </c>
      <c r="BT13" s="174">
        <v>0.22629999999999928</v>
      </c>
      <c r="BU13" s="174">
        <v>0.24139999999999928</v>
      </c>
      <c r="BV13" s="174">
        <v>0.22649999999999926</v>
      </c>
      <c r="BW13" s="174">
        <v>0.21159999999999923</v>
      </c>
      <c r="BX13" s="174">
        <v>0.19669999999999921</v>
      </c>
      <c r="BY13" s="174">
        <v>0.18179999999999918</v>
      </c>
      <c r="BZ13" s="174">
        <v>0.18179999999999918</v>
      </c>
      <c r="CA13" s="169"/>
      <c r="CB13" s="170"/>
    </row>
    <row r="14" spans="1:80" x14ac:dyDescent="0.25">
      <c r="B14" s="166">
        <f t="shared" si="4"/>
        <v>2007</v>
      </c>
      <c r="C14" s="174">
        <v>0.85330000000000006</v>
      </c>
      <c r="D14" s="174">
        <v>0.85330000000000006</v>
      </c>
      <c r="E14" s="174">
        <v>0.85330000000000006</v>
      </c>
      <c r="F14" s="174">
        <v>0.85330000000000006</v>
      </c>
      <c r="G14" s="174">
        <v>0.85330000000000006</v>
      </c>
      <c r="H14" s="174">
        <v>0.85330000000000006</v>
      </c>
      <c r="I14" s="174">
        <v>0.85330000000000006</v>
      </c>
      <c r="J14" s="174">
        <v>0.85330000000000006</v>
      </c>
      <c r="K14" s="174">
        <v>0.85330000000000006</v>
      </c>
      <c r="L14" s="174">
        <v>0.85330000000000006</v>
      </c>
      <c r="M14" s="174">
        <v>0.85330000000000006</v>
      </c>
      <c r="N14" s="174">
        <v>0.85330000000000006</v>
      </c>
      <c r="O14" s="174">
        <v>0.85330000000000006</v>
      </c>
      <c r="P14" s="174">
        <v>0.85330000000000006</v>
      </c>
      <c r="Q14" s="174">
        <v>0.85330000000000006</v>
      </c>
      <c r="R14" s="174">
        <v>0.85330000000000006</v>
      </c>
      <c r="S14" s="174">
        <v>0.85330000000000006</v>
      </c>
      <c r="T14" s="174">
        <v>0.85330000000000006</v>
      </c>
      <c r="U14" s="174">
        <v>0.85330000000000006</v>
      </c>
      <c r="V14" s="174">
        <v>0.85330000000000006</v>
      </c>
      <c r="W14" s="174">
        <v>0.85330000000000006</v>
      </c>
      <c r="X14" s="174">
        <v>0.85330000000000006</v>
      </c>
      <c r="Y14" s="174">
        <v>0.85330000000000006</v>
      </c>
      <c r="Z14" s="174">
        <v>0.85330000000000006</v>
      </c>
      <c r="AA14" s="174">
        <v>0.85330000000000006</v>
      </c>
      <c r="AB14" s="174">
        <v>0.85330000000000006</v>
      </c>
      <c r="AC14" s="174">
        <v>0.85330000000000006</v>
      </c>
      <c r="AD14" s="174">
        <v>0.85330000000000006</v>
      </c>
      <c r="AE14" s="174">
        <v>0.85330000000000006</v>
      </c>
      <c r="AF14" s="174">
        <v>0.85330000000000006</v>
      </c>
      <c r="AG14" s="174">
        <v>0.85330000000000006</v>
      </c>
      <c r="AH14" s="174">
        <v>0.85330000000000006</v>
      </c>
      <c r="AI14" s="174">
        <v>0.85330000000000006</v>
      </c>
      <c r="AJ14" s="174">
        <v>0.85330000000000006</v>
      </c>
      <c r="AK14" s="174">
        <v>0.85330000000000006</v>
      </c>
      <c r="AL14" s="174">
        <v>0.85330000000000006</v>
      </c>
      <c r="AM14" s="174">
        <v>0.85330000000000006</v>
      </c>
      <c r="AN14" s="174">
        <v>0.85330000000000006</v>
      </c>
      <c r="AO14" s="174">
        <v>0.85330000000000006</v>
      </c>
      <c r="AP14" s="174">
        <v>0.85330000000000006</v>
      </c>
      <c r="AQ14" s="174">
        <v>0.69840000000000013</v>
      </c>
      <c r="AR14" s="174">
        <v>0.6835</v>
      </c>
      <c r="AS14" s="174">
        <v>0.66860000000000008</v>
      </c>
      <c r="AT14" s="174">
        <v>0.65369999999999995</v>
      </c>
      <c r="AU14" s="174">
        <v>0.63880000000000003</v>
      </c>
      <c r="AV14" s="174">
        <v>0.6238999999999999</v>
      </c>
      <c r="AW14" s="174">
        <v>0.60899999999999999</v>
      </c>
      <c r="AX14" s="174">
        <v>0.59409999999999985</v>
      </c>
      <c r="AY14" s="174">
        <v>0.57919999999999994</v>
      </c>
      <c r="AZ14" s="174">
        <v>0.5642999999999998</v>
      </c>
      <c r="BA14" s="174">
        <v>0.54939999999999989</v>
      </c>
      <c r="BB14" s="174">
        <v>0.53449999999999975</v>
      </c>
      <c r="BC14" s="174">
        <v>0.51959999999999984</v>
      </c>
      <c r="BD14" s="174">
        <v>0.5046999999999997</v>
      </c>
      <c r="BE14" s="174">
        <v>0.48979999999999974</v>
      </c>
      <c r="BF14" s="174">
        <v>0.47489999999999971</v>
      </c>
      <c r="BG14" s="174">
        <v>0.45999999999999969</v>
      </c>
      <c r="BH14" s="174">
        <v>0.44509999999999966</v>
      </c>
      <c r="BI14" s="174">
        <v>0.43019999999999964</v>
      </c>
      <c r="BJ14" s="174">
        <v>0.41529999999999961</v>
      </c>
      <c r="BK14" s="174">
        <v>0.40039999999999959</v>
      </c>
      <c r="BL14" s="174">
        <v>0.38549999999999957</v>
      </c>
      <c r="BM14" s="174">
        <v>0.37059999999999943</v>
      </c>
      <c r="BN14" s="174">
        <v>0.35569999999999941</v>
      </c>
      <c r="BO14" s="174">
        <v>0.34079999999999938</v>
      </c>
      <c r="BP14" s="174">
        <v>0.34589999999999937</v>
      </c>
      <c r="BQ14" s="174">
        <v>0.33099999999999935</v>
      </c>
      <c r="BR14" s="174">
        <v>0.31609999999999933</v>
      </c>
      <c r="BS14" s="174">
        <v>0.3011999999999993</v>
      </c>
      <c r="BT14" s="174">
        <v>0.28629999999999928</v>
      </c>
      <c r="BU14" s="174">
        <v>0.29139999999999927</v>
      </c>
      <c r="BV14" s="174">
        <v>0.27649999999999925</v>
      </c>
      <c r="BW14" s="174">
        <v>0.26159999999999922</v>
      </c>
      <c r="BX14" s="174">
        <v>0.2466999999999992</v>
      </c>
      <c r="BY14" s="174">
        <v>0.23179999999999917</v>
      </c>
      <c r="BZ14" s="174">
        <v>0.23179999999999917</v>
      </c>
      <c r="CA14" s="169"/>
      <c r="CB14" s="170"/>
    </row>
    <row r="15" spans="1:80" x14ac:dyDescent="0.25">
      <c r="B15" s="166">
        <f t="shared" si="4"/>
        <v>2008</v>
      </c>
      <c r="C15" s="174">
        <v>0.85330000000000006</v>
      </c>
      <c r="D15" s="174">
        <v>0.85330000000000006</v>
      </c>
      <c r="E15" s="174">
        <v>0.85330000000000006</v>
      </c>
      <c r="F15" s="174">
        <v>0.85330000000000006</v>
      </c>
      <c r="G15" s="174">
        <v>0.85330000000000006</v>
      </c>
      <c r="H15" s="174">
        <v>0.85330000000000006</v>
      </c>
      <c r="I15" s="174">
        <v>0.85330000000000006</v>
      </c>
      <c r="J15" s="174">
        <v>0.85330000000000006</v>
      </c>
      <c r="K15" s="174">
        <v>0.85330000000000006</v>
      </c>
      <c r="L15" s="174">
        <v>0.85330000000000006</v>
      </c>
      <c r="M15" s="174">
        <v>0.85330000000000006</v>
      </c>
      <c r="N15" s="174">
        <v>0.85330000000000006</v>
      </c>
      <c r="O15" s="174">
        <v>0.85330000000000006</v>
      </c>
      <c r="P15" s="174">
        <v>0.85330000000000006</v>
      </c>
      <c r="Q15" s="174">
        <v>0.85330000000000006</v>
      </c>
      <c r="R15" s="174">
        <v>0.85330000000000006</v>
      </c>
      <c r="S15" s="174">
        <v>0.85330000000000006</v>
      </c>
      <c r="T15" s="174">
        <v>0.85330000000000006</v>
      </c>
      <c r="U15" s="174">
        <v>0.85330000000000006</v>
      </c>
      <c r="V15" s="174">
        <v>0.85330000000000006</v>
      </c>
      <c r="W15" s="174">
        <v>0.85330000000000006</v>
      </c>
      <c r="X15" s="174">
        <v>0.85330000000000006</v>
      </c>
      <c r="Y15" s="174">
        <v>0.85330000000000006</v>
      </c>
      <c r="Z15" s="174">
        <v>0.85330000000000006</v>
      </c>
      <c r="AA15" s="174">
        <v>0.85330000000000006</v>
      </c>
      <c r="AB15" s="174">
        <v>0.85330000000000006</v>
      </c>
      <c r="AC15" s="174">
        <v>0.85330000000000006</v>
      </c>
      <c r="AD15" s="174">
        <v>0.85330000000000006</v>
      </c>
      <c r="AE15" s="174">
        <v>0.85330000000000006</v>
      </c>
      <c r="AF15" s="174">
        <v>0.85330000000000006</v>
      </c>
      <c r="AG15" s="174">
        <v>0.85330000000000006</v>
      </c>
      <c r="AH15" s="174">
        <v>0.85330000000000006</v>
      </c>
      <c r="AI15" s="174">
        <v>0.85330000000000006</v>
      </c>
      <c r="AJ15" s="174">
        <v>0.85330000000000006</v>
      </c>
      <c r="AK15" s="174">
        <v>0.85330000000000006</v>
      </c>
      <c r="AL15" s="174">
        <v>0.85330000000000006</v>
      </c>
      <c r="AM15" s="174">
        <v>0.85330000000000006</v>
      </c>
      <c r="AN15" s="174">
        <v>0.85330000000000006</v>
      </c>
      <c r="AO15" s="174">
        <v>0.85330000000000006</v>
      </c>
      <c r="AP15" s="174">
        <v>0.85330000000000006</v>
      </c>
      <c r="AQ15" s="174">
        <v>0.76840000000000008</v>
      </c>
      <c r="AR15" s="174">
        <v>0.75350000000000006</v>
      </c>
      <c r="AS15" s="174">
        <v>0.73860000000000003</v>
      </c>
      <c r="AT15" s="174">
        <v>0.72370000000000001</v>
      </c>
      <c r="AU15" s="174">
        <v>0.70879999999999999</v>
      </c>
      <c r="AV15" s="174">
        <v>0.69389999999999996</v>
      </c>
      <c r="AW15" s="174">
        <v>0.67899999999999994</v>
      </c>
      <c r="AX15" s="174">
        <v>0.66409999999999991</v>
      </c>
      <c r="AY15" s="174">
        <v>0.64919999999999989</v>
      </c>
      <c r="AZ15" s="174">
        <v>0.63429999999999986</v>
      </c>
      <c r="BA15" s="174">
        <v>0.61939999999999984</v>
      </c>
      <c r="BB15" s="174">
        <v>0.60449999999999982</v>
      </c>
      <c r="BC15" s="174">
        <v>0.58959999999999979</v>
      </c>
      <c r="BD15" s="174">
        <v>0.57469999999999977</v>
      </c>
      <c r="BE15" s="174">
        <v>0.55979999999999974</v>
      </c>
      <c r="BF15" s="174">
        <v>0.54489999999999972</v>
      </c>
      <c r="BG15" s="174">
        <v>0.52999999999999969</v>
      </c>
      <c r="BH15" s="174">
        <v>0.51509999999999967</v>
      </c>
      <c r="BI15" s="174">
        <v>0.50019999999999964</v>
      </c>
      <c r="BJ15" s="174">
        <v>0.48529999999999962</v>
      </c>
      <c r="BK15" s="174">
        <v>0.4703999999999996</v>
      </c>
      <c r="BL15" s="174">
        <v>0.45549999999999957</v>
      </c>
      <c r="BM15" s="174">
        <v>0.44059999999999944</v>
      </c>
      <c r="BN15" s="174">
        <v>0.42569999999999941</v>
      </c>
      <c r="BO15" s="174">
        <v>0.41079999999999939</v>
      </c>
      <c r="BP15" s="174">
        <v>0.40589999999999937</v>
      </c>
      <c r="BQ15" s="174">
        <v>0.39099999999999935</v>
      </c>
      <c r="BR15" s="174">
        <v>0.37609999999999932</v>
      </c>
      <c r="BS15" s="174">
        <v>0.3611999999999993</v>
      </c>
      <c r="BT15" s="174">
        <v>0.34629999999999928</v>
      </c>
      <c r="BU15" s="174">
        <v>0.34139999999999926</v>
      </c>
      <c r="BV15" s="174">
        <v>0.32649999999999924</v>
      </c>
      <c r="BW15" s="174">
        <v>0.31159999999999921</v>
      </c>
      <c r="BX15" s="174">
        <v>0.29669999999999919</v>
      </c>
      <c r="BY15" s="174">
        <v>0.28179999999999916</v>
      </c>
      <c r="BZ15" s="174">
        <v>0.28179999999999916</v>
      </c>
      <c r="CA15" s="169"/>
      <c r="CB15" s="170"/>
    </row>
    <row r="16" spans="1:80" x14ac:dyDescent="0.25">
      <c r="B16" s="166">
        <f t="shared" si="4"/>
        <v>2009</v>
      </c>
      <c r="C16" s="174">
        <v>0.85330000000000006</v>
      </c>
      <c r="D16" s="174">
        <v>0.85330000000000006</v>
      </c>
      <c r="E16" s="174">
        <v>0.85330000000000006</v>
      </c>
      <c r="F16" s="174">
        <v>0.85330000000000006</v>
      </c>
      <c r="G16" s="174">
        <v>0.85330000000000006</v>
      </c>
      <c r="H16" s="174">
        <v>0.85330000000000006</v>
      </c>
      <c r="I16" s="174">
        <v>0.85330000000000006</v>
      </c>
      <c r="J16" s="174">
        <v>0.85330000000000006</v>
      </c>
      <c r="K16" s="174">
        <v>0.85330000000000006</v>
      </c>
      <c r="L16" s="174">
        <v>0.85330000000000006</v>
      </c>
      <c r="M16" s="174">
        <v>0.85330000000000006</v>
      </c>
      <c r="N16" s="174">
        <v>0.85330000000000006</v>
      </c>
      <c r="O16" s="174">
        <v>0.85330000000000006</v>
      </c>
      <c r="P16" s="174">
        <v>0.85330000000000006</v>
      </c>
      <c r="Q16" s="174">
        <v>0.85330000000000006</v>
      </c>
      <c r="R16" s="174">
        <v>0.85330000000000006</v>
      </c>
      <c r="S16" s="174">
        <v>0.85330000000000006</v>
      </c>
      <c r="T16" s="174">
        <v>0.85330000000000006</v>
      </c>
      <c r="U16" s="174">
        <v>0.85330000000000006</v>
      </c>
      <c r="V16" s="174">
        <v>0.85330000000000006</v>
      </c>
      <c r="W16" s="174">
        <v>0.85330000000000006</v>
      </c>
      <c r="X16" s="174">
        <v>0.85330000000000006</v>
      </c>
      <c r="Y16" s="174">
        <v>0.85330000000000006</v>
      </c>
      <c r="Z16" s="174">
        <v>0.85330000000000006</v>
      </c>
      <c r="AA16" s="174">
        <v>0.85330000000000006</v>
      </c>
      <c r="AB16" s="174">
        <v>0.85330000000000006</v>
      </c>
      <c r="AC16" s="174">
        <v>0.85330000000000006</v>
      </c>
      <c r="AD16" s="174">
        <v>0.85330000000000006</v>
      </c>
      <c r="AE16" s="174">
        <v>0.85330000000000006</v>
      </c>
      <c r="AF16" s="174">
        <v>0.85330000000000006</v>
      </c>
      <c r="AG16" s="174">
        <v>0.85330000000000006</v>
      </c>
      <c r="AH16" s="174">
        <v>0.85330000000000006</v>
      </c>
      <c r="AI16" s="174">
        <v>0.85330000000000006</v>
      </c>
      <c r="AJ16" s="174">
        <v>0.85330000000000006</v>
      </c>
      <c r="AK16" s="174">
        <v>0.85330000000000006</v>
      </c>
      <c r="AL16" s="174">
        <v>0.85330000000000006</v>
      </c>
      <c r="AM16" s="174">
        <v>0.85330000000000006</v>
      </c>
      <c r="AN16" s="174">
        <v>0.85330000000000006</v>
      </c>
      <c r="AO16" s="174">
        <v>0.85330000000000006</v>
      </c>
      <c r="AP16" s="174">
        <v>0.85330000000000006</v>
      </c>
      <c r="AQ16" s="174">
        <v>0.80340000000000011</v>
      </c>
      <c r="AR16" s="174">
        <v>0.78850000000000009</v>
      </c>
      <c r="AS16" s="174">
        <v>0.77360000000000007</v>
      </c>
      <c r="AT16" s="174">
        <v>0.75870000000000004</v>
      </c>
      <c r="AU16" s="174">
        <v>0.74380000000000002</v>
      </c>
      <c r="AV16" s="174">
        <v>0.72889999999999999</v>
      </c>
      <c r="AW16" s="174">
        <v>0.71399999999999997</v>
      </c>
      <c r="AX16" s="174">
        <v>0.69909999999999994</v>
      </c>
      <c r="AY16" s="174">
        <v>0.68419999999999992</v>
      </c>
      <c r="AZ16" s="174">
        <v>0.6692999999999999</v>
      </c>
      <c r="BA16" s="174">
        <v>0.65439999999999987</v>
      </c>
      <c r="BB16" s="174">
        <v>0.63949999999999985</v>
      </c>
      <c r="BC16" s="174">
        <v>0.62459999999999982</v>
      </c>
      <c r="BD16" s="174">
        <v>0.6096999999999998</v>
      </c>
      <c r="BE16" s="174">
        <v>0.59479999999999977</v>
      </c>
      <c r="BF16" s="174">
        <v>0.57989999999999975</v>
      </c>
      <c r="BG16" s="174">
        <v>0.56499999999999972</v>
      </c>
      <c r="BH16" s="174">
        <v>0.5500999999999997</v>
      </c>
      <c r="BI16" s="174">
        <v>0.53519999999999968</v>
      </c>
      <c r="BJ16" s="174">
        <v>0.52029999999999965</v>
      </c>
      <c r="BK16" s="174">
        <v>0.50539999999999963</v>
      </c>
      <c r="BL16" s="174">
        <v>0.49049999999999955</v>
      </c>
      <c r="BM16" s="174">
        <v>0.47559999999999947</v>
      </c>
      <c r="BN16" s="174">
        <v>0.46069999999999944</v>
      </c>
      <c r="BO16" s="174">
        <v>0.44579999999999942</v>
      </c>
      <c r="BP16" s="174">
        <v>0.4358999999999994</v>
      </c>
      <c r="BQ16" s="174">
        <v>0.42099999999999937</v>
      </c>
      <c r="BR16" s="174">
        <v>0.40609999999999935</v>
      </c>
      <c r="BS16" s="174">
        <v>0.39119999999999933</v>
      </c>
      <c r="BT16" s="174">
        <v>0.3762999999999993</v>
      </c>
      <c r="BU16" s="174">
        <v>0.36639999999999928</v>
      </c>
      <c r="BV16" s="174">
        <v>0.35149999999999926</v>
      </c>
      <c r="BW16" s="174">
        <v>0.33659999999999923</v>
      </c>
      <c r="BX16" s="174">
        <v>0.32169999999999921</v>
      </c>
      <c r="BY16" s="174">
        <v>0.30679999999999918</v>
      </c>
      <c r="BZ16" s="174">
        <v>0.30679999999999918</v>
      </c>
      <c r="CA16" s="169"/>
      <c r="CB16" s="170"/>
    </row>
    <row r="17" spans="2:80" x14ac:dyDescent="0.25">
      <c r="B17" s="166">
        <f t="shared" si="4"/>
        <v>2010</v>
      </c>
      <c r="C17" s="174">
        <v>0.85330000000000006</v>
      </c>
      <c r="D17" s="174">
        <v>0.85330000000000006</v>
      </c>
      <c r="E17" s="174">
        <v>0.85330000000000006</v>
      </c>
      <c r="F17" s="174">
        <v>0.85330000000000006</v>
      </c>
      <c r="G17" s="174">
        <v>0.85330000000000006</v>
      </c>
      <c r="H17" s="174">
        <v>0.85330000000000006</v>
      </c>
      <c r="I17" s="174">
        <v>0.85330000000000006</v>
      </c>
      <c r="J17" s="174">
        <v>0.85330000000000006</v>
      </c>
      <c r="K17" s="174">
        <v>0.85330000000000006</v>
      </c>
      <c r="L17" s="174">
        <v>0.85330000000000006</v>
      </c>
      <c r="M17" s="174">
        <v>0.85330000000000006</v>
      </c>
      <c r="N17" s="174">
        <v>0.85330000000000006</v>
      </c>
      <c r="O17" s="174">
        <v>0.85330000000000006</v>
      </c>
      <c r="P17" s="174">
        <v>0.85330000000000006</v>
      </c>
      <c r="Q17" s="174">
        <v>0.85330000000000006</v>
      </c>
      <c r="R17" s="174">
        <v>0.85330000000000006</v>
      </c>
      <c r="S17" s="174">
        <v>0.85330000000000006</v>
      </c>
      <c r="T17" s="174">
        <v>0.85330000000000006</v>
      </c>
      <c r="U17" s="174">
        <v>0.85330000000000006</v>
      </c>
      <c r="V17" s="174">
        <v>0.85330000000000006</v>
      </c>
      <c r="W17" s="174">
        <v>0.85330000000000006</v>
      </c>
      <c r="X17" s="174">
        <v>0.85330000000000006</v>
      </c>
      <c r="Y17" s="174">
        <v>0.85330000000000006</v>
      </c>
      <c r="Z17" s="174">
        <v>0.85330000000000006</v>
      </c>
      <c r="AA17" s="174">
        <v>0.85330000000000006</v>
      </c>
      <c r="AB17" s="174">
        <v>0.85330000000000006</v>
      </c>
      <c r="AC17" s="174">
        <v>0.85330000000000006</v>
      </c>
      <c r="AD17" s="174">
        <v>0.85330000000000006</v>
      </c>
      <c r="AE17" s="174">
        <v>0.85330000000000006</v>
      </c>
      <c r="AF17" s="174">
        <v>0.85330000000000006</v>
      </c>
      <c r="AG17" s="174">
        <v>0.85330000000000006</v>
      </c>
      <c r="AH17" s="174">
        <v>0.85330000000000006</v>
      </c>
      <c r="AI17" s="174">
        <v>0.85330000000000006</v>
      </c>
      <c r="AJ17" s="174">
        <v>0.85330000000000006</v>
      </c>
      <c r="AK17" s="174">
        <v>0.85330000000000006</v>
      </c>
      <c r="AL17" s="174">
        <v>0.85330000000000006</v>
      </c>
      <c r="AM17" s="174">
        <v>0.85330000000000006</v>
      </c>
      <c r="AN17" s="174">
        <v>0.85330000000000006</v>
      </c>
      <c r="AO17" s="174">
        <v>0.85330000000000006</v>
      </c>
      <c r="AP17" s="174">
        <v>0.85330000000000006</v>
      </c>
      <c r="AQ17" s="174">
        <v>0.82090000000000007</v>
      </c>
      <c r="AR17" s="174">
        <v>0.80600000000000005</v>
      </c>
      <c r="AS17" s="174">
        <v>0.79110000000000003</v>
      </c>
      <c r="AT17" s="174">
        <v>0.7762</v>
      </c>
      <c r="AU17" s="174">
        <v>0.76129999999999998</v>
      </c>
      <c r="AV17" s="174">
        <v>0.74639999999999995</v>
      </c>
      <c r="AW17" s="174">
        <v>0.73149999999999993</v>
      </c>
      <c r="AX17" s="174">
        <v>0.7165999999999999</v>
      </c>
      <c r="AY17" s="174">
        <v>0.70169999999999988</v>
      </c>
      <c r="AZ17" s="174">
        <v>0.68679999999999986</v>
      </c>
      <c r="BA17" s="174">
        <v>0.67189999999999983</v>
      </c>
      <c r="BB17" s="174">
        <v>0.65699999999999981</v>
      </c>
      <c r="BC17" s="174">
        <v>0.64209999999999978</v>
      </c>
      <c r="BD17" s="174">
        <v>0.62719999999999976</v>
      </c>
      <c r="BE17" s="174">
        <v>0.61229999999999973</v>
      </c>
      <c r="BF17" s="174">
        <v>0.59739999999999971</v>
      </c>
      <c r="BG17" s="174">
        <v>0.58249999999999968</v>
      </c>
      <c r="BH17" s="174">
        <v>0.56759999999999966</v>
      </c>
      <c r="BI17" s="174">
        <v>0.55269999999999964</v>
      </c>
      <c r="BJ17" s="174">
        <v>0.53779999999999961</v>
      </c>
      <c r="BK17" s="174">
        <v>0.52289999999999959</v>
      </c>
      <c r="BL17" s="174">
        <v>0.50799999999999956</v>
      </c>
      <c r="BM17" s="174">
        <v>0.49309999999999948</v>
      </c>
      <c r="BN17" s="174">
        <v>0.47819999999999946</v>
      </c>
      <c r="BO17" s="174">
        <v>0.46329999999999943</v>
      </c>
      <c r="BP17" s="174">
        <v>0.45089999999999941</v>
      </c>
      <c r="BQ17" s="174">
        <v>0.43599999999999939</v>
      </c>
      <c r="BR17" s="174">
        <v>0.42109999999999936</v>
      </c>
      <c r="BS17" s="174">
        <v>0.40619999999999934</v>
      </c>
      <c r="BT17" s="174">
        <v>0.39129999999999932</v>
      </c>
      <c r="BU17" s="174">
        <v>0.37889999999999929</v>
      </c>
      <c r="BV17" s="174">
        <v>0.36399999999999927</v>
      </c>
      <c r="BW17" s="174">
        <v>0.34909999999999924</v>
      </c>
      <c r="BX17" s="174">
        <v>0.33419999999999922</v>
      </c>
      <c r="BY17" s="174">
        <v>0.3192999999999992</v>
      </c>
      <c r="BZ17" s="174">
        <v>0.3192999999999992</v>
      </c>
      <c r="CA17" s="169"/>
      <c r="CB17" s="170"/>
    </row>
    <row r="18" spans="2:80" x14ac:dyDescent="0.25">
      <c r="B18" s="166">
        <f t="shared" si="4"/>
        <v>2011</v>
      </c>
      <c r="C18" s="174">
        <v>0.85330000000000006</v>
      </c>
      <c r="D18" s="174">
        <v>0.85330000000000006</v>
      </c>
      <c r="E18" s="174">
        <v>0.85330000000000006</v>
      </c>
      <c r="F18" s="174">
        <v>0.85330000000000006</v>
      </c>
      <c r="G18" s="174">
        <v>0.85330000000000006</v>
      </c>
      <c r="H18" s="174">
        <v>0.85330000000000006</v>
      </c>
      <c r="I18" s="174">
        <v>0.85330000000000006</v>
      </c>
      <c r="J18" s="174">
        <v>0.85330000000000006</v>
      </c>
      <c r="K18" s="174">
        <v>0.85330000000000006</v>
      </c>
      <c r="L18" s="174">
        <v>0.85330000000000006</v>
      </c>
      <c r="M18" s="174">
        <v>0.85330000000000006</v>
      </c>
      <c r="N18" s="174">
        <v>0.85330000000000006</v>
      </c>
      <c r="O18" s="174">
        <v>0.85330000000000006</v>
      </c>
      <c r="P18" s="174">
        <v>0.85330000000000006</v>
      </c>
      <c r="Q18" s="174">
        <v>0.85330000000000006</v>
      </c>
      <c r="R18" s="174">
        <v>0.85330000000000006</v>
      </c>
      <c r="S18" s="174">
        <v>0.85330000000000006</v>
      </c>
      <c r="T18" s="174">
        <v>0.85330000000000006</v>
      </c>
      <c r="U18" s="174">
        <v>0.85330000000000006</v>
      </c>
      <c r="V18" s="174">
        <v>0.85330000000000006</v>
      </c>
      <c r="W18" s="174">
        <v>0.85330000000000006</v>
      </c>
      <c r="X18" s="174">
        <v>0.85330000000000006</v>
      </c>
      <c r="Y18" s="174">
        <v>0.85330000000000006</v>
      </c>
      <c r="Z18" s="174">
        <v>0.85330000000000006</v>
      </c>
      <c r="AA18" s="174">
        <v>0.85330000000000006</v>
      </c>
      <c r="AB18" s="174">
        <v>0.85330000000000006</v>
      </c>
      <c r="AC18" s="174">
        <v>0.85330000000000006</v>
      </c>
      <c r="AD18" s="174">
        <v>0.85330000000000006</v>
      </c>
      <c r="AE18" s="174">
        <v>0.85330000000000006</v>
      </c>
      <c r="AF18" s="174">
        <v>0.85330000000000006</v>
      </c>
      <c r="AG18" s="174">
        <v>0.85330000000000006</v>
      </c>
      <c r="AH18" s="174">
        <v>0.85330000000000006</v>
      </c>
      <c r="AI18" s="174">
        <v>0.85330000000000006</v>
      </c>
      <c r="AJ18" s="174">
        <v>0.85330000000000006</v>
      </c>
      <c r="AK18" s="174">
        <v>0.85330000000000006</v>
      </c>
      <c r="AL18" s="174">
        <v>0.85330000000000006</v>
      </c>
      <c r="AM18" s="174">
        <v>0.85330000000000006</v>
      </c>
      <c r="AN18" s="174">
        <v>0.85330000000000006</v>
      </c>
      <c r="AO18" s="174">
        <v>0.85330000000000006</v>
      </c>
      <c r="AP18" s="174">
        <v>0.85330000000000006</v>
      </c>
      <c r="AQ18" s="174">
        <v>0.83840000000000003</v>
      </c>
      <c r="AR18" s="174">
        <v>0.82350000000000001</v>
      </c>
      <c r="AS18" s="174">
        <v>0.80859999999999999</v>
      </c>
      <c r="AT18" s="174">
        <v>0.79369999999999996</v>
      </c>
      <c r="AU18" s="174">
        <v>0.77879999999999994</v>
      </c>
      <c r="AV18" s="174">
        <v>0.76389999999999991</v>
      </c>
      <c r="AW18" s="174">
        <v>0.74899999999999989</v>
      </c>
      <c r="AX18" s="174">
        <v>0.73409999999999986</v>
      </c>
      <c r="AY18" s="174">
        <v>0.71919999999999984</v>
      </c>
      <c r="AZ18" s="174">
        <v>0.70429999999999982</v>
      </c>
      <c r="BA18" s="174">
        <v>0.68939999999999979</v>
      </c>
      <c r="BB18" s="174">
        <v>0.67449999999999977</v>
      </c>
      <c r="BC18" s="174">
        <v>0.65959999999999974</v>
      </c>
      <c r="BD18" s="174">
        <v>0.64469999999999972</v>
      </c>
      <c r="BE18" s="174">
        <v>0.62979999999999969</v>
      </c>
      <c r="BF18" s="174">
        <v>0.61489999999999967</v>
      </c>
      <c r="BG18" s="174">
        <v>0.59999999999999964</v>
      </c>
      <c r="BH18" s="174">
        <v>0.58509999999999962</v>
      </c>
      <c r="BI18" s="174">
        <v>0.5701999999999996</v>
      </c>
      <c r="BJ18" s="174">
        <v>0.55529999999999957</v>
      </c>
      <c r="BK18" s="174">
        <v>0.54039999999999955</v>
      </c>
      <c r="BL18" s="174">
        <v>0.52549999999999952</v>
      </c>
      <c r="BM18" s="174">
        <v>0.5105999999999995</v>
      </c>
      <c r="BN18" s="174">
        <v>0.49569999999999947</v>
      </c>
      <c r="BO18" s="174">
        <v>0.48079999999999945</v>
      </c>
      <c r="BP18" s="174">
        <v>0.46589999999999943</v>
      </c>
      <c r="BQ18" s="174">
        <v>0.4509999999999994</v>
      </c>
      <c r="BR18" s="174">
        <v>0.43609999999999938</v>
      </c>
      <c r="BS18" s="174">
        <v>0.42119999999999935</v>
      </c>
      <c r="BT18" s="174">
        <v>0.40629999999999933</v>
      </c>
      <c r="BU18" s="174">
        <v>0.3913999999999993</v>
      </c>
      <c r="BV18" s="174">
        <v>0.37649999999999928</v>
      </c>
      <c r="BW18" s="174">
        <v>0.36159999999999926</v>
      </c>
      <c r="BX18" s="174">
        <v>0.34669999999999923</v>
      </c>
      <c r="BY18" s="174">
        <v>0.33179999999999921</v>
      </c>
      <c r="BZ18" s="174">
        <v>0.33179999999999921</v>
      </c>
      <c r="CA18" s="169"/>
      <c r="CB18" s="170"/>
    </row>
    <row r="19" spans="2:80" x14ac:dyDescent="0.25">
      <c r="B19" s="166">
        <f t="shared" si="4"/>
        <v>2012</v>
      </c>
      <c r="C19" s="174">
        <v>0.84330000000000005</v>
      </c>
      <c r="D19" s="174">
        <v>0.84330000000000005</v>
      </c>
      <c r="E19" s="174">
        <v>0.84330000000000005</v>
      </c>
      <c r="F19" s="174">
        <v>0.84330000000000005</v>
      </c>
      <c r="G19" s="174">
        <v>0.84330000000000005</v>
      </c>
      <c r="H19" s="174">
        <v>0.84330000000000005</v>
      </c>
      <c r="I19" s="174">
        <v>0.84330000000000005</v>
      </c>
      <c r="J19" s="174">
        <v>0.84330000000000005</v>
      </c>
      <c r="K19" s="174">
        <v>0.84330000000000005</v>
      </c>
      <c r="L19" s="174">
        <v>0.84330000000000005</v>
      </c>
      <c r="M19" s="174">
        <v>0.84330000000000005</v>
      </c>
      <c r="N19" s="174">
        <v>0.84330000000000005</v>
      </c>
      <c r="O19" s="174">
        <v>0.84330000000000005</v>
      </c>
      <c r="P19" s="174">
        <v>0.84330000000000005</v>
      </c>
      <c r="Q19" s="174">
        <v>0.84330000000000005</v>
      </c>
      <c r="R19" s="174">
        <v>0.84330000000000005</v>
      </c>
      <c r="S19" s="174">
        <v>0.84330000000000005</v>
      </c>
      <c r="T19" s="174">
        <v>0.84330000000000005</v>
      </c>
      <c r="U19" s="174">
        <v>0.84330000000000005</v>
      </c>
      <c r="V19" s="174">
        <v>0.84330000000000005</v>
      </c>
      <c r="W19" s="174">
        <v>0.84330000000000005</v>
      </c>
      <c r="X19" s="174">
        <v>0.84330000000000005</v>
      </c>
      <c r="Y19" s="174">
        <v>0.84330000000000005</v>
      </c>
      <c r="Z19" s="174">
        <v>0.84330000000000005</v>
      </c>
      <c r="AA19" s="174">
        <v>0.84330000000000005</v>
      </c>
      <c r="AB19" s="174">
        <v>0.84330000000000005</v>
      </c>
      <c r="AC19" s="174">
        <v>0.84330000000000005</v>
      </c>
      <c r="AD19" s="174">
        <v>0.84330000000000005</v>
      </c>
      <c r="AE19" s="174">
        <v>0.84330000000000005</v>
      </c>
      <c r="AF19" s="174">
        <v>0.84330000000000005</v>
      </c>
      <c r="AG19" s="174">
        <v>0.84330000000000005</v>
      </c>
      <c r="AH19" s="174">
        <v>0.84330000000000005</v>
      </c>
      <c r="AI19" s="174">
        <v>0.84330000000000005</v>
      </c>
      <c r="AJ19" s="174">
        <v>0.84330000000000005</v>
      </c>
      <c r="AK19" s="174">
        <v>0.84330000000000005</v>
      </c>
      <c r="AL19" s="174">
        <v>0.84330000000000005</v>
      </c>
      <c r="AM19" s="174">
        <v>0.84330000000000005</v>
      </c>
      <c r="AN19" s="174">
        <v>0.84330000000000005</v>
      </c>
      <c r="AO19" s="174">
        <v>0.84330000000000005</v>
      </c>
      <c r="AP19" s="174">
        <v>0.84330000000000005</v>
      </c>
      <c r="AQ19" s="174">
        <v>0.82840000000000003</v>
      </c>
      <c r="AR19" s="174">
        <v>0.8135</v>
      </c>
      <c r="AS19" s="174">
        <v>0.79859999999999998</v>
      </c>
      <c r="AT19" s="174">
        <v>0.78369999999999995</v>
      </c>
      <c r="AU19" s="174">
        <v>0.76879999999999993</v>
      </c>
      <c r="AV19" s="174">
        <v>0.7538999999999999</v>
      </c>
      <c r="AW19" s="174">
        <v>0.73899999999999988</v>
      </c>
      <c r="AX19" s="174">
        <v>0.72409999999999985</v>
      </c>
      <c r="AY19" s="174">
        <v>0.70919999999999983</v>
      </c>
      <c r="AZ19" s="174">
        <v>0.69429999999999981</v>
      </c>
      <c r="BA19" s="174">
        <v>0.67939999999999978</v>
      </c>
      <c r="BB19" s="174">
        <v>0.66449999999999976</v>
      </c>
      <c r="BC19" s="174">
        <v>0.64959999999999973</v>
      </c>
      <c r="BD19" s="174">
        <v>0.63469999999999971</v>
      </c>
      <c r="BE19" s="174">
        <v>0.61979999999999968</v>
      </c>
      <c r="BF19" s="174">
        <v>0.60489999999999966</v>
      </c>
      <c r="BG19" s="174">
        <v>0.58999999999999964</v>
      </c>
      <c r="BH19" s="174">
        <v>0.57509999999999961</v>
      </c>
      <c r="BI19" s="174">
        <v>0.56019999999999959</v>
      </c>
      <c r="BJ19" s="174">
        <v>0.54529999999999956</v>
      </c>
      <c r="BK19" s="174">
        <v>0.53039999999999954</v>
      </c>
      <c r="BL19" s="174">
        <v>0.51549999999999951</v>
      </c>
      <c r="BM19" s="174">
        <v>0.50059999999999949</v>
      </c>
      <c r="BN19" s="174">
        <v>0.48569999999999947</v>
      </c>
      <c r="BO19" s="174">
        <v>0.47079999999999944</v>
      </c>
      <c r="BP19" s="174">
        <v>0.45589999999999942</v>
      </c>
      <c r="BQ19" s="174">
        <v>0.44099999999999939</v>
      </c>
      <c r="BR19" s="174">
        <v>0.42609999999999937</v>
      </c>
      <c r="BS19" s="174">
        <v>0.41119999999999934</v>
      </c>
      <c r="BT19" s="174">
        <v>0.39629999999999932</v>
      </c>
      <c r="BU19" s="174">
        <v>0.3813999999999993</v>
      </c>
      <c r="BV19" s="174">
        <v>0.36649999999999927</v>
      </c>
      <c r="BW19" s="174">
        <v>0.35159999999999925</v>
      </c>
      <c r="BX19" s="174">
        <v>0.33669999999999922</v>
      </c>
      <c r="BY19" s="174">
        <v>0.3217999999999992</v>
      </c>
      <c r="BZ19" s="174">
        <v>0.3217999999999992</v>
      </c>
      <c r="CA19" s="169"/>
      <c r="CB19" s="170"/>
    </row>
    <row r="20" spans="2:80" x14ac:dyDescent="0.25">
      <c r="B20" s="166">
        <f t="shared" si="4"/>
        <v>2013</v>
      </c>
      <c r="C20" s="174">
        <v>0.83330000000000004</v>
      </c>
      <c r="D20" s="174">
        <v>0.83330000000000004</v>
      </c>
      <c r="E20" s="174">
        <v>0.83330000000000004</v>
      </c>
      <c r="F20" s="174">
        <v>0.83330000000000004</v>
      </c>
      <c r="G20" s="174">
        <v>0.83330000000000004</v>
      </c>
      <c r="H20" s="174">
        <v>0.83330000000000004</v>
      </c>
      <c r="I20" s="174">
        <v>0.83330000000000004</v>
      </c>
      <c r="J20" s="174">
        <v>0.83330000000000004</v>
      </c>
      <c r="K20" s="174">
        <v>0.83330000000000004</v>
      </c>
      <c r="L20" s="174">
        <v>0.83330000000000004</v>
      </c>
      <c r="M20" s="174">
        <v>0.83330000000000004</v>
      </c>
      <c r="N20" s="174">
        <v>0.83330000000000004</v>
      </c>
      <c r="O20" s="174">
        <v>0.83330000000000004</v>
      </c>
      <c r="P20" s="174">
        <v>0.83330000000000004</v>
      </c>
      <c r="Q20" s="174">
        <v>0.83330000000000004</v>
      </c>
      <c r="R20" s="174">
        <v>0.83330000000000004</v>
      </c>
      <c r="S20" s="174">
        <v>0.83330000000000004</v>
      </c>
      <c r="T20" s="174">
        <v>0.83330000000000004</v>
      </c>
      <c r="U20" s="174">
        <v>0.83330000000000004</v>
      </c>
      <c r="V20" s="174">
        <v>0.83330000000000004</v>
      </c>
      <c r="W20" s="174">
        <v>0.83330000000000004</v>
      </c>
      <c r="X20" s="174">
        <v>0.83330000000000004</v>
      </c>
      <c r="Y20" s="174">
        <v>0.83330000000000004</v>
      </c>
      <c r="Z20" s="174">
        <v>0.83330000000000004</v>
      </c>
      <c r="AA20" s="174">
        <v>0.83330000000000004</v>
      </c>
      <c r="AB20" s="174">
        <v>0.83330000000000004</v>
      </c>
      <c r="AC20" s="174">
        <v>0.83330000000000004</v>
      </c>
      <c r="AD20" s="174">
        <v>0.83330000000000004</v>
      </c>
      <c r="AE20" s="174">
        <v>0.83330000000000004</v>
      </c>
      <c r="AF20" s="174">
        <v>0.83330000000000004</v>
      </c>
      <c r="AG20" s="174">
        <v>0.83330000000000004</v>
      </c>
      <c r="AH20" s="174">
        <v>0.83330000000000004</v>
      </c>
      <c r="AI20" s="174">
        <v>0.83330000000000004</v>
      </c>
      <c r="AJ20" s="174">
        <v>0.83330000000000004</v>
      </c>
      <c r="AK20" s="174">
        <v>0.83330000000000004</v>
      </c>
      <c r="AL20" s="174">
        <v>0.83330000000000004</v>
      </c>
      <c r="AM20" s="174">
        <v>0.83330000000000004</v>
      </c>
      <c r="AN20" s="174">
        <v>0.83330000000000004</v>
      </c>
      <c r="AO20" s="174">
        <v>0.83330000000000004</v>
      </c>
      <c r="AP20" s="174">
        <v>0.83330000000000004</v>
      </c>
      <c r="AQ20" s="174">
        <v>0.81840000000000002</v>
      </c>
      <c r="AR20" s="174">
        <v>0.80349999999999999</v>
      </c>
      <c r="AS20" s="174">
        <v>0.78859999999999997</v>
      </c>
      <c r="AT20" s="174">
        <v>0.77369999999999994</v>
      </c>
      <c r="AU20" s="174">
        <v>0.75879999999999992</v>
      </c>
      <c r="AV20" s="174">
        <v>0.74389999999999989</v>
      </c>
      <c r="AW20" s="174">
        <v>0.72899999999999987</v>
      </c>
      <c r="AX20" s="174">
        <v>0.71409999999999985</v>
      </c>
      <c r="AY20" s="174">
        <v>0.69919999999999982</v>
      </c>
      <c r="AZ20" s="174">
        <v>0.6842999999999998</v>
      </c>
      <c r="BA20" s="174">
        <v>0.66939999999999977</v>
      </c>
      <c r="BB20" s="174">
        <v>0.65449999999999975</v>
      </c>
      <c r="BC20" s="174">
        <v>0.63959999999999972</v>
      </c>
      <c r="BD20" s="174">
        <v>0.6246999999999997</v>
      </c>
      <c r="BE20" s="174">
        <v>0.60979999999999968</v>
      </c>
      <c r="BF20" s="174">
        <v>0.59489999999999965</v>
      </c>
      <c r="BG20" s="174">
        <v>0.57999999999999963</v>
      </c>
      <c r="BH20" s="174">
        <v>0.5650999999999996</v>
      </c>
      <c r="BI20" s="174">
        <v>0.55019999999999958</v>
      </c>
      <c r="BJ20" s="174">
        <v>0.53529999999999955</v>
      </c>
      <c r="BK20" s="174">
        <v>0.52039999999999953</v>
      </c>
      <c r="BL20" s="174">
        <v>0.50549999999999951</v>
      </c>
      <c r="BM20" s="174">
        <v>0.49059999999999948</v>
      </c>
      <c r="BN20" s="174">
        <v>0.47569999999999946</v>
      </c>
      <c r="BO20" s="174">
        <v>0.46079999999999943</v>
      </c>
      <c r="BP20" s="174">
        <v>0.44589999999999941</v>
      </c>
      <c r="BQ20" s="174">
        <v>0.43099999999999938</v>
      </c>
      <c r="BR20" s="174">
        <v>0.41609999999999936</v>
      </c>
      <c r="BS20" s="174">
        <v>0.40119999999999933</v>
      </c>
      <c r="BT20" s="174">
        <v>0.38629999999999931</v>
      </c>
      <c r="BU20" s="174">
        <v>0.37139999999999929</v>
      </c>
      <c r="BV20" s="174">
        <v>0.35649999999999926</v>
      </c>
      <c r="BW20" s="174">
        <v>0.34159999999999924</v>
      </c>
      <c r="BX20" s="174">
        <v>0.32669999999999921</v>
      </c>
      <c r="BY20" s="174">
        <v>0.31179999999999919</v>
      </c>
      <c r="BZ20" s="174">
        <v>0.31179999999999919</v>
      </c>
      <c r="CA20" s="170"/>
      <c r="CB20" s="170"/>
    </row>
    <row r="21" spans="2:80" x14ac:dyDescent="0.25">
      <c r="B21" s="166">
        <f t="shared" si="4"/>
        <v>2014</v>
      </c>
      <c r="C21" s="174">
        <v>0.82330000000000003</v>
      </c>
      <c r="D21" s="174">
        <v>0.82330000000000003</v>
      </c>
      <c r="E21" s="174">
        <v>0.82330000000000003</v>
      </c>
      <c r="F21" s="174">
        <v>0.82330000000000003</v>
      </c>
      <c r="G21" s="174">
        <v>0.82330000000000003</v>
      </c>
      <c r="H21" s="174">
        <v>0.82330000000000003</v>
      </c>
      <c r="I21" s="174">
        <v>0.82330000000000003</v>
      </c>
      <c r="J21" s="174">
        <v>0.82330000000000003</v>
      </c>
      <c r="K21" s="174">
        <v>0.82330000000000003</v>
      </c>
      <c r="L21" s="174">
        <v>0.82330000000000003</v>
      </c>
      <c r="M21" s="174">
        <v>0.82330000000000003</v>
      </c>
      <c r="N21" s="174">
        <v>0.82330000000000003</v>
      </c>
      <c r="O21" s="174">
        <v>0.82330000000000003</v>
      </c>
      <c r="P21" s="174">
        <v>0.82330000000000003</v>
      </c>
      <c r="Q21" s="174">
        <v>0.82330000000000003</v>
      </c>
      <c r="R21" s="174">
        <v>0.82330000000000003</v>
      </c>
      <c r="S21" s="174">
        <v>0.82330000000000003</v>
      </c>
      <c r="T21" s="174">
        <v>0.82330000000000003</v>
      </c>
      <c r="U21" s="174">
        <v>0.82330000000000003</v>
      </c>
      <c r="V21" s="174">
        <v>0.82330000000000003</v>
      </c>
      <c r="W21" s="174">
        <v>0.82330000000000003</v>
      </c>
      <c r="X21" s="174">
        <v>0.82330000000000003</v>
      </c>
      <c r="Y21" s="174">
        <v>0.82330000000000003</v>
      </c>
      <c r="Z21" s="174">
        <v>0.82330000000000003</v>
      </c>
      <c r="AA21" s="174">
        <v>0.82330000000000003</v>
      </c>
      <c r="AB21" s="174">
        <v>0.82330000000000003</v>
      </c>
      <c r="AC21" s="174">
        <v>0.82330000000000003</v>
      </c>
      <c r="AD21" s="174">
        <v>0.82330000000000003</v>
      </c>
      <c r="AE21" s="174">
        <v>0.82330000000000003</v>
      </c>
      <c r="AF21" s="174">
        <v>0.82330000000000003</v>
      </c>
      <c r="AG21" s="174">
        <v>0.82330000000000003</v>
      </c>
      <c r="AH21" s="174">
        <v>0.82330000000000003</v>
      </c>
      <c r="AI21" s="174">
        <v>0.82330000000000003</v>
      </c>
      <c r="AJ21" s="174">
        <v>0.82330000000000003</v>
      </c>
      <c r="AK21" s="174">
        <v>0.82330000000000003</v>
      </c>
      <c r="AL21" s="174">
        <v>0.82330000000000003</v>
      </c>
      <c r="AM21" s="174">
        <v>0.82330000000000003</v>
      </c>
      <c r="AN21" s="174">
        <v>0.82330000000000003</v>
      </c>
      <c r="AO21" s="174">
        <v>0.82330000000000003</v>
      </c>
      <c r="AP21" s="174">
        <v>0.82330000000000003</v>
      </c>
      <c r="AQ21" s="174">
        <v>0.80840000000000001</v>
      </c>
      <c r="AR21" s="174">
        <v>0.79349999999999998</v>
      </c>
      <c r="AS21" s="174">
        <v>0.77859999999999996</v>
      </c>
      <c r="AT21" s="174">
        <v>0.76369999999999993</v>
      </c>
      <c r="AU21" s="174">
        <v>0.74879999999999991</v>
      </c>
      <c r="AV21" s="174">
        <v>0.73389999999999989</v>
      </c>
      <c r="AW21" s="174">
        <v>0.71899999999999986</v>
      </c>
      <c r="AX21" s="174">
        <v>0.70409999999999984</v>
      </c>
      <c r="AY21" s="174">
        <v>0.68919999999999981</v>
      </c>
      <c r="AZ21" s="174">
        <v>0.67429999999999979</v>
      </c>
      <c r="BA21" s="174">
        <v>0.65939999999999976</v>
      </c>
      <c r="BB21" s="174">
        <v>0.64449999999999974</v>
      </c>
      <c r="BC21" s="174">
        <v>0.62959999999999972</v>
      </c>
      <c r="BD21" s="174">
        <v>0.61469999999999969</v>
      </c>
      <c r="BE21" s="174">
        <v>0.59979999999999967</v>
      </c>
      <c r="BF21" s="174">
        <v>0.58489999999999964</v>
      </c>
      <c r="BG21" s="174">
        <v>0.56999999999999962</v>
      </c>
      <c r="BH21" s="174">
        <v>0.55509999999999959</v>
      </c>
      <c r="BI21" s="174">
        <v>0.54019999999999957</v>
      </c>
      <c r="BJ21" s="174">
        <v>0.52529999999999955</v>
      </c>
      <c r="BK21" s="174">
        <v>0.51039999999999952</v>
      </c>
      <c r="BL21" s="174">
        <v>0.4954999999999995</v>
      </c>
      <c r="BM21" s="174">
        <v>0.48059999999999947</v>
      </c>
      <c r="BN21" s="174">
        <v>0.46569999999999945</v>
      </c>
      <c r="BO21" s="174">
        <v>0.45079999999999942</v>
      </c>
      <c r="BP21" s="174">
        <v>0.4358999999999994</v>
      </c>
      <c r="BQ21" s="174">
        <v>0.42099999999999937</v>
      </c>
      <c r="BR21" s="174">
        <v>0.40609999999999935</v>
      </c>
      <c r="BS21" s="174">
        <v>0.39119999999999933</v>
      </c>
      <c r="BT21" s="174">
        <v>0.3762999999999993</v>
      </c>
      <c r="BU21" s="174">
        <v>0.36139999999999928</v>
      </c>
      <c r="BV21" s="174">
        <v>0.34649999999999925</v>
      </c>
      <c r="BW21" s="174">
        <v>0.33159999999999923</v>
      </c>
      <c r="BX21" s="174">
        <v>0.3166999999999992</v>
      </c>
      <c r="BY21" s="174">
        <v>0.30179999999999918</v>
      </c>
      <c r="BZ21" s="174">
        <v>0.30179999999999918</v>
      </c>
      <c r="CA21" s="170"/>
      <c r="CB21" s="170"/>
    </row>
    <row r="22" spans="2:80" x14ac:dyDescent="0.25">
      <c r="B22" s="166">
        <f t="shared" si="4"/>
        <v>2015</v>
      </c>
      <c r="C22" s="174">
        <v>0.81330000000000002</v>
      </c>
      <c r="D22" s="174">
        <v>0.81330000000000002</v>
      </c>
      <c r="E22" s="174">
        <v>0.81330000000000002</v>
      </c>
      <c r="F22" s="174">
        <v>0.81330000000000002</v>
      </c>
      <c r="G22" s="174">
        <v>0.81330000000000002</v>
      </c>
      <c r="H22" s="174">
        <v>0.81330000000000002</v>
      </c>
      <c r="I22" s="174">
        <v>0.81330000000000002</v>
      </c>
      <c r="J22" s="174">
        <v>0.81330000000000002</v>
      </c>
      <c r="K22" s="174">
        <v>0.81330000000000002</v>
      </c>
      <c r="L22" s="174">
        <v>0.81330000000000002</v>
      </c>
      <c r="M22" s="174">
        <v>0.81330000000000002</v>
      </c>
      <c r="N22" s="174">
        <v>0.81330000000000002</v>
      </c>
      <c r="O22" s="174">
        <v>0.81330000000000002</v>
      </c>
      <c r="P22" s="174">
        <v>0.81330000000000002</v>
      </c>
      <c r="Q22" s="174">
        <v>0.81330000000000002</v>
      </c>
      <c r="R22" s="174">
        <v>0.81330000000000002</v>
      </c>
      <c r="S22" s="174">
        <v>0.81330000000000002</v>
      </c>
      <c r="T22" s="174">
        <v>0.81330000000000002</v>
      </c>
      <c r="U22" s="174">
        <v>0.81330000000000002</v>
      </c>
      <c r="V22" s="174">
        <v>0.81330000000000002</v>
      </c>
      <c r="W22" s="174">
        <v>0.81330000000000002</v>
      </c>
      <c r="X22" s="174">
        <v>0.81330000000000002</v>
      </c>
      <c r="Y22" s="174">
        <v>0.81330000000000002</v>
      </c>
      <c r="Z22" s="174">
        <v>0.81330000000000002</v>
      </c>
      <c r="AA22" s="174">
        <v>0.81330000000000002</v>
      </c>
      <c r="AB22" s="174">
        <v>0.81330000000000002</v>
      </c>
      <c r="AC22" s="174">
        <v>0.81330000000000002</v>
      </c>
      <c r="AD22" s="174">
        <v>0.81330000000000002</v>
      </c>
      <c r="AE22" s="174">
        <v>0.81330000000000002</v>
      </c>
      <c r="AF22" s="174">
        <v>0.81330000000000002</v>
      </c>
      <c r="AG22" s="174">
        <v>0.81330000000000002</v>
      </c>
      <c r="AH22" s="174">
        <v>0.81330000000000002</v>
      </c>
      <c r="AI22" s="174">
        <v>0.81330000000000002</v>
      </c>
      <c r="AJ22" s="174">
        <v>0.81330000000000002</v>
      </c>
      <c r="AK22" s="174">
        <v>0.81330000000000002</v>
      </c>
      <c r="AL22" s="174">
        <v>0.81330000000000002</v>
      </c>
      <c r="AM22" s="174">
        <v>0.81330000000000002</v>
      </c>
      <c r="AN22" s="174">
        <v>0.81330000000000002</v>
      </c>
      <c r="AO22" s="174">
        <v>0.81330000000000002</v>
      </c>
      <c r="AP22" s="174">
        <v>0.81330000000000002</v>
      </c>
      <c r="AQ22" s="174">
        <v>0.7984</v>
      </c>
      <c r="AR22" s="174">
        <v>0.78349999999999997</v>
      </c>
      <c r="AS22" s="174">
        <v>0.76859999999999995</v>
      </c>
      <c r="AT22" s="174">
        <v>0.75369999999999993</v>
      </c>
      <c r="AU22" s="174">
        <v>0.7387999999999999</v>
      </c>
      <c r="AV22" s="174">
        <v>0.72389999999999988</v>
      </c>
      <c r="AW22" s="174">
        <v>0.70899999999999985</v>
      </c>
      <c r="AX22" s="174">
        <v>0.69409999999999983</v>
      </c>
      <c r="AY22" s="174">
        <v>0.6791999999999998</v>
      </c>
      <c r="AZ22" s="174">
        <v>0.66429999999999978</v>
      </c>
      <c r="BA22" s="174">
        <v>0.64939999999999976</v>
      </c>
      <c r="BB22" s="174">
        <v>0.63449999999999973</v>
      </c>
      <c r="BC22" s="174">
        <v>0.61959999999999971</v>
      </c>
      <c r="BD22" s="174">
        <v>0.60469999999999968</v>
      </c>
      <c r="BE22" s="174">
        <v>0.58979999999999966</v>
      </c>
      <c r="BF22" s="174">
        <v>0.57489999999999963</v>
      </c>
      <c r="BG22" s="174">
        <v>0.55999999999999961</v>
      </c>
      <c r="BH22" s="174">
        <v>0.54509999999999958</v>
      </c>
      <c r="BI22" s="174">
        <v>0.53019999999999956</v>
      </c>
      <c r="BJ22" s="174">
        <v>0.51529999999999954</v>
      </c>
      <c r="BK22" s="174">
        <v>0.50039999999999951</v>
      </c>
      <c r="BL22" s="174">
        <v>0.48549999999999949</v>
      </c>
      <c r="BM22" s="174">
        <v>0.47059999999999946</v>
      </c>
      <c r="BN22" s="174">
        <v>0.45569999999999944</v>
      </c>
      <c r="BO22" s="174">
        <v>0.44079999999999941</v>
      </c>
      <c r="BP22" s="174">
        <v>0.42589999999999939</v>
      </c>
      <c r="BQ22" s="174">
        <v>0.41099999999999937</v>
      </c>
      <c r="BR22" s="174">
        <v>0.39609999999999934</v>
      </c>
      <c r="BS22" s="174">
        <v>0.38119999999999932</v>
      </c>
      <c r="BT22" s="174">
        <v>0.36629999999999929</v>
      </c>
      <c r="BU22" s="174">
        <v>0.35139999999999927</v>
      </c>
      <c r="BV22" s="174">
        <v>0.33649999999999924</v>
      </c>
      <c r="BW22" s="174">
        <v>0.32159999999999922</v>
      </c>
      <c r="BX22" s="174">
        <v>0.3066999999999992</v>
      </c>
      <c r="BY22" s="174">
        <v>0.29179999999999917</v>
      </c>
      <c r="BZ22" s="174">
        <v>0.29179999999999917</v>
      </c>
      <c r="CA22" s="170"/>
      <c r="CB22" s="170"/>
    </row>
    <row r="23" spans="2:80" x14ac:dyDescent="0.25">
      <c r="B23" s="166">
        <f t="shared" si="4"/>
        <v>2016</v>
      </c>
      <c r="C23" s="174">
        <v>0.81330000000000002</v>
      </c>
      <c r="D23" s="174">
        <v>0.81330000000000002</v>
      </c>
      <c r="E23" s="174">
        <v>0.81330000000000002</v>
      </c>
      <c r="F23" s="174">
        <v>0.81330000000000002</v>
      </c>
      <c r="G23" s="174">
        <v>0.81330000000000002</v>
      </c>
      <c r="H23" s="174">
        <v>0.81330000000000002</v>
      </c>
      <c r="I23" s="174">
        <v>0.81330000000000002</v>
      </c>
      <c r="J23" s="174">
        <v>0.81330000000000002</v>
      </c>
      <c r="K23" s="174">
        <v>0.81330000000000002</v>
      </c>
      <c r="L23" s="174">
        <v>0.81330000000000002</v>
      </c>
      <c r="M23" s="174">
        <v>0.81330000000000002</v>
      </c>
      <c r="N23" s="174">
        <v>0.81330000000000002</v>
      </c>
      <c r="O23" s="174">
        <v>0.81330000000000002</v>
      </c>
      <c r="P23" s="174">
        <v>0.81330000000000002</v>
      </c>
      <c r="Q23" s="174">
        <v>0.81330000000000002</v>
      </c>
      <c r="R23" s="174">
        <v>0.81330000000000002</v>
      </c>
      <c r="S23" s="174">
        <v>0.81330000000000002</v>
      </c>
      <c r="T23" s="174">
        <v>0.81330000000000002</v>
      </c>
      <c r="U23" s="174">
        <v>0.81330000000000002</v>
      </c>
      <c r="V23" s="174">
        <v>0.81330000000000002</v>
      </c>
      <c r="W23" s="174">
        <v>0.81330000000000002</v>
      </c>
      <c r="X23" s="174">
        <v>0.81330000000000002</v>
      </c>
      <c r="Y23" s="174">
        <v>0.81330000000000002</v>
      </c>
      <c r="Z23" s="174">
        <v>0.81330000000000002</v>
      </c>
      <c r="AA23" s="174">
        <v>0.81330000000000002</v>
      </c>
      <c r="AB23" s="174">
        <v>0.81330000000000002</v>
      </c>
      <c r="AC23" s="174">
        <v>0.81330000000000002</v>
      </c>
      <c r="AD23" s="174">
        <v>0.81330000000000002</v>
      </c>
      <c r="AE23" s="174">
        <v>0.81330000000000002</v>
      </c>
      <c r="AF23" s="174">
        <v>0.81330000000000002</v>
      </c>
      <c r="AG23" s="174">
        <v>0.81330000000000002</v>
      </c>
      <c r="AH23" s="174">
        <v>0.81330000000000002</v>
      </c>
      <c r="AI23" s="174">
        <v>0.81330000000000002</v>
      </c>
      <c r="AJ23" s="174">
        <v>0.81330000000000002</v>
      </c>
      <c r="AK23" s="174">
        <v>0.81330000000000002</v>
      </c>
      <c r="AL23" s="174">
        <v>0.81330000000000002</v>
      </c>
      <c r="AM23" s="174">
        <v>0.81330000000000002</v>
      </c>
      <c r="AN23" s="174">
        <v>0.81330000000000002</v>
      </c>
      <c r="AO23" s="174">
        <v>0.81330000000000002</v>
      </c>
      <c r="AP23" s="174">
        <v>0.81330000000000002</v>
      </c>
      <c r="AQ23" s="174">
        <v>0.7984</v>
      </c>
      <c r="AR23" s="174">
        <v>0.78349999999999997</v>
      </c>
      <c r="AS23" s="174">
        <v>0.76859999999999995</v>
      </c>
      <c r="AT23" s="174">
        <v>0.75369999999999993</v>
      </c>
      <c r="AU23" s="174">
        <v>0.7387999999999999</v>
      </c>
      <c r="AV23" s="174">
        <v>0.72389999999999988</v>
      </c>
      <c r="AW23" s="174">
        <v>0.70899999999999985</v>
      </c>
      <c r="AX23" s="174">
        <v>0.69409999999999983</v>
      </c>
      <c r="AY23" s="174">
        <v>0.6791999999999998</v>
      </c>
      <c r="AZ23" s="174">
        <v>0.66429999999999978</v>
      </c>
      <c r="BA23" s="174">
        <v>0.64939999999999976</v>
      </c>
      <c r="BB23" s="174">
        <v>0.63449999999999973</v>
      </c>
      <c r="BC23" s="174">
        <v>0.61959999999999971</v>
      </c>
      <c r="BD23" s="174">
        <v>0.60469999999999968</v>
      </c>
      <c r="BE23" s="174">
        <v>0.58979999999999966</v>
      </c>
      <c r="BF23" s="174">
        <v>0.57489999999999963</v>
      </c>
      <c r="BG23" s="174">
        <v>0.55999999999999961</v>
      </c>
      <c r="BH23" s="174">
        <v>0.54509999999999958</v>
      </c>
      <c r="BI23" s="174">
        <v>0.53019999999999956</v>
      </c>
      <c r="BJ23" s="174">
        <v>0.51529999999999954</v>
      </c>
      <c r="BK23" s="174">
        <v>0.50039999999999951</v>
      </c>
      <c r="BL23" s="174">
        <v>0.48549999999999949</v>
      </c>
      <c r="BM23" s="174">
        <v>0.47059999999999946</v>
      </c>
      <c r="BN23" s="174">
        <v>0.45569999999999944</v>
      </c>
      <c r="BO23" s="174">
        <v>0.44079999999999941</v>
      </c>
      <c r="BP23" s="174">
        <v>0.42589999999999939</v>
      </c>
      <c r="BQ23" s="174">
        <v>0.41099999999999937</v>
      </c>
      <c r="BR23" s="174">
        <v>0.39609999999999934</v>
      </c>
      <c r="BS23" s="174">
        <v>0.38119999999999932</v>
      </c>
      <c r="BT23" s="174">
        <v>0.36629999999999929</v>
      </c>
      <c r="BU23" s="174">
        <v>0.35139999999999927</v>
      </c>
      <c r="BV23" s="174">
        <v>0.33649999999999924</v>
      </c>
      <c r="BW23" s="174">
        <v>0.32159999999999922</v>
      </c>
      <c r="BX23" s="174">
        <v>0.3066999999999992</v>
      </c>
      <c r="BY23" s="174">
        <v>0.29179999999999917</v>
      </c>
      <c r="BZ23" s="174">
        <v>0.29179999999999917</v>
      </c>
      <c r="CA23" s="170"/>
      <c r="CB23" s="170"/>
    </row>
    <row r="24" spans="2:80" x14ac:dyDescent="0.25">
      <c r="B24" s="166">
        <f t="shared" si="4"/>
        <v>2017</v>
      </c>
      <c r="C24" s="174">
        <v>0.81330000000000002</v>
      </c>
      <c r="D24" s="174">
        <v>0.81330000000000002</v>
      </c>
      <c r="E24" s="174">
        <v>0.81330000000000002</v>
      </c>
      <c r="F24" s="174">
        <v>0.81330000000000002</v>
      </c>
      <c r="G24" s="174">
        <v>0.81330000000000002</v>
      </c>
      <c r="H24" s="174">
        <v>0.81330000000000002</v>
      </c>
      <c r="I24" s="174">
        <v>0.81330000000000002</v>
      </c>
      <c r="J24" s="174">
        <v>0.81330000000000002</v>
      </c>
      <c r="K24" s="174">
        <v>0.81330000000000002</v>
      </c>
      <c r="L24" s="174">
        <v>0.81330000000000002</v>
      </c>
      <c r="M24" s="174">
        <v>0.81330000000000002</v>
      </c>
      <c r="N24" s="174">
        <v>0.81330000000000002</v>
      </c>
      <c r="O24" s="174">
        <v>0.81330000000000002</v>
      </c>
      <c r="P24" s="174">
        <v>0.81330000000000002</v>
      </c>
      <c r="Q24" s="174">
        <v>0.81330000000000002</v>
      </c>
      <c r="R24" s="174">
        <v>0.81330000000000002</v>
      </c>
      <c r="S24" s="174">
        <v>0.81330000000000002</v>
      </c>
      <c r="T24" s="174">
        <v>0.81330000000000002</v>
      </c>
      <c r="U24" s="174">
        <v>0.81330000000000002</v>
      </c>
      <c r="V24" s="174">
        <v>0.81330000000000002</v>
      </c>
      <c r="W24" s="174">
        <v>0.81330000000000002</v>
      </c>
      <c r="X24" s="174">
        <v>0.81330000000000002</v>
      </c>
      <c r="Y24" s="174">
        <v>0.81330000000000002</v>
      </c>
      <c r="Z24" s="174">
        <v>0.81330000000000002</v>
      </c>
      <c r="AA24" s="174">
        <v>0.81330000000000002</v>
      </c>
      <c r="AB24" s="174">
        <v>0.81330000000000002</v>
      </c>
      <c r="AC24" s="174">
        <v>0.81330000000000002</v>
      </c>
      <c r="AD24" s="174">
        <v>0.81330000000000002</v>
      </c>
      <c r="AE24" s="174">
        <v>0.81330000000000002</v>
      </c>
      <c r="AF24" s="174">
        <v>0.81330000000000002</v>
      </c>
      <c r="AG24" s="174">
        <v>0.81330000000000002</v>
      </c>
      <c r="AH24" s="174">
        <v>0.81330000000000002</v>
      </c>
      <c r="AI24" s="174">
        <v>0.81330000000000002</v>
      </c>
      <c r="AJ24" s="174">
        <v>0.81330000000000002</v>
      </c>
      <c r="AK24" s="174">
        <v>0.81330000000000002</v>
      </c>
      <c r="AL24" s="174">
        <v>0.81330000000000002</v>
      </c>
      <c r="AM24" s="174">
        <v>0.81330000000000002</v>
      </c>
      <c r="AN24" s="174">
        <v>0.81330000000000002</v>
      </c>
      <c r="AO24" s="174">
        <v>0.81330000000000002</v>
      </c>
      <c r="AP24" s="174">
        <v>0.81330000000000002</v>
      </c>
      <c r="AQ24" s="174">
        <v>0.7984</v>
      </c>
      <c r="AR24" s="174">
        <v>0.78349999999999997</v>
      </c>
      <c r="AS24" s="174">
        <v>0.76859999999999995</v>
      </c>
      <c r="AT24" s="174">
        <v>0.75369999999999993</v>
      </c>
      <c r="AU24" s="174">
        <v>0.7387999999999999</v>
      </c>
      <c r="AV24" s="174">
        <v>0.72389999999999988</v>
      </c>
      <c r="AW24" s="174">
        <v>0.70899999999999985</v>
      </c>
      <c r="AX24" s="174">
        <v>0.69409999999999983</v>
      </c>
      <c r="AY24" s="174">
        <v>0.6791999999999998</v>
      </c>
      <c r="AZ24" s="174">
        <v>0.66429999999999978</v>
      </c>
      <c r="BA24" s="174">
        <v>0.64939999999999976</v>
      </c>
      <c r="BB24" s="174">
        <v>0.63449999999999973</v>
      </c>
      <c r="BC24" s="174">
        <v>0.61959999999999971</v>
      </c>
      <c r="BD24" s="174">
        <v>0.60469999999999968</v>
      </c>
      <c r="BE24" s="174">
        <v>0.58979999999999966</v>
      </c>
      <c r="BF24" s="174">
        <v>0.57489999999999963</v>
      </c>
      <c r="BG24" s="174">
        <v>0.55999999999999961</v>
      </c>
      <c r="BH24" s="174">
        <v>0.54509999999999958</v>
      </c>
      <c r="BI24" s="174">
        <v>0.53019999999999956</v>
      </c>
      <c r="BJ24" s="174">
        <v>0.51529999999999954</v>
      </c>
      <c r="BK24" s="174">
        <v>0.50039999999999951</v>
      </c>
      <c r="BL24" s="174">
        <v>0.48549999999999949</v>
      </c>
      <c r="BM24" s="174">
        <v>0.47059999999999946</v>
      </c>
      <c r="BN24" s="174">
        <v>0.45569999999999944</v>
      </c>
      <c r="BO24" s="174">
        <v>0.44079999999999941</v>
      </c>
      <c r="BP24" s="174">
        <v>0.42589999999999939</v>
      </c>
      <c r="BQ24" s="174">
        <v>0.41099999999999937</v>
      </c>
      <c r="BR24" s="174">
        <v>0.39609999999999934</v>
      </c>
      <c r="BS24" s="174">
        <v>0.38119999999999932</v>
      </c>
      <c r="BT24" s="174">
        <v>0.36629999999999929</v>
      </c>
      <c r="BU24" s="174">
        <v>0.35139999999999927</v>
      </c>
      <c r="BV24" s="174">
        <v>0.33649999999999924</v>
      </c>
      <c r="BW24" s="174">
        <v>0.32159999999999922</v>
      </c>
      <c r="BX24" s="174">
        <v>0.3066999999999992</v>
      </c>
      <c r="BY24" s="174">
        <v>0.29179999999999917</v>
      </c>
      <c r="BZ24" s="174">
        <v>0.29179999999999917</v>
      </c>
      <c r="CA24" s="170"/>
      <c r="CB24" s="170"/>
    </row>
    <row r="25" spans="2:80" x14ac:dyDescent="0.25">
      <c r="B25" s="166">
        <f t="shared" si="4"/>
        <v>2018</v>
      </c>
      <c r="C25" s="174">
        <v>0.81330000000000002</v>
      </c>
      <c r="D25" s="174">
        <v>0.81330000000000002</v>
      </c>
      <c r="E25" s="174">
        <v>0.81330000000000002</v>
      </c>
      <c r="F25" s="174">
        <v>0.81330000000000002</v>
      </c>
      <c r="G25" s="174">
        <v>0.81330000000000002</v>
      </c>
      <c r="H25" s="174">
        <v>0.81330000000000002</v>
      </c>
      <c r="I25" s="174">
        <v>0.81330000000000002</v>
      </c>
      <c r="J25" s="174">
        <v>0.81330000000000002</v>
      </c>
      <c r="K25" s="174">
        <v>0.81330000000000002</v>
      </c>
      <c r="L25" s="174">
        <v>0.81330000000000002</v>
      </c>
      <c r="M25" s="174">
        <v>0.81330000000000002</v>
      </c>
      <c r="N25" s="174">
        <v>0.81330000000000002</v>
      </c>
      <c r="O25" s="174">
        <v>0.81330000000000002</v>
      </c>
      <c r="P25" s="174">
        <v>0.81330000000000002</v>
      </c>
      <c r="Q25" s="174">
        <v>0.81330000000000002</v>
      </c>
      <c r="R25" s="174">
        <v>0.81330000000000002</v>
      </c>
      <c r="S25" s="174">
        <v>0.81330000000000002</v>
      </c>
      <c r="T25" s="174">
        <v>0.81330000000000002</v>
      </c>
      <c r="U25" s="174">
        <v>0.81330000000000002</v>
      </c>
      <c r="V25" s="174">
        <v>0.81330000000000002</v>
      </c>
      <c r="W25" s="174">
        <v>0.81330000000000002</v>
      </c>
      <c r="X25" s="174">
        <v>0.81330000000000002</v>
      </c>
      <c r="Y25" s="174">
        <v>0.81330000000000002</v>
      </c>
      <c r="Z25" s="174">
        <v>0.81330000000000002</v>
      </c>
      <c r="AA25" s="174">
        <v>0.81330000000000002</v>
      </c>
      <c r="AB25" s="174">
        <v>0.81330000000000002</v>
      </c>
      <c r="AC25" s="174">
        <v>0.81330000000000002</v>
      </c>
      <c r="AD25" s="174">
        <v>0.81330000000000002</v>
      </c>
      <c r="AE25" s="174">
        <v>0.81330000000000002</v>
      </c>
      <c r="AF25" s="174">
        <v>0.81330000000000002</v>
      </c>
      <c r="AG25" s="174">
        <v>0.81330000000000002</v>
      </c>
      <c r="AH25" s="174">
        <v>0.81330000000000002</v>
      </c>
      <c r="AI25" s="174">
        <v>0.81330000000000002</v>
      </c>
      <c r="AJ25" s="174">
        <v>0.81330000000000002</v>
      </c>
      <c r="AK25" s="174">
        <v>0.81330000000000002</v>
      </c>
      <c r="AL25" s="174">
        <v>0.81330000000000002</v>
      </c>
      <c r="AM25" s="174">
        <v>0.81330000000000002</v>
      </c>
      <c r="AN25" s="174">
        <v>0.81330000000000002</v>
      </c>
      <c r="AO25" s="174">
        <v>0.81330000000000002</v>
      </c>
      <c r="AP25" s="174">
        <v>0.81330000000000002</v>
      </c>
      <c r="AQ25" s="174">
        <v>0.7984</v>
      </c>
      <c r="AR25" s="174">
        <v>0.78349999999999997</v>
      </c>
      <c r="AS25" s="174">
        <v>0.76859999999999995</v>
      </c>
      <c r="AT25" s="174">
        <v>0.75369999999999993</v>
      </c>
      <c r="AU25" s="174">
        <v>0.7387999999999999</v>
      </c>
      <c r="AV25" s="174">
        <v>0.72389999999999988</v>
      </c>
      <c r="AW25" s="174">
        <v>0.70899999999999985</v>
      </c>
      <c r="AX25" s="174">
        <v>0.69409999999999983</v>
      </c>
      <c r="AY25" s="174">
        <v>0.6791999999999998</v>
      </c>
      <c r="AZ25" s="174">
        <v>0.66429999999999978</v>
      </c>
      <c r="BA25" s="174">
        <v>0.64939999999999976</v>
      </c>
      <c r="BB25" s="174">
        <v>0.63449999999999973</v>
      </c>
      <c r="BC25" s="174">
        <v>0.61959999999999971</v>
      </c>
      <c r="BD25" s="174">
        <v>0.60469999999999968</v>
      </c>
      <c r="BE25" s="174">
        <v>0.58979999999999966</v>
      </c>
      <c r="BF25" s="174">
        <v>0.57489999999999963</v>
      </c>
      <c r="BG25" s="174">
        <v>0.55999999999999961</v>
      </c>
      <c r="BH25" s="174">
        <v>0.54509999999999958</v>
      </c>
      <c r="BI25" s="174">
        <v>0.53019999999999956</v>
      </c>
      <c r="BJ25" s="174">
        <v>0.51529999999999954</v>
      </c>
      <c r="BK25" s="174">
        <v>0.50039999999999951</v>
      </c>
      <c r="BL25" s="174">
        <v>0.48549999999999949</v>
      </c>
      <c r="BM25" s="174">
        <v>0.47059999999999946</v>
      </c>
      <c r="BN25" s="174">
        <v>0.45569999999999944</v>
      </c>
      <c r="BO25" s="174">
        <v>0.44079999999999941</v>
      </c>
      <c r="BP25" s="174">
        <v>0.42589999999999939</v>
      </c>
      <c r="BQ25" s="174">
        <v>0.41099999999999937</v>
      </c>
      <c r="BR25" s="174">
        <v>0.39609999999999934</v>
      </c>
      <c r="BS25" s="174">
        <v>0.38119999999999932</v>
      </c>
      <c r="BT25" s="174">
        <v>0.36629999999999929</v>
      </c>
      <c r="BU25" s="174">
        <v>0.35139999999999927</v>
      </c>
      <c r="BV25" s="174">
        <v>0.33649999999999924</v>
      </c>
      <c r="BW25" s="174">
        <v>0.32159999999999922</v>
      </c>
      <c r="BX25" s="174">
        <v>0.3066999999999992</v>
      </c>
      <c r="BY25" s="174">
        <v>0.29179999999999917</v>
      </c>
      <c r="BZ25" s="174">
        <v>0.29179999999999917</v>
      </c>
      <c r="CA25" s="170"/>
      <c r="CB25" s="170"/>
    </row>
    <row r="26" spans="2:80" x14ac:dyDescent="0.25">
      <c r="B26" s="166">
        <f t="shared" si="4"/>
        <v>2019</v>
      </c>
      <c r="C26" s="174">
        <v>0.81330000000000002</v>
      </c>
      <c r="D26" s="174">
        <v>0.81330000000000002</v>
      </c>
      <c r="E26" s="174">
        <v>0.81330000000000002</v>
      </c>
      <c r="F26" s="174">
        <v>0.81330000000000002</v>
      </c>
      <c r="G26" s="174">
        <v>0.81330000000000002</v>
      </c>
      <c r="H26" s="174">
        <v>0.81330000000000002</v>
      </c>
      <c r="I26" s="174">
        <v>0.81330000000000002</v>
      </c>
      <c r="J26" s="174">
        <v>0.81330000000000002</v>
      </c>
      <c r="K26" s="174">
        <v>0.81330000000000002</v>
      </c>
      <c r="L26" s="174">
        <v>0.81330000000000002</v>
      </c>
      <c r="M26" s="174">
        <v>0.81330000000000002</v>
      </c>
      <c r="N26" s="174">
        <v>0.81330000000000002</v>
      </c>
      <c r="O26" s="174">
        <v>0.81330000000000002</v>
      </c>
      <c r="P26" s="174">
        <v>0.81330000000000002</v>
      </c>
      <c r="Q26" s="174">
        <v>0.81330000000000002</v>
      </c>
      <c r="R26" s="174">
        <v>0.81330000000000002</v>
      </c>
      <c r="S26" s="174">
        <v>0.81330000000000002</v>
      </c>
      <c r="T26" s="174">
        <v>0.81330000000000002</v>
      </c>
      <c r="U26" s="174">
        <v>0.81330000000000002</v>
      </c>
      <c r="V26" s="174">
        <v>0.81330000000000002</v>
      </c>
      <c r="W26" s="174">
        <v>0.81330000000000002</v>
      </c>
      <c r="X26" s="174">
        <v>0.81330000000000002</v>
      </c>
      <c r="Y26" s="174">
        <v>0.81330000000000002</v>
      </c>
      <c r="Z26" s="174">
        <v>0.81330000000000002</v>
      </c>
      <c r="AA26" s="174">
        <v>0.81330000000000002</v>
      </c>
      <c r="AB26" s="174">
        <v>0.81330000000000002</v>
      </c>
      <c r="AC26" s="174">
        <v>0.81330000000000002</v>
      </c>
      <c r="AD26" s="174">
        <v>0.81330000000000002</v>
      </c>
      <c r="AE26" s="174">
        <v>0.81330000000000002</v>
      </c>
      <c r="AF26" s="174">
        <v>0.81330000000000002</v>
      </c>
      <c r="AG26" s="174">
        <v>0.81330000000000002</v>
      </c>
      <c r="AH26" s="174">
        <v>0.81330000000000002</v>
      </c>
      <c r="AI26" s="174">
        <v>0.81330000000000002</v>
      </c>
      <c r="AJ26" s="174">
        <v>0.81330000000000002</v>
      </c>
      <c r="AK26" s="174">
        <v>0.81330000000000002</v>
      </c>
      <c r="AL26" s="174">
        <v>0.81330000000000002</v>
      </c>
      <c r="AM26" s="174">
        <v>0.81330000000000002</v>
      </c>
      <c r="AN26" s="174">
        <v>0.81330000000000002</v>
      </c>
      <c r="AO26" s="174">
        <v>0.81330000000000002</v>
      </c>
      <c r="AP26" s="174">
        <v>0.81330000000000002</v>
      </c>
      <c r="AQ26" s="174">
        <v>0.7984</v>
      </c>
      <c r="AR26" s="174">
        <v>0.78349999999999997</v>
      </c>
      <c r="AS26" s="174">
        <v>0.76859999999999995</v>
      </c>
      <c r="AT26" s="174">
        <v>0.75369999999999993</v>
      </c>
      <c r="AU26" s="174">
        <v>0.7387999999999999</v>
      </c>
      <c r="AV26" s="174">
        <v>0.72389999999999988</v>
      </c>
      <c r="AW26" s="174">
        <v>0.70899999999999985</v>
      </c>
      <c r="AX26" s="174">
        <v>0.69409999999999983</v>
      </c>
      <c r="AY26" s="174">
        <v>0.6791999999999998</v>
      </c>
      <c r="AZ26" s="174">
        <v>0.66429999999999978</v>
      </c>
      <c r="BA26" s="174">
        <v>0.64939999999999976</v>
      </c>
      <c r="BB26" s="174">
        <v>0.63449999999999973</v>
      </c>
      <c r="BC26" s="174">
        <v>0.61959999999999971</v>
      </c>
      <c r="BD26" s="174">
        <v>0.60469999999999968</v>
      </c>
      <c r="BE26" s="174">
        <v>0.58979999999999966</v>
      </c>
      <c r="BF26" s="174">
        <v>0.57489999999999963</v>
      </c>
      <c r="BG26" s="174">
        <v>0.55999999999999961</v>
      </c>
      <c r="BH26" s="174">
        <v>0.54509999999999958</v>
      </c>
      <c r="BI26" s="174">
        <v>0.53019999999999956</v>
      </c>
      <c r="BJ26" s="174">
        <v>0.51529999999999954</v>
      </c>
      <c r="BK26" s="174">
        <v>0.50039999999999951</v>
      </c>
      <c r="BL26" s="174">
        <v>0.48549999999999949</v>
      </c>
      <c r="BM26" s="174">
        <v>0.47059999999999946</v>
      </c>
      <c r="BN26" s="174">
        <v>0.45569999999999944</v>
      </c>
      <c r="BO26" s="174">
        <v>0.44079999999999941</v>
      </c>
      <c r="BP26" s="174">
        <v>0.42589999999999939</v>
      </c>
      <c r="BQ26" s="174">
        <v>0.41099999999999937</v>
      </c>
      <c r="BR26" s="174">
        <v>0.39609999999999934</v>
      </c>
      <c r="BS26" s="174">
        <v>0.38119999999999932</v>
      </c>
      <c r="BT26" s="174">
        <v>0.36629999999999929</v>
      </c>
      <c r="BU26" s="174">
        <v>0.35139999999999927</v>
      </c>
      <c r="BV26" s="174">
        <v>0.33649999999999924</v>
      </c>
      <c r="BW26" s="174">
        <v>0.32159999999999922</v>
      </c>
      <c r="BX26" s="174">
        <v>0.3066999999999992</v>
      </c>
      <c r="BY26" s="174">
        <v>0.29179999999999917</v>
      </c>
      <c r="BZ26" s="174">
        <v>0.29179999999999917</v>
      </c>
      <c r="CA26" s="170"/>
      <c r="CB26" s="170"/>
    </row>
    <row r="27" spans="2:80" x14ac:dyDescent="0.25">
      <c r="B27" s="166">
        <f t="shared" si="4"/>
        <v>2020</v>
      </c>
      <c r="C27" s="174">
        <v>0.81330000000000002</v>
      </c>
      <c r="D27" s="174">
        <v>0.81330000000000002</v>
      </c>
      <c r="E27" s="174">
        <v>0.81330000000000002</v>
      </c>
      <c r="F27" s="174">
        <v>0.81330000000000002</v>
      </c>
      <c r="G27" s="174">
        <v>0.81330000000000002</v>
      </c>
      <c r="H27" s="174">
        <v>0.81330000000000002</v>
      </c>
      <c r="I27" s="174">
        <v>0.81330000000000002</v>
      </c>
      <c r="J27" s="174">
        <v>0.81330000000000002</v>
      </c>
      <c r="K27" s="174">
        <v>0.81330000000000002</v>
      </c>
      <c r="L27" s="174">
        <v>0.81330000000000002</v>
      </c>
      <c r="M27" s="174">
        <v>0.81330000000000002</v>
      </c>
      <c r="N27" s="174">
        <v>0.81330000000000002</v>
      </c>
      <c r="O27" s="174">
        <v>0.81330000000000002</v>
      </c>
      <c r="P27" s="174">
        <v>0.81330000000000002</v>
      </c>
      <c r="Q27" s="174">
        <v>0.81330000000000002</v>
      </c>
      <c r="R27" s="174">
        <v>0.81330000000000002</v>
      </c>
      <c r="S27" s="174">
        <v>0.81330000000000002</v>
      </c>
      <c r="T27" s="174">
        <v>0.81330000000000002</v>
      </c>
      <c r="U27" s="174">
        <v>0.81330000000000002</v>
      </c>
      <c r="V27" s="174">
        <v>0.81330000000000002</v>
      </c>
      <c r="W27" s="174">
        <v>0.81330000000000002</v>
      </c>
      <c r="X27" s="174">
        <v>0.81330000000000002</v>
      </c>
      <c r="Y27" s="174">
        <v>0.81330000000000002</v>
      </c>
      <c r="Z27" s="174">
        <v>0.81330000000000002</v>
      </c>
      <c r="AA27" s="174">
        <v>0.81330000000000002</v>
      </c>
      <c r="AB27" s="174">
        <v>0.81330000000000002</v>
      </c>
      <c r="AC27" s="174">
        <v>0.81330000000000002</v>
      </c>
      <c r="AD27" s="174">
        <v>0.81330000000000002</v>
      </c>
      <c r="AE27" s="174">
        <v>0.81330000000000002</v>
      </c>
      <c r="AF27" s="174">
        <v>0.81330000000000002</v>
      </c>
      <c r="AG27" s="174">
        <v>0.81330000000000002</v>
      </c>
      <c r="AH27" s="174">
        <v>0.81330000000000002</v>
      </c>
      <c r="AI27" s="174">
        <v>0.81330000000000002</v>
      </c>
      <c r="AJ27" s="174">
        <v>0.81330000000000002</v>
      </c>
      <c r="AK27" s="174">
        <v>0.81330000000000002</v>
      </c>
      <c r="AL27" s="174">
        <v>0.81330000000000002</v>
      </c>
      <c r="AM27" s="174">
        <v>0.81330000000000002</v>
      </c>
      <c r="AN27" s="174">
        <v>0.81330000000000002</v>
      </c>
      <c r="AO27" s="174">
        <v>0.81330000000000002</v>
      </c>
      <c r="AP27" s="174">
        <v>0.81330000000000002</v>
      </c>
      <c r="AQ27" s="174">
        <v>0.80584999999999996</v>
      </c>
      <c r="AR27" s="174">
        <v>0.79095000000000004</v>
      </c>
      <c r="AS27" s="174">
        <v>0.77605000000000002</v>
      </c>
      <c r="AT27" s="174">
        <v>0.76114999999999999</v>
      </c>
      <c r="AU27" s="174">
        <v>0.74625000000000008</v>
      </c>
      <c r="AV27" s="174">
        <v>0.73134999999999994</v>
      </c>
      <c r="AW27" s="174">
        <v>0.71645000000000003</v>
      </c>
      <c r="AX27" s="174">
        <v>0.70155000000000001</v>
      </c>
      <c r="AY27" s="174">
        <v>0.68664999999999998</v>
      </c>
      <c r="AZ27" s="174">
        <v>0.67175000000000007</v>
      </c>
      <c r="BA27" s="174">
        <v>0.65684999999999993</v>
      </c>
      <c r="BB27" s="174">
        <v>0.64195000000000002</v>
      </c>
      <c r="BC27" s="174">
        <v>0.62705</v>
      </c>
      <c r="BD27" s="174">
        <v>0.61214999999999997</v>
      </c>
      <c r="BE27" s="174">
        <v>0.59725000000000006</v>
      </c>
      <c r="BF27" s="174">
        <v>0.58234999999999992</v>
      </c>
      <c r="BG27" s="174">
        <v>0.56745000000000001</v>
      </c>
      <c r="BH27" s="174">
        <v>0.5525500000000001</v>
      </c>
      <c r="BI27" s="174">
        <v>0.53764999999999996</v>
      </c>
      <c r="BJ27" s="174">
        <v>0.52275000000000005</v>
      </c>
      <c r="BK27" s="174">
        <v>0.50784999999999991</v>
      </c>
      <c r="BL27" s="174">
        <v>0.49295</v>
      </c>
      <c r="BM27" s="174">
        <v>0.47804999999999997</v>
      </c>
      <c r="BN27" s="174">
        <v>0.46314999999999995</v>
      </c>
      <c r="BO27" s="174">
        <v>0.44824999999999998</v>
      </c>
      <c r="BP27" s="174">
        <v>0.43334999999999996</v>
      </c>
      <c r="BQ27" s="174">
        <v>0.41844999999999993</v>
      </c>
      <c r="BR27" s="174">
        <v>0.40354999999999996</v>
      </c>
      <c r="BS27" s="174">
        <v>0.38864999999999994</v>
      </c>
      <c r="BT27" s="174">
        <v>0.37374999999999992</v>
      </c>
      <c r="BU27" s="174">
        <v>0.35885</v>
      </c>
      <c r="BV27" s="174">
        <v>0.34394999999999998</v>
      </c>
      <c r="BW27" s="174">
        <v>0.32904999999999995</v>
      </c>
      <c r="BX27" s="174">
        <v>0.31414999999999993</v>
      </c>
      <c r="BY27" s="174">
        <v>0.29925000000000002</v>
      </c>
      <c r="BZ27" s="174">
        <v>0.2918</v>
      </c>
      <c r="CA27" s="170"/>
      <c r="CB27" s="170"/>
    </row>
    <row r="28" spans="2:80" x14ac:dyDescent="0.25">
      <c r="B28" s="166">
        <f t="shared" si="4"/>
        <v>2021</v>
      </c>
      <c r="C28" s="174">
        <v>0.81330000000000002</v>
      </c>
      <c r="D28" s="174">
        <v>0.81330000000000002</v>
      </c>
      <c r="E28" s="174">
        <v>0.81330000000000002</v>
      </c>
      <c r="F28" s="174">
        <v>0.81330000000000002</v>
      </c>
      <c r="G28" s="174">
        <v>0.81330000000000002</v>
      </c>
      <c r="H28" s="174">
        <v>0.81330000000000002</v>
      </c>
      <c r="I28" s="174">
        <v>0.81330000000000002</v>
      </c>
      <c r="J28" s="174">
        <v>0.81330000000000002</v>
      </c>
      <c r="K28" s="174">
        <v>0.81330000000000002</v>
      </c>
      <c r="L28" s="174">
        <v>0.81330000000000002</v>
      </c>
      <c r="M28" s="174">
        <v>0.81330000000000002</v>
      </c>
      <c r="N28" s="174">
        <v>0.81330000000000002</v>
      </c>
      <c r="O28" s="174">
        <v>0.81330000000000002</v>
      </c>
      <c r="P28" s="174">
        <v>0.81330000000000002</v>
      </c>
      <c r="Q28" s="174">
        <v>0.81330000000000002</v>
      </c>
      <c r="R28" s="174">
        <v>0.81330000000000002</v>
      </c>
      <c r="S28" s="174">
        <v>0.81330000000000002</v>
      </c>
      <c r="T28" s="174">
        <v>0.81330000000000002</v>
      </c>
      <c r="U28" s="174">
        <v>0.81330000000000002</v>
      </c>
      <c r="V28" s="174">
        <v>0.81330000000000002</v>
      </c>
      <c r="W28" s="174">
        <v>0.81330000000000002</v>
      </c>
      <c r="X28" s="174">
        <v>0.81330000000000002</v>
      </c>
      <c r="Y28" s="174">
        <v>0.81330000000000002</v>
      </c>
      <c r="Z28" s="174">
        <v>0.81330000000000002</v>
      </c>
      <c r="AA28" s="174">
        <v>0.81330000000000002</v>
      </c>
      <c r="AB28" s="174">
        <v>0.81330000000000002</v>
      </c>
      <c r="AC28" s="174">
        <v>0.81330000000000002</v>
      </c>
      <c r="AD28" s="174">
        <v>0.81330000000000002</v>
      </c>
      <c r="AE28" s="174">
        <v>0.81330000000000002</v>
      </c>
      <c r="AF28" s="174">
        <v>0.81330000000000002</v>
      </c>
      <c r="AG28" s="174">
        <v>0.81330000000000002</v>
      </c>
      <c r="AH28" s="174">
        <v>0.81330000000000002</v>
      </c>
      <c r="AI28" s="174">
        <v>0.81330000000000002</v>
      </c>
      <c r="AJ28" s="174">
        <v>0.81330000000000002</v>
      </c>
      <c r="AK28" s="174">
        <v>0.81330000000000002</v>
      </c>
      <c r="AL28" s="174">
        <v>0.81330000000000002</v>
      </c>
      <c r="AM28" s="174">
        <v>0.81330000000000002</v>
      </c>
      <c r="AN28" s="174">
        <v>0.81330000000000002</v>
      </c>
      <c r="AO28" s="174">
        <v>0.81330000000000002</v>
      </c>
      <c r="AP28" s="174">
        <v>0.81330000000000002</v>
      </c>
      <c r="AQ28" s="174">
        <v>0.80957499999999993</v>
      </c>
      <c r="AR28" s="174">
        <v>0.7984</v>
      </c>
      <c r="AS28" s="174">
        <v>0.78350000000000009</v>
      </c>
      <c r="AT28" s="174">
        <v>0.76859999999999995</v>
      </c>
      <c r="AU28" s="174">
        <v>0.75370000000000004</v>
      </c>
      <c r="AV28" s="174">
        <v>0.73880000000000001</v>
      </c>
      <c r="AW28" s="174">
        <v>0.72389999999999999</v>
      </c>
      <c r="AX28" s="174">
        <v>0.70900000000000007</v>
      </c>
      <c r="AY28" s="174">
        <v>0.69409999999999994</v>
      </c>
      <c r="AZ28" s="174">
        <v>0.67920000000000003</v>
      </c>
      <c r="BA28" s="174">
        <v>0.6643</v>
      </c>
      <c r="BB28" s="174">
        <v>0.64939999999999998</v>
      </c>
      <c r="BC28" s="174">
        <v>0.63450000000000006</v>
      </c>
      <c r="BD28" s="174">
        <v>0.61959999999999993</v>
      </c>
      <c r="BE28" s="174">
        <v>0.60470000000000002</v>
      </c>
      <c r="BF28" s="174">
        <v>0.58979999999999999</v>
      </c>
      <c r="BG28" s="174">
        <v>0.57489999999999997</v>
      </c>
      <c r="BH28" s="174">
        <v>0.56000000000000005</v>
      </c>
      <c r="BI28" s="174">
        <v>0.54510000000000003</v>
      </c>
      <c r="BJ28" s="174">
        <v>0.5302</v>
      </c>
      <c r="BK28" s="174">
        <v>0.51529999999999998</v>
      </c>
      <c r="BL28" s="174">
        <v>0.50039999999999996</v>
      </c>
      <c r="BM28" s="174">
        <v>0.48549999999999999</v>
      </c>
      <c r="BN28" s="174">
        <v>0.47059999999999996</v>
      </c>
      <c r="BO28" s="174">
        <v>0.45569999999999999</v>
      </c>
      <c r="BP28" s="174">
        <v>0.44079999999999997</v>
      </c>
      <c r="BQ28" s="174">
        <v>0.42589999999999995</v>
      </c>
      <c r="BR28" s="174">
        <v>0.41099999999999992</v>
      </c>
      <c r="BS28" s="174">
        <v>0.39609999999999995</v>
      </c>
      <c r="BT28" s="174">
        <v>0.38119999999999993</v>
      </c>
      <c r="BU28" s="174">
        <v>0.36629999999999996</v>
      </c>
      <c r="BV28" s="174">
        <v>0.35139999999999999</v>
      </c>
      <c r="BW28" s="174">
        <v>0.33649999999999997</v>
      </c>
      <c r="BX28" s="174">
        <v>0.32159999999999994</v>
      </c>
      <c r="BY28" s="174">
        <v>0.30669999999999997</v>
      </c>
      <c r="BZ28" s="174">
        <v>0.29552500000000004</v>
      </c>
      <c r="CA28" s="170"/>
      <c r="CB28" s="170"/>
    </row>
    <row r="29" spans="2:80" x14ac:dyDescent="0.25">
      <c r="B29" s="166">
        <f t="shared" si="4"/>
        <v>2022</v>
      </c>
      <c r="C29" s="174">
        <v>0.81330000000000002</v>
      </c>
      <c r="D29" s="174">
        <v>0.81330000000000002</v>
      </c>
      <c r="E29" s="174">
        <v>0.81330000000000002</v>
      </c>
      <c r="F29" s="174">
        <v>0.81330000000000002</v>
      </c>
      <c r="G29" s="174">
        <v>0.81330000000000002</v>
      </c>
      <c r="H29" s="174">
        <v>0.81330000000000002</v>
      </c>
      <c r="I29" s="174">
        <v>0.81330000000000002</v>
      </c>
      <c r="J29" s="174">
        <v>0.81330000000000002</v>
      </c>
      <c r="K29" s="174">
        <v>0.81330000000000002</v>
      </c>
      <c r="L29" s="174">
        <v>0.81330000000000002</v>
      </c>
      <c r="M29" s="174">
        <v>0.81330000000000002</v>
      </c>
      <c r="N29" s="174">
        <v>0.81330000000000002</v>
      </c>
      <c r="O29" s="174">
        <v>0.81330000000000002</v>
      </c>
      <c r="P29" s="174">
        <v>0.81330000000000002</v>
      </c>
      <c r="Q29" s="174">
        <v>0.81330000000000002</v>
      </c>
      <c r="R29" s="174">
        <v>0.81330000000000002</v>
      </c>
      <c r="S29" s="174">
        <v>0.81330000000000002</v>
      </c>
      <c r="T29" s="174">
        <v>0.81330000000000002</v>
      </c>
      <c r="U29" s="174">
        <v>0.81330000000000002</v>
      </c>
      <c r="V29" s="174">
        <v>0.81330000000000002</v>
      </c>
      <c r="W29" s="174">
        <v>0.81330000000000002</v>
      </c>
      <c r="X29" s="174">
        <v>0.81330000000000002</v>
      </c>
      <c r="Y29" s="174">
        <v>0.81330000000000002</v>
      </c>
      <c r="Z29" s="174">
        <v>0.81330000000000002</v>
      </c>
      <c r="AA29" s="174">
        <v>0.81330000000000002</v>
      </c>
      <c r="AB29" s="174">
        <v>0.81330000000000002</v>
      </c>
      <c r="AC29" s="174">
        <v>0.81330000000000002</v>
      </c>
      <c r="AD29" s="174">
        <v>0.81330000000000002</v>
      </c>
      <c r="AE29" s="174">
        <v>0.81330000000000002</v>
      </c>
      <c r="AF29" s="174">
        <v>0.81330000000000002</v>
      </c>
      <c r="AG29" s="174">
        <v>0.81330000000000002</v>
      </c>
      <c r="AH29" s="174">
        <v>0.81330000000000002</v>
      </c>
      <c r="AI29" s="174">
        <v>0.81330000000000002</v>
      </c>
      <c r="AJ29" s="174">
        <v>0.81330000000000002</v>
      </c>
      <c r="AK29" s="174">
        <v>0.81330000000000002</v>
      </c>
      <c r="AL29" s="174">
        <v>0.81330000000000002</v>
      </c>
      <c r="AM29" s="174">
        <v>0.81330000000000002</v>
      </c>
      <c r="AN29" s="174">
        <v>0.81330000000000002</v>
      </c>
      <c r="AO29" s="174">
        <v>0.81330000000000002</v>
      </c>
      <c r="AP29" s="174">
        <v>0.81330000000000002</v>
      </c>
      <c r="AQ29" s="174">
        <v>0.81143750000000003</v>
      </c>
      <c r="AR29" s="174">
        <v>0.80398749999999997</v>
      </c>
      <c r="AS29" s="174">
        <v>0.79095000000000004</v>
      </c>
      <c r="AT29" s="174">
        <v>0.77605000000000002</v>
      </c>
      <c r="AU29" s="174">
        <v>0.76114999999999999</v>
      </c>
      <c r="AV29" s="174">
        <v>0.74625000000000008</v>
      </c>
      <c r="AW29" s="174">
        <v>0.73134999999999994</v>
      </c>
      <c r="AX29" s="174">
        <v>0.71645000000000003</v>
      </c>
      <c r="AY29" s="174">
        <v>0.70155000000000001</v>
      </c>
      <c r="AZ29" s="174">
        <v>0.68664999999999998</v>
      </c>
      <c r="BA29" s="174">
        <v>0.67175000000000007</v>
      </c>
      <c r="BB29" s="174">
        <v>0.65684999999999993</v>
      </c>
      <c r="BC29" s="174">
        <v>0.64195000000000002</v>
      </c>
      <c r="BD29" s="174">
        <v>0.62705</v>
      </c>
      <c r="BE29" s="174">
        <v>0.61214999999999997</v>
      </c>
      <c r="BF29" s="174">
        <v>0.59725000000000006</v>
      </c>
      <c r="BG29" s="174">
        <v>0.58234999999999992</v>
      </c>
      <c r="BH29" s="174">
        <v>0.56745000000000001</v>
      </c>
      <c r="BI29" s="174">
        <v>0.5525500000000001</v>
      </c>
      <c r="BJ29" s="174">
        <v>0.53764999999999996</v>
      </c>
      <c r="BK29" s="174">
        <v>0.52275000000000005</v>
      </c>
      <c r="BL29" s="174">
        <v>0.50784999999999991</v>
      </c>
      <c r="BM29" s="174">
        <v>0.49295</v>
      </c>
      <c r="BN29" s="174">
        <v>0.47804999999999997</v>
      </c>
      <c r="BO29" s="174">
        <v>0.46314999999999995</v>
      </c>
      <c r="BP29" s="174">
        <v>0.44824999999999998</v>
      </c>
      <c r="BQ29" s="174">
        <v>0.43334999999999996</v>
      </c>
      <c r="BR29" s="174">
        <v>0.41844999999999993</v>
      </c>
      <c r="BS29" s="174">
        <v>0.40354999999999996</v>
      </c>
      <c r="BT29" s="174">
        <v>0.38864999999999994</v>
      </c>
      <c r="BU29" s="174">
        <v>0.37374999999999992</v>
      </c>
      <c r="BV29" s="174">
        <v>0.35885</v>
      </c>
      <c r="BW29" s="174">
        <v>0.34394999999999998</v>
      </c>
      <c r="BX29" s="174">
        <v>0.32904999999999995</v>
      </c>
      <c r="BY29" s="174">
        <v>0.31414999999999993</v>
      </c>
      <c r="BZ29" s="174">
        <v>0.30111250000000001</v>
      </c>
      <c r="CA29" s="170"/>
      <c r="CB29" s="170"/>
    </row>
    <row r="30" spans="2:80" x14ac:dyDescent="0.25">
      <c r="B30" s="166">
        <f t="shared" si="4"/>
        <v>2023</v>
      </c>
      <c r="C30" s="174">
        <v>0.81330000000000002</v>
      </c>
      <c r="D30" s="174">
        <v>0.81330000000000002</v>
      </c>
      <c r="E30" s="174">
        <v>0.81330000000000002</v>
      </c>
      <c r="F30" s="174">
        <v>0.81330000000000002</v>
      </c>
      <c r="G30" s="174">
        <v>0.81330000000000002</v>
      </c>
      <c r="H30" s="174">
        <v>0.81330000000000002</v>
      </c>
      <c r="I30" s="174">
        <v>0.81330000000000002</v>
      </c>
      <c r="J30" s="174">
        <v>0.81330000000000002</v>
      </c>
      <c r="K30" s="174">
        <v>0.81330000000000002</v>
      </c>
      <c r="L30" s="174">
        <v>0.81330000000000002</v>
      </c>
      <c r="M30" s="174">
        <v>0.81330000000000002</v>
      </c>
      <c r="N30" s="174">
        <v>0.81330000000000002</v>
      </c>
      <c r="O30" s="174">
        <v>0.81330000000000002</v>
      </c>
      <c r="P30" s="174">
        <v>0.81330000000000002</v>
      </c>
      <c r="Q30" s="174">
        <v>0.81330000000000002</v>
      </c>
      <c r="R30" s="174">
        <v>0.81330000000000002</v>
      </c>
      <c r="S30" s="174">
        <v>0.81330000000000002</v>
      </c>
      <c r="T30" s="174">
        <v>0.81330000000000002</v>
      </c>
      <c r="U30" s="174">
        <v>0.81330000000000002</v>
      </c>
      <c r="V30" s="174">
        <v>0.81330000000000002</v>
      </c>
      <c r="W30" s="174">
        <v>0.81330000000000002</v>
      </c>
      <c r="X30" s="174">
        <v>0.81330000000000002</v>
      </c>
      <c r="Y30" s="174">
        <v>0.81330000000000002</v>
      </c>
      <c r="Z30" s="174">
        <v>0.81330000000000002</v>
      </c>
      <c r="AA30" s="174">
        <v>0.81330000000000002</v>
      </c>
      <c r="AB30" s="174">
        <v>0.81330000000000002</v>
      </c>
      <c r="AC30" s="174">
        <v>0.81330000000000002</v>
      </c>
      <c r="AD30" s="174">
        <v>0.81330000000000002</v>
      </c>
      <c r="AE30" s="174">
        <v>0.81330000000000002</v>
      </c>
      <c r="AF30" s="174">
        <v>0.81330000000000002</v>
      </c>
      <c r="AG30" s="174">
        <v>0.81330000000000002</v>
      </c>
      <c r="AH30" s="174">
        <v>0.81330000000000002</v>
      </c>
      <c r="AI30" s="174">
        <v>0.81330000000000002</v>
      </c>
      <c r="AJ30" s="174">
        <v>0.81330000000000002</v>
      </c>
      <c r="AK30" s="174">
        <v>0.81330000000000002</v>
      </c>
      <c r="AL30" s="174">
        <v>0.81330000000000002</v>
      </c>
      <c r="AM30" s="174">
        <v>0.81330000000000002</v>
      </c>
      <c r="AN30" s="174">
        <v>0.81330000000000002</v>
      </c>
      <c r="AO30" s="174">
        <v>0.81330000000000002</v>
      </c>
      <c r="AP30" s="174">
        <v>0.81330000000000002</v>
      </c>
      <c r="AQ30" s="174">
        <v>0.81236875000000008</v>
      </c>
      <c r="AR30" s="174">
        <v>0.80771250000000006</v>
      </c>
      <c r="AS30" s="174">
        <v>0.79746874999999995</v>
      </c>
      <c r="AT30" s="174">
        <v>0.78350000000000009</v>
      </c>
      <c r="AU30" s="174">
        <v>0.76859999999999995</v>
      </c>
      <c r="AV30" s="174">
        <v>0.75370000000000004</v>
      </c>
      <c r="AW30" s="174">
        <v>0.73880000000000001</v>
      </c>
      <c r="AX30" s="174">
        <v>0.72389999999999999</v>
      </c>
      <c r="AY30" s="174">
        <v>0.70900000000000007</v>
      </c>
      <c r="AZ30" s="174">
        <v>0.69409999999999994</v>
      </c>
      <c r="BA30" s="174">
        <v>0.67920000000000003</v>
      </c>
      <c r="BB30" s="174">
        <v>0.6643</v>
      </c>
      <c r="BC30" s="174">
        <v>0.64939999999999998</v>
      </c>
      <c r="BD30" s="174">
        <v>0.63450000000000006</v>
      </c>
      <c r="BE30" s="174">
        <v>0.61959999999999993</v>
      </c>
      <c r="BF30" s="174">
        <v>0.60470000000000002</v>
      </c>
      <c r="BG30" s="174">
        <v>0.58979999999999999</v>
      </c>
      <c r="BH30" s="174">
        <v>0.57489999999999997</v>
      </c>
      <c r="BI30" s="174">
        <v>0.56000000000000005</v>
      </c>
      <c r="BJ30" s="174">
        <v>0.54510000000000003</v>
      </c>
      <c r="BK30" s="174">
        <v>0.5302</v>
      </c>
      <c r="BL30" s="174">
        <v>0.51529999999999998</v>
      </c>
      <c r="BM30" s="174">
        <v>0.50039999999999996</v>
      </c>
      <c r="BN30" s="174">
        <v>0.48549999999999999</v>
      </c>
      <c r="BO30" s="174">
        <v>0.47059999999999996</v>
      </c>
      <c r="BP30" s="174">
        <v>0.45569999999999999</v>
      </c>
      <c r="BQ30" s="174">
        <v>0.44079999999999997</v>
      </c>
      <c r="BR30" s="174">
        <v>0.42589999999999995</v>
      </c>
      <c r="BS30" s="174">
        <v>0.41099999999999992</v>
      </c>
      <c r="BT30" s="174">
        <v>0.39609999999999995</v>
      </c>
      <c r="BU30" s="174">
        <v>0.38119999999999993</v>
      </c>
      <c r="BV30" s="174">
        <v>0.36629999999999996</v>
      </c>
      <c r="BW30" s="174">
        <v>0.35139999999999999</v>
      </c>
      <c r="BX30" s="174">
        <v>0.33649999999999997</v>
      </c>
      <c r="BY30" s="174">
        <v>0.32159999999999994</v>
      </c>
      <c r="BZ30" s="174">
        <v>0.30763124999999997</v>
      </c>
      <c r="CA30" s="170"/>
      <c r="CB30" s="170"/>
    </row>
    <row r="31" spans="2:80" x14ac:dyDescent="0.25">
      <c r="B31" s="166">
        <f t="shared" si="4"/>
        <v>2024</v>
      </c>
      <c r="C31" s="174">
        <v>0.81330000000000002</v>
      </c>
      <c r="D31" s="174">
        <v>0.81330000000000002</v>
      </c>
      <c r="E31" s="174">
        <v>0.81330000000000002</v>
      </c>
      <c r="F31" s="174">
        <v>0.81330000000000002</v>
      </c>
      <c r="G31" s="174">
        <v>0.81330000000000002</v>
      </c>
      <c r="H31" s="174">
        <v>0.81330000000000002</v>
      </c>
      <c r="I31" s="174">
        <v>0.81330000000000002</v>
      </c>
      <c r="J31" s="174">
        <v>0.81330000000000002</v>
      </c>
      <c r="K31" s="174">
        <v>0.81330000000000002</v>
      </c>
      <c r="L31" s="174">
        <v>0.81330000000000002</v>
      </c>
      <c r="M31" s="174">
        <v>0.81330000000000002</v>
      </c>
      <c r="N31" s="174">
        <v>0.81330000000000002</v>
      </c>
      <c r="O31" s="174">
        <v>0.81330000000000002</v>
      </c>
      <c r="P31" s="174">
        <v>0.81330000000000002</v>
      </c>
      <c r="Q31" s="174">
        <v>0.81330000000000002</v>
      </c>
      <c r="R31" s="174">
        <v>0.81330000000000002</v>
      </c>
      <c r="S31" s="174">
        <v>0.81330000000000002</v>
      </c>
      <c r="T31" s="174">
        <v>0.81330000000000002</v>
      </c>
      <c r="U31" s="174">
        <v>0.81330000000000002</v>
      </c>
      <c r="V31" s="174">
        <v>0.81330000000000002</v>
      </c>
      <c r="W31" s="174">
        <v>0.81330000000000002</v>
      </c>
      <c r="X31" s="174">
        <v>0.81330000000000002</v>
      </c>
      <c r="Y31" s="174">
        <v>0.81330000000000002</v>
      </c>
      <c r="Z31" s="174">
        <v>0.81330000000000002</v>
      </c>
      <c r="AA31" s="174">
        <v>0.81330000000000002</v>
      </c>
      <c r="AB31" s="174">
        <v>0.81330000000000002</v>
      </c>
      <c r="AC31" s="174">
        <v>0.81330000000000002</v>
      </c>
      <c r="AD31" s="174">
        <v>0.81330000000000002</v>
      </c>
      <c r="AE31" s="174">
        <v>0.81330000000000002</v>
      </c>
      <c r="AF31" s="174">
        <v>0.81330000000000002</v>
      </c>
      <c r="AG31" s="174">
        <v>0.81330000000000002</v>
      </c>
      <c r="AH31" s="174">
        <v>0.81330000000000002</v>
      </c>
      <c r="AI31" s="174">
        <v>0.81330000000000002</v>
      </c>
      <c r="AJ31" s="174">
        <v>0.81330000000000002</v>
      </c>
      <c r="AK31" s="174">
        <v>0.81330000000000002</v>
      </c>
      <c r="AL31" s="174">
        <v>0.81330000000000002</v>
      </c>
      <c r="AM31" s="174">
        <v>0.81330000000000002</v>
      </c>
      <c r="AN31" s="174">
        <v>0.81330000000000002</v>
      </c>
      <c r="AO31" s="174">
        <v>0.81330000000000002</v>
      </c>
      <c r="AP31" s="174">
        <v>0.81330000000000002</v>
      </c>
      <c r="AQ31" s="174">
        <v>0.812834375</v>
      </c>
      <c r="AR31" s="174">
        <v>0.81004062500000007</v>
      </c>
      <c r="AS31" s="174">
        <v>0.802590625</v>
      </c>
      <c r="AT31" s="174">
        <v>0.79048437500000002</v>
      </c>
      <c r="AU31" s="174">
        <v>0.77605000000000002</v>
      </c>
      <c r="AV31" s="174">
        <v>0.76114999999999999</v>
      </c>
      <c r="AW31" s="174">
        <v>0.74625000000000008</v>
      </c>
      <c r="AX31" s="174">
        <v>0.73134999999999994</v>
      </c>
      <c r="AY31" s="174">
        <v>0.71645000000000003</v>
      </c>
      <c r="AZ31" s="174">
        <v>0.70155000000000001</v>
      </c>
      <c r="BA31" s="174">
        <v>0.68664999999999998</v>
      </c>
      <c r="BB31" s="174">
        <v>0.67175000000000007</v>
      </c>
      <c r="BC31" s="174">
        <v>0.65684999999999993</v>
      </c>
      <c r="BD31" s="174">
        <v>0.64195000000000002</v>
      </c>
      <c r="BE31" s="174">
        <v>0.62705</v>
      </c>
      <c r="BF31" s="174">
        <v>0.61214999999999997</v>
      </c>
      <c r="BG31" s="174">
        <v>0.59725000000000006</v>
      </c>
      <c r="BH31" s="174">
        <v>0.58234999999999992</v>
      </c>
      <c r="BI31" s="174">
        <v>0.56745000000000001</v>
      </c>
      <c r="BJ31" s="174">
        <v>0.5525500000000001</v>
      </c>
      <c r="BK31" s="174">
        <v>0.53764999999999996</v>
      </c>
      <c r="BL31" s="174">
        <v>0.52275000000000005</v>
      </c>
      <c r="BM31" s="174">
        <v>0.50784999999999991</v>
      </c>
      <c r="BN31" s="174">
        <v>0.49295</v>
      </c>
      <c r="BO31" s="174">
        <v>0.47804999999999997</v>
      </c>
      <c r="BP31" s="174">
        <v>0.46314999999999995</v>
      </c>
      <c r="BQ31" s="174">
        <v>0.44824999999999998</v>
      </c>
      <c r="BR31" s="174">
        <v>0.43334999999999996</v>
      </c>
      <c r="BS31" s="174">
        <v>0.41844999999999993</v>
      </c>
      <c r="BT31" s="174">
        <v>0.40354999999999996</v>
      </c>
      <c r="BU31" s="174">
        <v>0.38864999999999994</v>
      </c>
      <c r="BV31" s="174">
        <v>0.37374999999999992</v>
      </c>
      <c r="BW31" s="174">
        <v>0.35885</v>
      </c>
      <c r="BX31" s="174">
        <v>0.34394999999999998</v>
      </c>
      <c r="BY31" s="174">
        <v>0.32904999999999995</v>
      </c>
      <c r="BZ31" s="174">
        <v>0.31461562499999995</v>
      </c>
      <c r="CA31" s="170"/>
      <c r="CB31" s="170"/>
    </row>
    <row r="32" spans="2:80" x14ac:dyDescent="0.25">
      <c r="B32" s="166">
        <f t="shared" si="4"/>
        <v>2025</v>
      </c>
      <c r="C32" s="174">
        <v>0.81330000000000002</v>
      </c>
      <c r="D32" s="174">
        <v>0.81330000000000002</v>
      </c>
      <c r="E32" s="174">
        <v>0.81330000000000002</v>
      </c>
      <c r="F32" s="174">
        <v>0.81330000000000002</v>
      </c>
      <c r="G32" s="174">
        <v>0.81330000000000002</v>
      </c>
      <c r="H32" s="174">
        <v>0.81330000000000002</v>
      </c>
      <c r="I32" s="174">
        <v>0.81330000000000002</v>
      </c>
      <c r="J32" s="174">
        <v>0.81330000000000002</v>
      </c>
      <c r="K32" s="174">
        <v>0.81330000000000002</v>
      </c>
      <c r="L32" s="174">
        <v>0.81330000000000002</v>
      </c>
      <c r="M32" s="174">
        <v>0.81330000000000002</v>
      </c>
      <c r="N32" s="174">
        <v>0.81330000000000002</v>
      </c>
      <c r="O32" s="174">
        <v>0.81330000000000002</v>
      </c>
      <c r="P32" s="174">
        <v>0.81330000000000002</v>
      </c>
      <c r="Q32" s="174">
        <v>0.81330000000000002</v>
      </c>
      <c r="R32" s="174">
        <v>0.81330000000000002</v>
      </c>
      <c r="S32" s="174">
        <v>0.81330000000000002</v>
      </c>
      <c r="T32" s="174">
        <v>0.81330000000000002</v>
      </c>
      <c r="U32" s="174">
        <v>0.81330000000000002</v>
      </c>
      <c r="V32" s="174">
        <v>0.81330000000000002</v>
      </c>
      <c r="W32" s="174">
        <v>0.81330000000000002</v>
      </c>
      <c r="X32" s="174">
        <v>0.81330000000000002</v>
      </c>
      <c r="Y32" s="174">
        <v>0.81330000000000002</v>
      </c>
      <c r="Z32" s="174">
        <v>0.81330000000000002</v>
      </c>
      <c r="AA32" s="174">
        <v>0.81330000000000002</v>
      </c>
      <c r="AB32" s="174">
        <v>0.81330000000000002</v>
      </c>
      <c r="AC32" s="174">
        <v>0.81330000000000002</v>
      </c>
      <c r="AD32" s="174">
        <v>0.81330000000000002</v>
      </c>
      <c r="AE32" s="174">
        <v>0.81330000000000002</v>
      </c>
      <c r="AF32" s="174">
        <v>0.81330000000000002</v>
      </c>
      <c r="AG32" s="174">
        <v>0.81330000000000002</v>
      </c>
      <c r="AH32" s="174">
        <v>0.81330000000000002</v>
      </c>
      <c r="AI32" s="174">
        <v>0.81330000000000002</v>
      </c>
      <c r="AJ32" s="174">
        <v>0.81330000000000002</v>
      </c>
      <c r="AK32" s="174">
        <v>0.81330000000000002</v>
      </c>
      <c r="AL32" s="174">
        <v>0.81330000000000002</v>
      </c>
      <c r="AM32" s="174">
        <v>0.81330000000000002</v>
      </c>
      <c r="AN32" s="174">
        <v>0.81330000000000002</v>
      </c>
      <c r="AO32" s="174">
        <v>0.81330000000000002</v>
      </c>
      <c r="AP32" s="174">
        <v>0.81330000000000002</v>
      </c>
      <c r="AQ32" s="174">
        <v>0.81306718749999995</v>
      </c>
      <c r="AR32" s="174">
        <v>0.81143750000000003</v>
      </c>
      <c r="AS32" s="174">
        <v>0.80631562500000009</v>
      </c>
      <c r="AT32" s="174">
        <v>0.79653750000000001</v>
      </c>
      <c r="AU32" s="174">
        <v>0.78326718750000002</v>
      </c>
      <c r="AV32" s="174">
        <v>0.76859999999999995</v>
      </c>
      <c r="AW32" s="174">
        <v>0.75370000000000004</v>
      </c>
      <c r="AX32" s="174">
        <v>0.73880000000000001</v>
      </c>
      <c r="AY32" s="174">
        <v>0.72389999999999999</v>
      </c>
      <c r="AZ32" s="174">
        <v>0.70900000000000007</v>
      </c>
      <c r="BA32" s="174">
        <v>0.69409999999999994</v>
      </c>
      <c r="BB32" s="174">
        <v>0.67920000000000003</v>
      </c>
      <c r="BC32" s="174">
        <v>0.6643</v>
      </c>
      <c r="BD32" s="174">
        <v>0.64939999999999998</v>
      </c>
      <c r="BE32" s="174">
        <v>0.63450000000000006</v>
      </c>
      <c r="BF32" s="174">
        <v>0.61959999999999993</v>
      </c>
      <c r="BG32" s="174">
        <v>0.60470000000000002</v>
      </c>
      <c r="BH32" s="174">
        <v>0.58979999999999999</v>
      </c>
      <c r="BI32" s="174">
        <v>0.57489999999999997</v>
      </c>
      <c r="BJ32" s="174">
        <v>0.56000000000000005</v>
      </c>
      <c r="BK32" s="174">
        <v>0.54510000000000003</v>
      </c>
      <c r="BL32" s="174">
        <v>0.5302</v>
      </c>
      <c r="BM32" s="174">
        <v>0.51529999999999998</v>
      </c>
      <c r="BN32" s="174">
        <v>0.50039999999999996</v>
      </c>
      <c r="BO32" s="174">
        <v>0.48549999999999999</v>
      </c>
      <c r="BP32" s="174">
        <v>0.47059999999999996</v>
      </c>
      <c r="BQ32" s="174">
        <v>0.45569999999999999</v>
      </c>
      <c r="BR32" s="174">
        <v>0.44079999999999997</v>
      </c>
      <c r="BS32" s="174">
        <v>0.42589999999999995</v>
      </c>
      <c r="BT32" s="174">
        <v>0.41099999999999992</v>
      </c>
      <c r="BU32" s="174">
        <v>0.39609999999999995</v>
      </c>
      <c r="BV32" s="174">
        <v>0.38119999999999993</v>
      </c>
      <c r="BW32" s="174">
        <v>0.36629999999999996</v>
      </c>
      <c r="BX32" s="174">
        <v>0.35139999999999999</v>
      </c>
      <c r="BY32" s="174">
        <v>0.33649999999999997</v>
      </c>
      <c r="BZ32" s="174">
        <v>0.32183281249999995</v>
      </c>
      <c r="CA32" s="170"/>
      <c r="CB32" s="170"/>
    </row>
    <row r="33" spans="2:80" x14ac:dyDescent="0.25">
      <c r="B33" s="166">
        <f t="shared" si="4"/>
        <v>2026</v>
      </c>
      <c r="C33" s="174">
        <v>0.81330000000000002</v>
      </c>
      <c r="D33" s="174">
        <v>0.81330000000000002</v>
      </c>
      <c r="E33" s="174">
        <v>0.81330000000000002</v>
      </c>
      <c r="F33" s="174">
        <v>0.81330000000000002</v>
      </c>
      <c r="G33" s="174">
        <v>0.81330000000000002</v>
      </c>
      <c r="H33" s="174">
        <v>0.81330000000000002</v>
      </c>
      <c r="I33" s="174">
        <v>0.81330000000000002</v>
      </c>
      <c r="J33" s="174">
        <v>0.81330000000000002</v>
      </c>
      <c r="K33" s="174">
        <v>0.81330000000000002</v>
      </c>
      <c r="L33" s="174">
        <v>0.81330000000000002</v>
      </c>
      <c r="M33" s="174">
        <v>0.81330000000000002</v>
      </c>
      <c r="N33" s="174">
        <v>0.81330000000000002</v>
      </c>
      <c r="O33" s="174">
        <v>0.81330000000000002</v>
      </c>
      <c r="P33" s="174">
        <v>0.81330000000000002</v>
      </c>
      <c r="Q33" s="174">
        <v>0.81330000000000002</v>
      </c>
      <c r="R33" s="174">
        <v>0.81330000000000002</v>
      </c>
      <c r="S33" s="174">
        <v>0.81330000000000002</v>
      </c>
      <c r="T33" s="174">
        <v>0.81330000000000002</v>
      </c>
      <c r="U33" s="174">
        <v>0.81330000000000002</v>
      </c>
      <c r="V33" s="174">
        <v>0.81330000000000002</v>
      </c>
      <c r="W33" s="174">
        <v>0.81330000000000002</v>
      </c>
      <c r="X33" s="174">
        <v>0.81330000000000002</v>
      </c>
      <c r="Y33" s="174">
        <v>0.81330000000000002</v>
      </c>
      <c r="Z33" s="174">
        <v>0.81330000000000002</v>
      </c>
      <c r="AA33" s="174">
        <v>0.81330000000000002</v>
      </c>
      <c r="AB33" s="174">
        <v>0.81330000000000002</v>
      </c>
      <c r="AC33" s="174">
        <v>0.81330000000000002</v>
      </c>
      <c r="AD33" s="174">
        <v>0.81330000000000002</v>
      </c>
      <c r="AE33" s="174">
        <v>0.81330000000000002</v>
      </c>
      <c r="AF33" s="174">
        <v>0.81330000000000002</v>
      </c>
      <c r="AG33" s="174">
        <v>0.81330000000000002</v>
      </c>
      <c r="AH33" s="174">
        <v>0.81330000000000002</v>
      </c>
      <c r="AI33" s="174">
        <v>0.81330000000000002</v>
      </c>
      <c r="AJ33" s="174">
        <v>0.81330000000000002</v>
      </c>
      <c r="AK33" s="174">
        <v>0.81330000000000002</v>
      </c>
      <c r="AL33" s="174">
        <v>0.81330000000000002</v>
      </c>
      <c r="AM33" s="174">
        <v>0.81330000000000002</v>
      </c>
      <c r="AN33" s="174">
        <v>0.81330000000000002</v>
      </c>
      <c r="AO33" s="174">
        <v>0.81330000000000002</v>
      </c>
      <c r="AP33" s="174">
        <v>0.81330000000000002</v>
      </c>
      <c r="AQ33" s="174">
        <v>0.81318359375000004</v>
      </c>
      <c r="AR33" s="174">
        <v>0.81225234374999999</v>
      </c>
      <c r="AS33" s="174">
        <v>0.80887656250000006</v>
      </c>
      <c r="AT33" s="174">
        <v>0.80142656250000011</v>
      </c>
      <c r="AU33" s="174">
        <v>0.78990234375000001</v>
      </c>
      <c r="AV33" s="174">
        <v>0.77593359375000004</v>
      </c>
      <c r="AW33" s="174">
        <v>0.76114999999999999</v>
      </c>
      <c r="AX33" s="174">
        <v>0.74625000000000008</v>
      </c>
      <c r="AY33" s="174">
        <v>0.73134999999999994</v>
      </c>
      <c r="AZ33" s="174">
        <v>0.71645000000000003</v>
      </c>
      <c r="BA33" s="174">
        <v>0.70155000000000001</v>
      </c>
      <c r="BB33" s="174">
        <v>0.68664999999999998</v>
      </c>
      <c r="BC33" s="174">
        <v>0.67175000000000007</v>
      </c>
      <c r="BD33" s="174">
        <v>0.65684999999999993</v>
      </c>
      <c r="BE33" s="174">
        <v>0.64195000000000002</v>
      </c>
      <c r="BF33" s="174">
        <v>0.62705</v>
      </c>
      <c r="BG33" s="174">
        <v>0.61214999999999997</v>
      </c>
      <c r="BH33" s="174">
        <v>0.59725000000000006</v>
      </c>
      <c r="BI33" s="174">
        <v>0.58234999999999992</v>
      </c>
      <c r="BJ33" s="174">
        <v>0.56745000000000001</v>
      </c>
      <c r="BK33" s="174">
        <v>0.5525500000000001</v>
      </c>
      <c r="BL33" s="174">
        <v>0.53764999999999996</v>
      </c>
      <c r="BM33" s="174">
        <v>0.52275000000000005</v>
      </c>
      <c r="BN33" s="174">
        <v>0.50784999999999991</v>
      </c>
      <c r="BO33" s="174">
        <v>0.49295</v>
      </c>
      <c r="BP33" s="174">
        <v>0.47804999999999997</v>
      </c>
      <c r="BQ33" s="174">
        <v>0.46314999999999995</v>
      </c>
      <c r="BR33" s="174">
        <v>0.44824999999999998</v>
      </c>
      <c r="BS33" s="174">
        <v>0.43334999999999996</v>
      </c>
      <c r="BT33" s="174">
        <v>0.41844999999999993</v>
      </c>
      <c r="BU33" s="174">
        <v>0.40354999999999996</v>
      </c>
      <c r="BV33" s="174">
        <v>0.38864999999999994</v>
      </c>
      <c r="BW33" s="174">
        <v>0.37374999999999992</v>
      </c>
      <c r="BX33" s="174">
        <v>0.35885</v>
      </c>
      <c r="BY33" s="174">
        <v>0.34394999999999998</v>
      </c>
      <c r="BZ33" s="174">
        <v>0.32916640624999993</v>
      </c>
      <c r="CA33" s="170"/>
      <c r="CB33" s="170"/>
    </row>
    <row r="34" spans="2:80" x14ac:dyDescent="0.25">
      <c r="B34" s="166">
        <f t="shared" si="4"/>
        <v>2027</v>
      </c>
      <c r="C34" s="174">
        <v>0.81330000000000002</v>
      </c>
      <c r="D34" s="174">
        <v>0.81330000000000002</v>
      </c>
      <c r="E34" s="174">
        <v>0.81330000000000002</v>
      </c>
      <c r="F34" s="174">
        <v>0.81330000000000002</v>
      </c>
      <c r="G34" s="174">
        <v>0.81330000000000002</v>
      </c>
      <c r="H34" s="174">
        <v>0.81330000000000002</v>
      </c>
      <c r="I34" s="174">
        <v>0.81330000000000002</v>
      </c>
      <c r="J34" s="174">
        <v>0.81330000000000002</v>
      </c>
      <c r="K34" s="174">
        <v>0.81330000000000002</v>
      </c>
      <c r="L34" s="174">
        <v>0.81330000000000002</v>
      </c>
      <c r="M34" s="174">
        <v>0.81330000000000002</v>
      </c>
      <c r="N34" s="174">
        <v>0.81330000000000002</v>
      </c>
      <c r="O34" s="174">
        <v>0.81330000000000002</v>
      </c>
      <c r="P34" s="174">
        <v>0.81330000000000002</v>
      </c>
      <c r="Q34" s="174">
        <v>0.81330000000000002</v>
      </c>
      <c r="R34" s="174">
        <v>0.81330000000000002</v>
      </c>
      <c r="S34" s="174">
        <v>0.81330000000000002</v>
      </c>
      <c r="T34" s="174">
        <v>0.81330000000000002</v>
      </c>
      <c r="U34" s="174">
        <v>0.81330000000000002</v>
      </c>
      <c r="V34" s="174">
        <v>0.81330000000000002</v>
      </c>
      <c r="W34" s="174">
        <v>0.81330000000000002</v>
      </c>
      <c r="X34" s="174">
        <v>0.81330000000000002</v>
      </c>
      <c r="Y34" s="174">
        <v>0.81330000000000002</v>
      </c>
      <c r="Z34" s="174">
        <v>0.81330000000000002</v>
      </c>
      <c r="AA34" s="174">
        <v>0.81330000000000002</v>
      </c>
      <c r="AB34" s="174">
        <v>0.81330000000000002</v>
      </c>
      <c r="AC34" s="174">
        <v>0.81330000000000002</v>
      </c>
      <c r="AD34" s="174">
        <v>0.81330000000000002</v>
      </c>
      <c r="AE34" s="174">
        <v>0.81330000000000002</v>
      </c>
      <c r="AF34" s="174">
        <v>0.81330000000000002</v>
      </c>
      <c r="AG34" s="174">
        <v>0.81330000000000002</v>
      </c>
      <c r="AH34" s="174">
        <v>0.81330000000000002</v>
      </c>
      <c r="AI34" s="174">
        <v>0.81330000000000002</v>
      </c>
      <c r="AJ34" s="174">
        <v>0.81330000000000002</v>
      </c>
      <c r="AK34" s="174">
        <v>0.81330000000000002</v>
      </c>
      <c r="AL34" s="174">
        <v>0.81330000000000002</v>
      </c>
      <c r="AM34" s="174">
        <v>0.81330000000000002</v>
      </c>
      <c r="AN34" s="174">
        <v>0.81330000000000002</v>
      </c>
      <c r="AO34" s="174">
        <v>0.81330000000000002</v>
      </c>
      <c r="AP34" s="174">
        <v>0.81330000000000002</v>
      </c>
      <c r="AQ34" s="174">
        <v>0.81324179687500009</v>
      </c>
      <c r="AR34" s="174">
        <v>0.81271796875000002</v>
      </c>
      <c r="AS34" s="174">
        <v>0.81056445312500003</v>
      </c>
      <c r="AT34" s="174">
        <v>0.80515156250000008</v>
      </c>
      <c r="AU34" s="174">
        <v>0.79566445312500012</v>
      </c>
      <c r="AV34" s="174">
        <v>0.78291796875000008</v>
      </c>
      <c r="AW34" s="174">
        <v>0.76854179687500002</v>
      </c>
      <c r="AX34" s="174">
        <v>0.75370000000000004</v>
      </c>
      <c r="AY34" s="174">
        <v>0.73880000000000001</v>
      </c>
      <c r="AZ34" s="174">
        <v>0.72389999999999999</v>
      </c>
      <c r="BA34" s="174">
        <v>0.70900000000000007</v>
      </c>
      <c r="BB34" s="174">
        <v>0.69409999999999994</v>
      </c>
      <c r="BC34" s="174">
        <v>0.67920000000000003</v>
      </c>
      <c r="BD34" s="174">
        <v>0.6643</v>
      </c>
      <c r="BE34" s="174">
        <v>0.64939999999999998</v>
      </c>
      <c r="BF34" s="174">
        <v>0.63450000000000006</v>
      </c>
      <c r="BG34" s="174">
        <v>0.61959999999999993</v>
      </c>
      <c r="BH34" s="174">
        <v>0.60470000000000002</v>
      </c>
      <c r="BI34" s="174">
        <v>0.58979999999999999</v>
      </c>
      <c r="BJ34" s="174">
        <v>0.57489999999999997</v>
      </c>
      <c r="BK34" s="174">
        <v>0.56000000000000005</v>
      </c>
      <c r="BL34" s="174">
        <v>0.54510000000000003</v>
      </c>
      <c r="BM34" s="174">
        <v>0.5302</v>
      </c>
      <c r="BN34" s="174">
        <v>0.51529999999999998</v>
      </c>
      <c r="BO34" s="174">
        <v>0.50039999999999996</v>
      </c>
      <c r="BP34" s="174">
        <v>0.48549999999999999</v>
      </c>
      <c r="BQ34" s="174">
        <v>0.47059999999999996</v>
      </c>
      <c r="BR34" s="174">
        <v>0.45569999999999999</v>
      </c>
      <c r="BS34" s="174">
        <v>0.44079999999999997</v>
      </c>
      <c r="BT34" s="174">
        <v>0.42589999999999995</v>
      </c>
      <c r="BU34" s="174">
        <v>0.41099999999999992</v>
      </c>
      <c r="BV34" s="174">
        <v>0.39609999999999995</v>
      </c>
      <c r="BW34" s="174">
        <v>0.38119999999999993</v>
      </c>
      <c r="BX34" s="174">
        <v>0.36629999999999996</v>
      </c>
      <c r="BY34" s="174">
        <v>0.35139999999999999</v>
      </c>
      <c r="BZ34" s="174">
        <v>0.33655820312499996</v>
      </c>
      <c r="CA34" s="170"/>
      <c r="CB34" s="170"/>
    </row>
    <row r="35" spans="2:80" x14ac:dyDescent="0.25">
      <c r="B35" s="166">
        <f t="shared" si="4"/>
        <v>2028</v>
      </c>
      <c r="C35" s="174">
        <v>0.81330000000000002</v>
      </c>
      <c r="D35" s="174">
        <v>0.81330000000000002</v>
      </c>
      <c r="E35" s="174">
        <v>0.81330000000000002</v>
      </c>
      <c r="F35" s="174">
        <v>0.81330000000000002</v>
      </c>
      <c r="G35" s="174">
        <v>0.81330000000000002</v>
      </c>
      <c r="H35" s="174">
        <v>0.81330000000000002</v>
      </c>
      <c r="I35" s="174">
        <v>0.81330000000000002</v>
      </c>
      <c r="J35" s="174">
        <v>0.81330000000000002</v>
      </c>
      <c r="K35" s="174">
        <v>0.81330000000000002</v>
      </c>
      <c r="L35" s="174">
        <v>0.81330000000000002</v>
      </c>
      <c r="M35" s="174">
        <v>0.81330000000000002</v>
      </c>
      <c r="N35" s="174">
        <v>0.81330000000000002</v>
      </c>
      <c r="O35" s="174">
        <v>0.81330000000000002</v>
      </c>
      <c r="P35" s="174">
        <v>0.81330000000000002</v>
      </c>
      <c r="Q35" s="174">
        <v>0.81330000000000002</v>
      </c>
      <c r="R35" s="174">
        <v>0.81330000000000002</v>
      </c>
      <c r="S35" s="174">
        <v>0.81330000000000002</v>
      </c>
      <c r="T35" s="174">
        <v>0.81330000000000002</v>
      </c>
      <c r="U35" s="174">
        <v>0.81330000000000002</v>
      </c>
      <c r="V35" s="174">
        <v>0.81330000000000002</v>
      </c>
      <c r="W35" s="174">
        <v>0.81330000000000002</v>
      </c>
      <c r="X35" s="174">
        <v>0.81330000000000002</v>
      </c>
      <c r="Y35" s="174">
        <v>0.81330000000000002</v>
      </c>
      <c r="Z35" s="174">
        <v>0.81330000000000002</v>
      </c>
      <c r="AA35" s="174">
        <v>0.81330000000000002</v>
      </c>
      <c r="AB35" s="174">
        <v>0.81330000000000002</v>
      </c>
      <c r="AC35" s="174">
        <v>0.81330000000000002</v>
      </c>
      <c r="AD35" s="174">
        <v>0.81330000000000002</v>
      </c>
      <c r="AE35" s="174">
        <v>0.81330000000000002</v>
      </c>
      <c r="AF35" s="174">
        <v>0.81330000000000002</v>
      </c>
      <c r="AG35" s="174">
        <v>0.81330000000000002</v>
      </c>
      <c r="AH35" s="174">
        <v>0.81330000000000002</v>
      </c>
      <c r="AI35" s="174">
        <v>0.81330000000000002</v>
      </c>
      <c r="AJ35" s="174">
        <v>0.81330000000000002</v>
      </c>
      <c r="AK35" s="174">
        <v>0.81330000000000002</v>
      </c>
      <c r="AL35" s="174">
        <v>0.81330000000000002</v>
      </c>
      <c r="AM35" s="174">
        <v>0.81330000000000002</v>
      </c>
      <c r="AN35" s="174">
        <v>0.81330000000000002</v>
      </c>
      <c r="AO35" s="174">
        <v>0.81330000000000002</v>
      </c>
      <c r="AP35" s="174">
        <v>0.81330000000000002</v>
      </c>
      <c r="AQ35" s="174">
        <v>0.81327089843750011</v>
      </c>
      <c r="AR35" s="174">
        <v>0.81297988281250011</v>
      </c>
      <c r="AS35" s="174">
        <v>0.81164121093749997</v>
      </c>
      <c r="AT35" s="174">
        <v>0.80785800781250006</v>
      </c>
      <c r="AU35" s="174">
        <v>0.8004080078125001</v>
      </c>
      <c r="AV35" s="174">
        <v>0.7892912109375001</v>
      </c>
      <c r="AW35" s="174">
        <v>0.7757298828125001</v>
      </c>
      <c r="AX35" s="174">
        <v>0.76112089843749997</v>
      </c>
      <c r="AY35" s="174">
        <v>0.74625000000000008</v>
      </c>
      <c r="AZ35" s="174">
        <v>0.73134999999999994</v>
      </c>
      <c r="BA35" s="174">
        <v>0.71645000000000003</v>
      </c>
      <c r="BB35" s="174">
        <v>0.70155000000000001</v>
      </c>
      <c r="BC35" s="174">
        <v>0.68664999999999998</v>
      </c>
      <c r="BD35" s="174">
        <v>0.67175000000000007</v>
      </c>
      <c r="BE35" s="174">
        <v>0.65684999999999993</v>
      </c>
      <c r="BF35" s="174">
        <v>0.64195000000000002</v>
      </c>
      <c r="BG35" s="174">
        <v>0.62705</v>
      </c>
      <c r="BH35" s="174">
        <v>0.61214999999999997</v>
      </c>
      <c r="BI35" s="174">
        <v>0.59725000000000006</v>
      </c>
      <c r="BJ35" s="174">
        <v>0.58234999999999992</v>
      </c>
      <c r="BK35" s="174">
        <v>0.56745000000000001</v>
      </c>
      <c r="BL35" s="174">
        <v>0.5525500000000001</v>
      </c>
      <c r="BM35" s="174">
        <v>0.53764999999999996</v>
      </c>
      <c r="BN35" s="174">
        <v>0.52275000000000005</v>
      </c>
      <c r="BO35" s="174">
        <v>0.50784999999999991</v>
      </c>
      <c r="BP35" s="174">
        <v>0.49295</v>
      </c>
      <c r="BQ35" s="174">
        <v>0.47804999999999997</v>
      </c>
      <c r="BR35" s="174">
        <v>0.46314999999999995</v>
      </c>
      <c r="BS35" s="174">
        <v>0.44824999999999998</v>
      </c>
      <c r="BT35" s="174">
        <v>0.43334999999999996</v>
      </c>
      <c r="BU35" s="174">
        <v>0.41844999999999993</v>
      </c>
      <c r="BV35" s="174">
        <v>0.40354999999999996</v>
      </c>
      <c r="BW35" s="174">
        <v>0.38864999999999994</v>
      </c>
      <c r="BX35" s="174">
        <v>0.37374999999999992</v>
      </c>
      <c r="BY35" s="174">
        <v>0.35885</v>
      </c>
      <c r="BZ35" s="174">
        <v>0.3439791015625</v>
      </c>
      <c r="CA35" s="170"/>
      <c r="CB35" s="170"/>
    </row>
    <row r="36" spans="2:80" x14ac:dyDescent="0.25">
      <c r="B36" s="166">
        <f t="shared" si="4"/>
        <v>2029</v>
      </c>
      <c r="C36" s="174">
        <v>0.81330000000000002</v>
      </c>
      <c r="D36" s="174">
        <v>0.81330000000000002</v>
      </c>
      <c r="E36" s="174">
        <v>0.81330000000000002</v>
      </c>
      <c r="F36" s="174">
        <v>0.81330000000000002</v>
      </c>
      <c r="G36" s="174">
        <v>0.81330000000000002</v>
      </c>
      <c r="H36" s="174">
        <v>0.81330000000000002</v>
      </c>
      <c r="I36" s="174">
        <v>0.81330000000000002</v>
      </c>
      <c r="J36" s="174">
        <v>0.81330000000000002</v>
      </c>
      <c r="K36" s="174">
        <v>0.81330000000000002</v>
      </c>
      <c r="L36" s="174">
        <v>0.81330000000000002</v>
      </c>
      <c r="M36" s="174">
        <v>0.81330000000000002</v>
      </c>
      <c r="N36" s="174">
        <v>0.81330000000000002</v>
      </c>
      <c r="O36" s="174">
        <v>0.81330000000000002</v>
      </c>
      <c r="P36" s="174">
        <v>0.81330000000000002</v>
      </c>
      <c r="Q36" s="174">
        <v>0.81330000000000002</v>
      </c>
      <c r="R36" s="174">
        <v>0.81330000000000002</v>
      </c>
      <c r="S36" s="174">
        <v>0.81330000000000002</v>
      </c>
      <c r="T36" s="174">
        <v>0.81330000000000002</v>
      </c>
      <c r="U36" s="174">
        <v>0.81330000000000002</v>
      </c>
      <c r="V36" s="174">
        <v>0.81330000000000002</v>
      </c>
      <c r="W36" s="174">
        <v>0.81330000000000002</v>
      </c>
      <c r="X36" s="174">
        <v>0.81330000000000002</v>
      </c>
      <c r="Y36" s="174">
        <v>0.81330000000000002</v>
      </c>
      <c r="Z36" s="174">
        <v>0.81330000000000002</v>
      </c>
      <c r="AA36" s="174">
        <v>0.81330000000000002</v>
      </c>
      <c r="AB36" s="174">
        <v>0.81330000000000002</v>
      </c>
      <c r="AC36" s="174">
        <v>0.81330000000000002</v>
      </c>
      <c r="AD36" s="174">
        <v>0.81330000000000002</v>
      </c>
      <c r="AE36" s="174">
        <v>0.81330000000000002</v>
      </c>
      <c r="AF36" s="174">
        <v>0.81330000000000002</v>
      </c>
      <c r="AG36" s="174">
        <v>0.81330000000000002</v>
      </c>
      <c r="AH36" s="174">
        <v>0.81330000000000002</v>
      </c>
      <c r="AI36" s="174">
        <v>0.81330000000000002</v>
      </c>
      <c r="AJ36" s="174">
        <v>0.81330000000000002</v>
      </c>
      <c r="AK36" s="174">
        <v>0.81330000000000002</v>
      </c>
      <c r="AL36" s="174">
        <v>0.81330000000000002</v>
      </c>
      <c r="AM36" s="174">
        <v>0.81330000000000002</v>
      </c>
      <c r="AN36" s="174">
        <v>0.81330000000000002</v>
      </c>
      <c r="AO36" s="174">
        <v>0.81330000000000002</v>
      </c>
      <c r="AP36" s="174">
        <v>0.81330000000000002</v>
      </c>
      <c r="AQ36" s="174">
        <v>0.81328544921875001</v>
      </c>
      <c r="AR36" s="174">
        <v>0.81312539062500011</v>
      </c>
      <c r="AS36" s="174">
        <v>0.81231054687500004</v>
      </c>
      <c r="AT36" s="174">
        <v>0.80974960937500007</v>
      </c>
      <c r="AU36" s="174">
        <v>0.80413300781250008</v>
      </c>
      <c r="AV36" s="174">
        <v>0.79484960937500015</v>
      </c>
      <c r="AW36" s="174">
        <v>0.7825105468750001</v>
      </c>
      <c r="AX36" s="174">
        <v>0.76842539062500004</v>
      </c>
      <c r="AY36" s="174">
        <v>0.75368544921875003</v>
      </c>
      <c r="AZ36" s="174">
        <v>0.73880000000000001</v>
      </c>
      <c r="BA36" s="174">
        <v>0.72389999999999999</v>
      </c>
      <c r="BB36" s="174">
        <v>0.70900000000000007</v>
      </c>
      <c r="BC36" s="174">
        <v>0.69409999999999994</v>
      </c>
      <c r="BD36" s="174">
        <v>0.67920000000000003</v>
      </c>
      <c r="BE36" s="174">
        <v>0.6643</v>
      </c>
      <c r="BF36" s="174">
        <v>0.64939999999999998</v>
      </c>
      <c r="BG36" s="174">
        <v>0.63450000000000006</v>
      </c>
      <c r="BH36" s="174">
        <v>0.61959999999999993</v>
      </c>
      <c r="BI36" s="174">
        <v>0.60470000000000002</v>
      </c>
      <c r="BJ36" s="174">
        <v>0.58979999999999999</v>
      </c>
      <c r="BK36" s="174">
        <v>0.57489999999999997</v>
      </c>
      <c r="BL36" s="174">
        <v>0.56000000000000005</v>
      </c>
      <c r="BM36" s="174">
        <v>0.54510000000000003</v>
      </c>
      <c r="BN36" s="174">
        <v>0.5302</v>
      </c>
      <c r="BO36" s="174">
        <v>0.51529999999999998</v>
      </c>
      <c r="BP36" s="174">
        <v>0.50039999999999996</v>
      </c>
      <c r="BQ36" s="174">
        <v>0.48549999999999999</v>
      </c>
      <c r="BR36" s="174">
        <v>0.47059999999999996</v>
      </c>
      <c r="BS36" s="174">
        <v>0.45569999999999999</v>
      </c>
      <c r="BT36" s="174">
        <v>0.44079999999999997</v>
      </c>
      <c r="BU36" s="174">
        <v>0.42589999999999995</v>
      </c>
      <c r="BV36" s="174">
        <v>0.41099999999999992</v>
      </c>
      <c r="BW36" s="174">
        <v>0.39609999999999995</v>
      </c>
      <c r="BX36" s="174">
        <v>0.38119999999999993</v>
      </c>
      <c r="BY36" s="174">
        <v>0.36629999999999996</v>
      </c>
      <c r="BZ36" s="174">
        <v>0.35141455078125</v>
      </c>
      <c r="CA36" s="170"/>
      <c r="CB36" s="170"/>
    </row>
    <row r="37" spans="2:80" x14ac:dyDescent="0.25">
      <c r="B37" s="166">
        <f t="shared" si="4"/>
        <v>2030</v>
      </c>
      <c r="C37" s="174">
        <v>0.81330000000000002</v>
      </c>
      <c r="D37" s="174">
        <v>0.81330000000000002</v>
      </c>
      <c r="E37" s="174">
        <v>0.81330000000000002</v>
      </c>
      <c r="F37" s="174">
        <v>0.81330000000000002</v>
      </c>
      <c r="G37" s="174">
        <v>0.81330000000000002</v>
      </c>
      <c r="H37" s="174">
        <v>0.81330000000000002</v>
      </c>
      <c r="I37" s="174">
        <v>0.81330000000000002</v>
      </c>
      <c r="J37" s="174">
        <v>0.81330000000000002</v>
      </c>
      <c r="K37" s="174">
        <v>0.81330000000000002</v>
      </c>
      <c r="L37" s="174">
        <v>0.81330000000000002</v>
      </c>
      <c r="M37" s="174">
        <v>0.81330000000000002</v>
      </c>
      <c r="N37" s="174">
        <v>0.81330000000000002</v>
      </c>
      <c r="O37" s="174">
        <v>0.81330000000000002</v>
      </c>
      <c r="P37" s="174">
        <v>0.81330000000000002</v>
      </c>
      <c r="Q37" s="174">
        <v>0.81330000000000002</v>
      </c>
      <c r="R37" s="174">
        <v>0.81330000000000002</v>
      </c>
      <c r="S37" s="174">
        <v>0.81330000000000002</v>
      </c>
      <c r="T37" s="174">
        <v>0.81330000000000002</v>
      </c>
      <c r="U37" s="174">
        <v>0.81330000000000002</v>
      </c>
      <c r="V37" s="174">
        <v>0.81330000000000002</v>
      </c>
      <c r="W37" s="174">
        <v>0.81330000000000002</v>
      </c>
      <c r="X37" s="174">
        <v>0.81330000000000002</v>
      </c>
      <c r="Y37" s="174">
        <v>0.81330000000000002</v>
      </c>
      <c r="Z37" s="174">
        <v>0.81330000000000002</v>
      </c>
      <c r="AA37" s="174">
        <v>0.81330000000000002</v>
      </c>
      <c r="AB37" s="174">
        <v>0.81330000000000002</v>
      </c>
      <c r="AC37" s="174">
        <v>0.81330000000000002</v>
      </c>
      <c r="AD37" s="174">
        <v>0.81330000000000002</v>
      </c>
      <c r="AE37" s="174">
        <v>0.81330000000000002</v>
      </c>
      <c r="AF37" s="174">
        <v>0.81330000000000002</v>
      </c>
      <c r="AG37" s="174">
        <v>0.81330000000000002</v>
      </c>
      <c r="AH37" s="174">
        <v>0.81330000000000002</v>
      </c>
      <c r="AI37" s="174">
        <v>0.81330000000000002</v>
      </c>
      <c r="AJ37" s="174">
        <v>0.81330000000000002</v>
      </c>
      <c r="AK37" s="174">
        <v>0.81330000000000002</v>
      </c>
      <c r="AL37" s="174">
        <v>0.81330000000000002</v>
      </c>
      <c r="AM37" s="174">
        <v>0.81330000000000002</v>
      </c>
      <c r="AN37" s="174">
        <v>0.81330000000000002</v>
      </c>
      <c r="AO37" s="174">
        <v>0.81330000000000002</v>
      </c>
      <c r="AP37" s="174">
        <v>0.81330000000000002</v>
      </c>
      <c r="AQ37" s="174">
        <v>0.81329272460937507</v>
      </c>
      <c r="AR37" s="174">
        <v>0.81320541992187501</v>
      </c>
      <c r="AS37" s="174">
        <v>0.81271796875000013</v>
      </c>
      <c r="AT37" s="174">
        <v>0.81103007812500005</v>
      </c>
      <c r="AU37" s="174">
        <v>0.80694130859375002</v>
      </c>
      <c r="AV37" s="174">
        <v>0.79949130859375006</v>
      </c>
      <c r="AW37" s="174">
        <v>0.78868007812500007</v>
      </c>
      <c r="AX37" s="174">
        <v>0.77546796875000013</v>
      </c>
      <c r="AY37" s="174">
        <v>0.76105541992187509</v>
      </c>
      <c r="AZ37" s="174">
        <v>0.74624272460937502</v>
      </c>
      <c r="BA37" s="174">
        <v>0.73134999999999994</v>
      </c>
      <c r="BB37" s="174">
        <v>0.71645000000000003</v>
      </c>
      <c r="BC37" s="174">
        <v>0.70155000000000001</v>
      </c>
      <c r="BD37" s="174">
        <v>0.68664999999999998</v>
      </c>
      <c r="BE37" s="174">
        <v>0.67175000000000007</v>
      </c>
      <c r="BF37" s="174">
        <v>0.65684999999999993</v>
      </c>
      <c r="BG37" s="174">
        <v>0.64195000000000002</v>
      </c>
      <c r="BH37" s="174">
        <v>0.62705</v>
      </c>
      <c r="BI37" s="174">
        <v>0.61214999999999997</v>
      </c>
      <c r="BJ37" s="174">
        <v>0.59725000000000006</v>
      </c>
      <c r="BK37" s="174">
        <v>0.58234999999999992</v>
      </c>
      <c r="BL37" s="174">
        <v>0.56745000000000001</v>
      </c>
      <c r="BM37" s="174">
        <v>0.5525500000000001</v>
      </c>
      <c r="BN37" s="174">
        <v>0.53764999999999996</v>
      </c>
      <c r="BO37" s="174">
        <v>0.52275000000000005</v>
      </c>
      <c r="BP37" s="174">
        <v>0.50784999999999991</v>
      </c>
      <c r="BQ37" s="174">
        <v>0.49295</v>
      </c>
      <c r="BR37" s="174">
        <v>0.47804999999999997</v>
      </c>
      <c r="BS37" s="174">
        <v>0.46314999999999995</v>
      </c>
      <c r="BT37" s="174">
        <v>0.44824999999999998</v>
      </c>
      <c r="BU37" s="174">
        <v>0.43334999999999996</v>
      </c>
      <c r="BV37" s="174">
        <v>0.41844999999999993</v>
      </c>
      <c r="BW37" s="174">
        <v>0.40354999999999996</v>
      </c>
      <c r="BX37" s="174">
        <v>0.38864999999999994</v>
      </c>
      <c r="BY37" s="174">
        <v>0.37374999999999992</v>
      </c>
      <c r="BZ37" s="174">
        <v>0.35885727539062495</v>
      </c>
      <c r="CA37" s="170"/>
      <c r="CB37" s="170"/>
    </row>
    <row r="38" spans="2:80" x14ac:dyDescent="0.25">
      <c r="B38" s="166">
        <f t="shared" si="4"/>
        <v>2031</v>
      </c>
      <c r="C38" s="174">
        <v>0.81330000000000002</v>
      </c>
      <c r="D38" s="174">
        <v>0.81330000000000002</v>
      </c>
      <c r="E38" s="174">
        <v>0.81330000000000002</v>
      </c>
      <c r="F38" s="174">
        <v>0.81330000000000002</v>
      </c>
      <c r="G38" s="174">
        <v>0.81330000000000002</v>
      </c>
      <c r="H38" s="174">
        <v>0.81330000000000002</v>
      </c>
      <c r="I38" s="174">
        <v>0.81330000000000002</v>
      </c>
      <c r="J38" s="174">
        <v>0.81330000000000002</v>
      </c>
      <c r="K38" s="174">
        <v>0.81330000000000002</v>
      </c>
      <c r="L38" s="174">
        <v>0.81330000000000002</v>
      </c>
      <c r="M38" s="174">
        <v>0.81330000000000002</v>
      </c>
      <c r="N38" s="174">
        <v>0.81330000000000002</v>
      </c>
      <c r="O38" s="174">
        <v>0.81330000000000002</v>
      </c>
      <c r="P38" s="174">
        <v>0.81330000000000002</v>
      </c>
      <c r="Q38" s="174">
        <v>0.81330000000000002</v>
      </c>
      <c r="R38" s="174">
        <v>0.81330000000000002</v>
      </c>
      <c r="S38" s="174">
        <v>0.81330000000000002</v>
      </c>
      <c r="T38" s="174">
        <v>0.81330000000000002</v>
      </c>
      <c r="U38" s="174">
        <v>0.81330000000000002</v>
      </c>
      <c r="V38" s="174">
        <v>0.81330000000000002</v>
      </c>
      <c r="W38" s="174">
        <v>0.81330000000000002</v>
      </c>
      <c r="X38" s="174">
        <v>0.81330000000000002</v>
      </c>
      <c r="Y38" s="174">
        <v>0.81330000000000002</v>
      </c>
      <c r="Z38" s="174">
        <v>0.81330000000000002</v>
      </c>
      <c r="AA38" s="174">
        <v>0.81330000000000002</v>
      </c>
      <c r="AB38" s="174">
        <v>0.81330000000000002</v>
      </c>
      <c r="AC38" s="174">
        <v>0.81330000000000002</v>
      </c>
      <c r="AD38" s="174">
        <v>0.81330000000000002</v>
      </c>
      <c r="AE38" s="174">
        <v>0.81330000000000002</v>
      </c>
      <c r="AF38" s="174">
        <v>0.81330000000000002</v>
      </c>
      <c r="AG38" s="174">
        <v>0.81330000000000002</v>
      </c>
      <c r="AH38" s="174">
        <v>0.81330000000000002</v>
      </c>
      <c r="AI38" s="174">
        <v>0.81330000000000002</v>
      </c>
      <c r="AJ38" s="174">
        <v>0.81330000000000002</v>
      </c>
      <c r="AK38" s="174">
        <v>0.81330000000000002</v>
      </c>
      <c r="AL38" s="174">
        <v>0.81330000000000002</v>
      </c>
      <c r="AM38" s="174">
        <v>0.81330000000000002</v>
      </c>
      <c r="AN38" s="174">
        <v>0.81330000000000002</v>
      </c>
      <c r="AO38" s="174">
        <v>0.81330000000000002</v>
      </c>
      <c r="AP38" s="174">
        <v>0.81330000000000002</v>
      </c>
      <c r="AQ38" s="174">
        <v>0.8132963623046876</v>
      </c>
      <c r="AR38" s="174">
        <v>0.81324907226562504</v>
      </c>
      <c r="AS38" s="174">
        <v>0.81296169433593757</v>
      </c>
      <c r="AT38" s="174">
        <v>0.81187402343750015</v>
      </c>
      <c r="AU38" s="174">
        <v>0.80898569335937509</v>
      </c>
      <c r="AV38" s="174">
        <v>0.80321630859375004</v>
      </c>
      <c r="AW38" s="174">
        <v>0.79408569335937507</v>
      </c>
      <c r="AX38" s="174">
        <v>0.7820740234375001</v>
      </c>
      <c r="AY38" s="174">
        <v>0.76826169433593761</v>
      </c>
      <c r="AZ38" s="174">
        <v>0.75364907226562505</v>
      </c>
      <c r="BA38" s="174">
        <v>0.73879636230468748</v>
      </c>
      <c r="BB38" s="174">
        <v>0.72389999999999999</v>
      </c>
      <c r="BC38" s="174">
        <v>0.70900000000000007</v>
      </c>
      <c r="BD38" s="174">
        <v>0.69409999999999994</v>
      </c>
      <c r="BE38" s="174">
        <v>0.67920000000000003</v>
      </c>
      <c r="BF38" s="174">
        <v>0.6643</v>
      </c>
      <c r="BG38" s="174">
        <v>0.64939999999999998</v>
      </c>
      <c r="BH38" s="174">
        <v>0.63450000000000006</v>
      </c>
      <c r="BI38" s="174">
        <v>0.61959999999999993</v>
      </c>
      <c r="BJ38" s="174">
        <v>0.60470000000000002</v>
      </c>
      <c r="BK38" s="174">
        <v>0.58979999999999999</v>
      </c>
      <c r="BL38" s="174">
        <v>0.57489999999999997</v>
      </c>
      <c r="BM38" s="174">
        <v>0.56000000000000005</v>
      </c>
      <c r="BN38" s="174">
        <v>0.54510000000000003</v>
      </c>
      <c r="BO38" s="174">
        <v>0.5302</v>
      </c>
      <c r="BP38" s="174">
        <v>0.51529999999999998</v>
      </c>
      <c r="BQ38" s="174">
        <v>0.50039999999999996</v>
      </c>
      <c r="BR38" s="174">
        <v>0.48549999999999999</v>
      </c>
      <c r="BS38" s="174">
        <v>0.47059999999999996</v>
      </c>
      <c r="BT38" s="174">
        <v>0.45569999999999999</v>
      </c>
      <c r="BU38" s="174">
        <v>0.44079999999999997</v>
      </c>
      <c r="BV38" s="174">
        <v>0.42589999999999995</v>
      </c>
      <c r="BW38" s="174">
        <v>0.41099999999999992</v>
      </c>
      <c r="BX38" s="174">
        <v>0.39609999999999995</v>
      </c>
      <c r="BY38" s="174">
        <v>0.38119999999999993</v>
      </c>
      <c r="BZ38" s="174">
        <v>0.36630363769531243</v>
      </c>
      <c r="CA38" s="170"/>
      <c r="CB38" s="170"/>
    </row>
    <row r="39" spans="2:80" x14ac:dyDescent="0.25">
      <c r="B39" s="166">
        <f t="shared" si="4"/>
        <v>2032</v>
      </c>
      <c r="C39" s="174">
        <v>0.81330000000000002</v>
      </c>
      <c r="D39" s="174">
        <v>0.81330000000000002</v>
      </c>
      <c r="E39" s="174">
        <v>0.81330000000000002</v>
      </c>
      <c r="F39" s="174">
        <v>0.81330000000000002</v>
      </c>
      <c r="G39" s="174">
        <v>0.81330000000000002</v>
      </c>
      <c r="H39" s="174">
        <v>0.81330000000000002</v>
      </c>
      <c r="I39" s="174">
        <v>0.81330000000000002</v>
      </c>
      <c r="J39" s="174">
        <v>0.81330000000000002</v>
      </c>
      <c r="K39" s="174">
        <v>0.81330000000000002</v>
      </c>
      <c r="L39" s="174">
        <v>0.81330000000000002</v>
      </c>
      <c r="M39" s="174">
        <v>0.81330000000000002</v>
      </c>
      <c r="N39" s="174">
        <v>0.81330000000000002</v>
      </c>
      <c r="O39" s="174">
        <v>0.81330000000000002</v>
      </c>
      <c r="P39" s="174">
        <v>0.81330000000000002</v>
      </c>
      <c r="Q39" s="174">
        <v>0.81330000000000002</v>
      </c>
      <c r="R39" s="174">
        <v>0.81330000000000002</v>
      </c>
      <c r="S39" s="174">
        <v>0.81330000000000002</v>
      </c>
      <c r="T39" s="174">
        <v>0.81330000000000002</v>
      </c>
      <c r="U39" s="174">
        <v>0.81330000000000002</v>
      </c>
      <c r="V39" s="174">
        <v>0.81330000000000002</v>
      </c>
      <c r="W39" s="174">
        <v>0.81330000000000002</v>
      </c>
      <c r="X39" s="174">
        <v>0.81330000000000002</v>
      </c>
      <c r="Y39" s="174">
        <v>0.81330000000000002</v>
      </c>
      <c r="Z39" s="174">
        <v>0.81330000000000002</v>
      </c>
      <c r="AA39" s="174">
        <v>0.81330000000000002</v>
      </c>
      <c r="AB39" s="174">
        <v>0.81330000000000002</v>
      </c>
      <c r="AC39" s="174">
        <v>0.81330000000000002</v>
      </c>
      <c r="AD39" s="174">
        <v>0.81330000000000002</v>
      </c>
      <c r="AE39" s="174">
        <v>0.81330000000000002</v>
      </c>
      <c r="AF39" s="174">
        <v>0.81330000000000002</v>
      </c>
      <c r="AG39" s="174">
        <v>0.81330000000000002</v>
      </c>
      <c r="AH39" s="174">
        <v>0.81330000000000002</v>
      </c>
      <c r="AI39" s="174">
        <v>0.81330000000000002</v>
      </c>
      <c r="AJ39" s="174">
        <v>0.81330000000000002</v>
      </c>
      <c r="AK39" s="174">
        <v>0.81330000000000002</v>
      </c>
      <c r="AL39" s="174">
        <v>0.81330000000000002</v>
      </c>
      <c r="AM39" s="174">
        <v>0.81330000000000002</v>
      </c>
      <c r="AN39" s="174">
        <v>0.81330000000000002</v>
      </c>
      <c r="AO39" s="174">
        <v>0.81330000000000002</v>
      </c>
      <c r="AP39" s="174">
        <v>0.81330000000000002</v>
      </c>
      <c r="AQ39" s="174">
        <v>0.81329818115234387</v>
      </c>
      <c r="AR39" s="174">
        <v>0.81327271728515638</v>
      </c>
      <c r="AS39" s="174">
        <v>0.8131053833007813</v>
      </c>
      <c r="AT39" s="174">
        <v>0.8124178588867188</v>
      </c>
      <c r="AU39" s="174">
        <v>0.81042985839843762</v>
      </c>
      <c r="AV39" s="174">
        <v>0.80610100097656257</v>
      </c>
      <c r="AW39" s="174">
        <v>0.79865100097656261</v>
      </c>
      <c r="AX39" s="174">
        <v>0.78807985839843764</v>
      </c>
      <c r="AY39" s="174">
        <v>0.7751678588867188</v>
      </c>
      <c r="AZ39" s="174">
        <v>0.76095538330078139</v>
      </c>
      <c r="BA39" s="174">
        <v>0.74622271728515632</v>
      </c>
      <c r="BB39" s="174">
        <v>0.73134818115234368</v>
      </c>
      <c r="BC39" s="174">
        <v>0.71645000000000003</v>
      </c>
      <c r="BD39" s="174">
        <v>0.70155000000000001</v>
      </c>
      <c r="BE39" s="174">
        <v>0.68664999999999998</v>
      </c>
      <c r="BF39" s="174">
        <v>0.67175000000000007</v>
      </c>
      <c r="BG39" s="174">
        <v>0.65684999999999993</v>
      </c>
      <c r="BH39" s="174">
        <v>0.64195000000000002</v>
      </c>
      <c r="BI39" s="174">
        <v>0.62705</v>
      </c>
      <c r="BJ39" s="174">
        <v>0.61214999999999997</v>
      </c>
      <c r="BK39" s="174">
        <v>0.59725000000000006</v>
      </c>
      <c r="BL39" s="174">
        <v>0.58234999999999992</v>
      </c>
      <c r="BM39" s="174">
        <v>0.56745000000000001</v>
      </c>
      <c r="BN39" s="174">
        <v>0.5525500000000001</v>
      </c>
      <c r="BO39" s="174">
        <v>0.53764999999999996</v>
      </c>
      <c r="BP39" s="174">
        <v>0.52275000000000005</v>
      </c>
      <c r="BQ39" s="174">
        <v>0.50784999999999991</v>
      </c>
      <c r="BR39" s="174">
        <v>0.49295</v>
      </c>
      <c r="BS39" s="174">
        <v>0.47804999999999997</v>
      </c>
      <c r="BT39" s="174">
        <v>0.46314999999999995</v>
      </c>
      <c r="BU39" s="174">
        <v>0.44824999999999998</v>
      </c>
      <c r="BV39" s="174">
        <v>0.43334999999999996</v>
      </c>
      <c r="BW39" s="174">
        <v>0.41844999999999993</v>
      </c>
      <c r="BX39" s="174">
        <v>0.40354999999999996</v>
      </c>
      <c r="BY39" s="174">
        <v>0.38864999999999994</v>
      </c>
      <c r="BZ39" s="174">
        <v>0.37375181884765618</v>
      </c>
      <c r="CA39" s="170"/>
      <c r="CB39" s="170"/>
    </row>
    <row r="40" spans="2:80" x14ac:dyDescent="0.25">
      <c r="B40" s="166">
        <f t="shared" si="4"/>
        <v>2033</v>
      </c>
      <c r="C40" s="174">
        <v>0.81330000000000002</v>
      </c>
      <c r="D40" s="174">
        <v>0.81330000000000002</v>
      </c>
      <c r="E40" s="174">
        <v>0.81330000000000002</v>
      </c>
      <c r="F40" s="174">
        <v>0.81330000000000002</v>
      </c>
      <c r="G40" s="174">
        <v>0.81330000000000002</v>
      </c>
      <c r="H40" s="174">
        <v>0.81330000000000002</v>
      </c>
      <c r="I40" s="174">
        <v>0.81330000000000002</v>
      </c>
      <c r="J40" s="174">
        <v>0.81330000000000002</v>
      </c>
      <c r="K40" s="174">
        <v>0.81330000000000002</v>
      </c>
      <c r="L40" s="174">
        <v>0.81330000000000002</v>
      </c>
      <c r="M40" s="174">
        <v>0.81330000000000002</v>
      </c>
      <c r="N40" s="174">
        <v>0.81330000000000002</v>
      </c>
      <c r="O40" s="174">
        <v>0.81330000000000002</v>
      </c>
      <c r="P40" s="174">
        <v>0.81330000000000002</v>
      </c>
      <c r="Q40" s="174">
        <v>0.81330000000000002</v>
      </c>
      <c r="R40" s="174">
        <v>0.81330000000000002</v>
      </c>
      <c r="S40" s="174">
        <v>0.81330000000000002</v>
      </c>
      <c r="T40" s="174">
        <v>0.81330000000000002</v>
      </c>
      <c r="U40" s="174">
        <v>0.81330000000000002</v>
      </c>
      <c r="V40" s="174">
        <v>0.81330000000000002</v>
      </c>
      <c r="W40" s="174">
        <v>0.81330000000000002</v>
      </c>
      <c r="X40" s="174">
        <v>0.81330000000000002</v>
      </c>
      <c r="Y40" s="174">
        <v>0.81330000000000002</v>
      </c>
      <c r="Z40" s="174">
        <v>0.81330000000000002</v>
      </c>
      <c r="AA40" s="174">
        <v>0.81330000000000002</v>
      </c>
      <c r="AB40" s="174">
        <v>0.81330000000000002</v>
      </c>
      <c r="AC40" s="174">
        <v>0.81330000000000002</v>
      </c>
      <c r="AD40" s="174">
        <v>0.81330000000000002</v>
      </c>
      <c r="AE40" s="174">
        <v>0.81330000000000002</v>
      </c>
      <c r="AF40" s="174">
        <v>0.81330000000000002</v>
      </c>
      <c r="AG40" s="174">
        <v>0.81330000000000002</v>
      </c>
      <c r="AH40" s="174">
        <v>0.81330000000000002</v>
      </c>
      <c r="AI40" s="174">
        <v>0.81330000000000002</v>
      </c>
      <c r="AJ40" s="174">
        <v>0.81330000000000002</v>
      </c>
      <c r="AK40" s="174">
        <v>0.81330000000000002</v>
      </c>
      <c r="AL40" s="174">
        <v>0.81330000000000002</v>
      </c>
      <c r="AM40" s="174">
        <v>0.81330000000000002</v>
      </c>
      <c r="AN40" s="174">
        <v>0.81330000000000002</v>
      </c>
      <c r="AO40" s="174">
        <v>0.81330000000000002</v>
      </c>
      <c r="AP40" s="174">
        <v>0.81330000000000002</v>
      </c>
      <c r="AQ40" s="174">
        <v>0.81329909057617189</v>
      </c>
      <c r="AR40" s="174">
        <v>0.81328544921875012</v>
      </c>
      <c r="AS40" s="174">
        <v>0.81318905029296884</v>
      </c>
      <c r="AT40" s="174">
        <v>0.81276162109375005</v>
      </c>
      <c r="AU40" s="174">
        <v>0.81142385864257816</v>
      </c>
      <c r="AV40" s="174">
        <v>0.80826542968750004</v>
      </c>
      <c r="AW40" s="174">
        <v>0.80237600097656259</v>
      </c>
      <c r="AX40" s="174">
        <v>0.79336542968750012</v>
      </c>
      <c r="AY40" s="174">
        <v>0.78162385864257822</v>
      </c>
      <c r="AZ40" s="174">
        <v>0.76806162109375009</v>
      </c>
      <c r="BA40" s="174">
        <v>0.75358905029296885</v>
      </c>
      <c r="BB40" s="174">
        <v>0.73878544921875</v>
      </c>
      <c r="BC40" s="174">
        <v>0.72389909057617186</v>
      </c>
      <c r="BD40" s="174">
        <v>0.70900000000000007</v>
      </c>
      <c r="BE40" s="174">
        <v>0.69409999999999994</v>
      </c>
      <c r="BF40" s="174">
        <v>0.67920000000000003</v>
      </c>
      <c r="BG40" s="174">
        <v>0.6643</v>
      </c>
      <c r="BH40" s="174">
        <v>0.64939999999999998</v>
      </c>
      <c r="BI40" s="174">
        <v>0.63450000000000006</v>
      </c>
      <c r="BJ40" s="174">
        <v>0.61959999999999993</v>
      </c>
      <c r="BK40" s="174">
        <v>0.60470000000000002</v>
      </c>
      <c r="BL40" s="174">
        <v>0.58979999999999999</v>
      </c>
      <c r="BM40" s="174">
        <v>0.57489999999999997</v>
      </c>
      <c r="BN40" s="174">
        <v>0.56000000000000005</v>
      </c>
      <c r="BO40" s="174">
        <v>0.54510000000000003</v>
      </c>
      <c r="BP40" s="174">
        <v>0.5302</v>
      </c>
      <c r="BQ40" s="174">
        <v>0.51529999999999998</v>
      </c>
      <c r="BR40" s="174">
        <v>0.50039999999999996</v>
      </c>
      <c r="BS40" s="174">
        <v>0.48549999999999999</v>
      </c>
      <c r="BT40" s="174">
        <v>0.47059999999999996</v>
      </c>
      <c r="BU40" s="174">
        <v>0.45569999999999999</v>
      </c>
      <c r="BV40" s="174">
        <v>0.44079999999999997</v>
      </c>
      <c r="BW40" s="174">
        <v>0.42589999999999995</v>
      </c>
      <c r="BX40" s="174">
        <v>0.41099999999999992</v>
      </c>
      <c r="BY40" s="174">
        <v>0.39609999999999995</v>
      </c>
      <c r="BZ40" s="174">
        <v>0.38120090942382806</v>
      </c>
      <c r="CA40" s="170"/>
      <c r="CB40" s="170"/>
    </row>
    <row r="41" spans="2:80" x14ac:dyDescent="0.25">
      <c r="B41" s="166">
        <f t="shared" si="4"/>
        <v>2034</v>
      </c>
      <c r="C41" s="174">
        <v>0.81330000000000002</v>
      </c>
      <c r="D41" s="174">
        <v>0.81330000000000002</v>
      </c>
      <c r="E41" s="174">
        <v>0.81330000000000002</v>
      </c>
      <c r="F41" s="174">
        <v>0.81330000000000002</v>
      </c>
      <c r="G41" s="174">
        <v>0.81330000000000002</v>
      </c>
      <c r="H41" s="174">
        <v>0.81330000000000002</v>
      </c>
      <c r="I41" s="174">
        <v>0.81330000000000002</v>
      </c>
      <c r="J41" s="174">
        <v>0.81330000000000002</v>
      </c>
      <c r="K41" s="174">
        <v>0.81330000000000002</v>
      </c>
      <c r="L41" s="174">
        <v>0.81330000000000002</v>
      </c>
      <c r="M41" s="174">
        <v>0.81330000000000002</v>
      </c>
      <c r="N41" s="174">
        <v>0.81330000000000002</v>
      </c>
      <c r="O41" s="174">
        <v>0.81330000000000002</v>
      </c>
      <c r="P41" s="174">
        <v>0.81330000000000002</v>
      </c>
      <c r="Q41" s="174">
        <v>0.81330000000000002</v>
      </c>
      <c r="R41" s="174">
        <v>0.81330000000000002</v>
      </c>
      <c r="S41" s="174">
        <v>0.81330000000000002</v>
      </c>
      <c r="T41" s="174">
        <v>0.81330000000000002</v>
      </c>
      <c r="U41" s="174">
        <v>0.81330000000000002</v>
      </c>
      <c r="V41" s="174">
        <v>0.81330000000000002</v>
      </c>
      <c r="W41" s="174">
        <v>0.81330000000000002</v>
      </c>
      <c r="X41" s="174">
        <v>0.81330000000000002</v>
      </c>
      <c r="Y41" s="174">
        <v>0.81330000000000002</v>
      </c>
      <c r="Z41" s="174">
        <v>0.81330000000000002</v>
      </c>
      <c r="AA41" s="174">
        <v>0.81330000000000002</v>
      </c>
      <c r="AB41" s="174">
        <v>0.81330000000000002</v>
      </c>
      <c r="AC41" s="174">
        <v>0.81330000000000002</v>
      </c>
      <c r="AD41" s="174">
        <v>0.81330000000000002</v>
      </c>
      <c r="AE41" s="174">
        <v>0.81330000000000002</v>
      </c>
      <c r="AF41" s="174">
        <v>0.81330000000000002</v>
      </c>
      <c r="AG41" s="174">
        <v>0.81330000000000002</v>
      </c>
      <c r="AH41" s="174">
        <v>0.81330000000000002</v>
      </c>
      <c r="AI41" s="174">
        <v>0.81330000000000002</v>
      </c>
      <c r="AJ41" s="174">
        <v>0.81330000000000002</v>
      </c>
      <c r="AK41" s="174">
        <v>0.81330000000000002</v>
      </c>
      <c r="AL41" s="174">
        <v>0.81330000000000002</v>
      </c>
      <c r="AM41" s="174">
        <v>0.81330000000000002</v>
      </c>
      <c r="AN41" s="174">
        <v>0.81330000000000002</v>
      </c>
      <c r="AO41" s="174">
        <v>0.81330000000000002</v>
      </c>
      <c r="AP41" s="174">
        <v>0.81330000000000002</v>
      </c>
      <c r="AQ41" s="174">
        <v>0.81329954528808601</v>
      </c>
      <c r="AR41" s="174">
        <v>0.81329226989746095</v>
      </c>
      <c r="AS41" s="174">
        <v>0.81323724975585954</v>
      </c>
      <c r="AT41" s="174">
        <v>0.81297533569335945</v>
      </c>
      <c r="AU41" s="174">
        <v>0.8120927398681641</v>
      </c>
      <c r="AV41" s="174">
        <v>0.8098446441650391</v>
      </c>
      <c r="AW41" s="174">
        <v>0.80532071533203131</v>
      </c>
      <c r="AX41" s="174">
        <v>0.79787071533203135</v>
      </c>
      <c r="AY41" s="174">
        <v>0.78749464416503923</v>
      </c>
      <c r="AZ41" s="174">
        <v>0.7748427398681641</v>
      </c>
      <c r="BA41" s="174">
        <v>0.76082533569335942</v>
      </c>
      <c r="BB41" s="174">
        <v>0.74618724975585948</v>
      </c>
      <c r="BC41" s="174">
        <v>0.73134226989746098</v>
      </c>
      <c r="BD41" s="174">
        <v>0.71644954528808591</v>
      </c>
      <c r="BE41" s="174">
        <v>0.70155000000000001</v>
      </c>
      <c r="BF41" s="174">
        <v>0.68664999999999998</v>
      </c>
      <c r="BG41" s="174">
        <v>0.67175000000000007</v>
      </c>
      <c r="BH41" s="174">
        <v>0.65684999999999993</v>
      </c>
      <c r="BI41" s="174">
        <v>0.64195000000000002</v>
      </c>
      <c r="BJ41" s="174">
        <v>0.62705</v>
      </c>
      <c r="BK41" s="174">
        <v>0.61214999999999997</v>
      </c>
      <c r="BL41" s="174">
        <v>0.59725000000000006</v>
      </c>
      <c r="BM41" s="174">
        <v>0.58234999999999992</v>
      </c>
      <c r="BN41" s="174">
        <v>0.56745000000000001</v>
      </c>
      <c r="BO41" s="174">
        <v>0.5525500000000001</v>
      </c>
      <c r="BP41" s="174">
        <v>0.53764999999999996</v>
      </c>
      <c r="BQ41" s="174">
        <v>0.52275000000000005</v>
      </c>
      <c r="BR41" s="174">
        <v>0.50784999999999991</v>
      </c>
      <c r="BS41" s="174">
        <v>0.49295</v>
      </c>
      <c r="BT41" s="174">
        <v>0.47804999999999997</v>
      </c>
      <c r="BU41" s="174">
        <v>0.46314999999999995</v>
      </c>
      <c r="BV41" s="174">
        <v>0.44824999999999998</v>
      </c>
      <c r="BW41" s="174">
        <v>0.43334999999999996</v>
      </c>
      <c r="BX41" s="174">
        <v>0.41844999999999993</v>
      </c>
      <c r="BY41" s="174">
        <v>0.40354999999999996</v>
      </c>
      <c r="BZ41" s="174">
        <v>0.38865045471191401</v>
      </c>
      <c r="CA41" s="170"/>
      <c r="CB41" s="170"/>
    </row>
    <row r="42" spans="2:80" x14ac:dyDescent="0.25">
      <c r="B42" s="166">
        <f t="shared" si="4"/>
        <v>2035</v>
      </c>
      <c r="C42" s="174">
        <v>0.81330000000000002</v>
      </c>
      <c r="D42" s="174">
        <v>0.81330000000000002</v>
      </c>
      <c r="E42" s="174">
        <v>0.81330000000000002</v>
      </c>
      <c r="F42" s="174">
        <v>0.81330000000000002</v>
      </c>
      <c r="G42" s="174">
        <v>0.81330000000000002</v>
      </c>
      <c r="H42" s="174">
        <v>0.81330000000000002</v>
      </c>
      <c r="I42" s="174">
        <v>0.81330000000000002</v>
      </c>
      <c r="J42" s="174">
        <v>0.81330000000000002</v>
      </c>
      <c r="K42" s="174">
        <v>0.81330000000000002</v>
      </c>
      <c r="L42" s="174">
        <v>0.81330000000000002</v>
      </c>
      <c r="M42" s="174">
        <v>0.81330000000000002</v>
      </c>
      <c r="N42" s="174">
        <v>0.81330000000000002</v>
      </c>
      <c r="O42" s="174">
        <v>0.81330000000000002</v>
      </c>
      <c r="P42" s="174">
        <v>0.81330000000000002</v>
      </c>
      <c r="Q42" s="174">
        <v>0.81330000000000002</v>
      </c>
      <c r="R42" s="174">
        <v>0.81330000000000002</v>
      </c>
      <c r="S42" s="174">
        <v>0.81330000000000002</v>
      </c>
      <c r="T42" s="174">
        <v>0.81330000000000002</v>
      </c>
      <c r="U42" s="174">
        <v>0.81330000000000002</v>
      </c>
      <c r="V42" s="174">
        <v>0.81330000000000002</v>
      </c>
      <c r="W42" s="174">
        <v>0.81330000000000002</v>
      </c>
      <c r="X42" s="174">
        <v>0.81330000000000002</v>
      </c>
      <c r="Y42" s="174">
        <v>0.81330000000000002</v>
      </c>
      <c r="Z42" s="174">
        <v>0.81330000000000002</v>
      </c>
      <c r="AA42" s="174">
        <v>0.81330000000000002</v>
      </c>
      <c r="AB42" s="174">
        <v>0.81330000000000002</v>
      </c>
      <c r="AC42" s="174">
        <v>0.81330000000000002</v>
      </c>
      <c r="AD42" s="174">
        <v>0.81330000000000002</v>
      </c>
      <c r="AE42" s="174">
        <v>0.81330000000000002</v>
      </c>
      <c r="AF42" s="174">
        <v>0.81330000000000002</v>
      </c>
      <c r="AG42" s="174">
        <v>0.81330000000000002</v>
      </c>
      <c r="AH42" s="174">
        <v>0.81330000000000002</v>
      </c>
      <c r="AI42" s="174">
        <v>0.81330000000000002</v>
      </c>
      <c r="AJ42" s="174">
        <v>0.81330000000000002</v>
      </c>
      <c r="AK42" s="174">
        <v>0.81330000000000002</v>
      </c>
      <c r="AL42" s="174">
        <v>0.81330000000000002</v>
      </c>
      <c r="AM42" s="174">
        <v>0.81330000000000002</v>
      </c>
      <c r="AN42" s="174">
        <v>0.81330000000000002</v>
      </c>
      <c r="AO42" s="174">
        <v>0.81330000000000002</v>
      </c>
      <c r="AP42" s="174">
        <v>0.81330000000000002</v>
      </c>
      <c r="AQ42" s="174">
        <v>0.81329977264404296</v>
      </c>
      <c r="AR42" s="174">
        <v>0.81329590759277348</v>
      </c>
      <c r="AS42" s="174">
        <v>0.81326475982666024</v>
      </c>
      <c r="AT42" s="174">
        <v>0.81310629272460955</v>
      </c>
      <c r="AU42" s="174">
        <v>0.81253403778076172</v>
      </c>
      <c r="AV42" s="174">
        <v>0.8109686920166016</v>
      </c>
      <c r="AW42" s="174">
        <v>0.80758267974853526</v>
      </c>
      <c r="AX42" s="174">
        <v>0.80159571533203133</v>
      </c>
      <c r="AY42" s="174">
        <v>0.79268267974853535</v>
      </c>
      <c r="AZ42" s="174">
        <v>0.78116869201660166</v>
      </c>
      <c r="BA42" s="174">
        <v>0.76783403778076176</v>
      </c>
      <c r="BB42" s="174">
        <v>0.75350629272460945</v>
      </c>
      <c r="BC42" s="174">
        <v>0.73876475982666023</v>
      </c>
      <c r="BD42" s="174">
        <v>0.72389590759277345</v>
      </c>
      <c r="BE42" s="174">
        <v>0.7089997726440429</v>
      </c>
      <c r="BF42" s="174">
        <v>0.69409999999999994</v>
      </c>
      <c r="BG42" s="174">
        <v>0.67920000000000003</v>
      </c>
      <c r="BH42" s="174">
        <v>0.6643</v>
      </c>
      <c r="BI42" s="174">
        <v>0.64939999999999998</v>
      </c>
      <c r="BJ42" s="174">
        <v>0.63450000000000006</v>
      </c>
      <c r="BK42" s="174">
        <v>0.61959999999999993</v>
      </c>
      <c r="BL42" s="174">
        <v>0.60470000000000002</v>
      </c>
      <c r="BM42" s="174">
        <v>0.58979999999999999</v>
      </c>
      <c r="BN42" s="174">
        <v>0.57489999999999997</v>
      </c>
      <c r="BO42" s="174">
        <v>0.56000000000000005</v>
      </c>
      <c r="BP42" s="174">
        <v>0.54510000000000003</v>
      </c>
      <c r="BQ42" s="174">
        <v>0.5302</v>
      </c>
      <c r="BR42" s="174">
        <v>0.51529999999999998</v>
      </c>
      <c r="BS42" s="174">
        <v>0.50039999999999996</v>
      </c>
      <c r="BT42" s="174">
        <v>0.48549999999999999</v>
      </c>
      <c r="BU42" s="174">
        <v>0.47059999999999996</v>
      </c>
      <c r="BV42" s="174">
        <v>0.45569999999999999</v>
      </c>
      <c r="BW42" s="174">
        <v>0.44079999999999997</v>
      </c>
      <c r="BX42" s="174">
        <v>0.42589999999999995</v>
      </c>
      <c r="BY42" s="174">
        <v>0.41099999999999992</v>
      </c>
      <c r="BZ42" s="174">
        <v>0.39610022735595696</v>
      </c>
      <c r="CA42" s="170"/>
      <c r="CB42" s="170"/>
    </row>
    <row r="43" spans="2:80" x14ac:dyDescent="0.25">
      <c r="B43" s="166">
        <f t="shared" si="4"/>
        <v>2036</v>
      </c>
      <c r="C43" s="174">
        <v>0.81330000000000002</v>
      </c>
      <c r="D43" s="174">
        <v>0.81330000000000002</v>
      </c>
      <c r="E43" s="174">
        <v>0.81330000000000002</v>
      </c>
      <c r="F43" s="174">
        <v>0.81330000000000002</v>
      </c>
      <c r="G43" s="174">
        <v>0.81330000000000002</v>
      </c>
      <c r="H43" s="174">
        <v>0.81330000000000002</v>
      </c>
      <c r="I43" s="174">
        <v>0.81330000000000002</v>
      </c>
      <c r="J43" s="174">
        <v>0.81330000000000002</v>
      </c>
      <c r="K43" s="174">
        <v>0.81330000000000002</v>
      </c>
      <c r="L43" s="174">
        <v>0.81330000000000002</v>
      </c>
      <c r="M43" s="174">
        <v>0.81330000000000002</v>
      </c>
      <c r="N43" s="174">
        <v>0.81330000000000002</v>
      </c>
      <c r="O43" s="174">
        <v>0.81330000000000002</v>
      </c>
      <c r="P43" s="174">
        <v>0.81330000000000002</v>
      </c>
      <c r="Q43" s="174">
        <v>0.81330000000000002</v>
      </c>
      <c r="R43" s="174">
        <v>0.81330000000000002</v>
      </c>
      <c r="S43" s="174">
        <v>0.81330000000000002</v>
      </c>
      <c r="T43" s="174">
        <v>0.81330000000000002</v>
      </c>
      <c r="U43" s="174">
        <v>0.81330000000000002</v>
      </c>
      <c r="V43" s="174">
        <v>0.81330000000000002</v>
      </c>
      <c r="W43" s="174">
        <v>0.81330000000000002</v>
      </c>
      <c r="X43" s="174">
        <v>0.81330000000000002</v>
      </c>
      <c r="Y43" s="174">
        <v>0.81330000000000002</v>
      </c>
      <c r="Z43" s="174">
        <v>0.81330000000000002</v>
      </c>
      <c r="AA43" s="174">
        <v>0.81330000000000002</v>
      </c>
      <c r="AB43" s="174">
        <v>0.81330000000000002</v>
      </c>
      <c r="AC43" s="174">
        <v>0.81330000000000002</v>
      </c>
      <c r="AD43" s="174">
        <v>0.81330000000000002</v>
      </c>
      <c r="AE43" s="174">
        <v>0.81330000000000002</v>
      </c>
      <c r="AF43" s="174">
        <v>0.81330000000000002</v>
      </c>
      <c r="AG43" s="174">
        <v>0.81330000000000002</v>
      </c>
      <c r="AH43" s="174">
        <v>0.81330000000000002</v>
      </c>
      <c r="AI43" s="174">
        <v>0.81330000000000002</v>
      </c>
      <c r="AJ43" s="174">
        <v>0.81330000000000002</v>
      </c>
      <c r="AK43" s="174">
        <v>0.81330000000000002</v>
      </c>
      <c r="AL43" s="174">
        <v>0.81330000000000002</v>
      </c>
      <c r="AM43" s="174">
        <v>0.81330000000000002</v>
      </c>
      <c r="AN43" s="174">
        <v>0.81330000000000002</v>
      </c>
      <c r="AO43" s="174">
        <v>0.81330000000000002</v>
      </c>
      <c r="AP43" s="174">
        <v>0.81330000000000002</v>
      </c>
      <c r="AQ43" s="174">
        <v>0.81329988632202155</v>
      </c>
      <c r="AR43" s="174">
        <v>0.81329784011840822</v>
      </c>
      <c r="AS43" s="174">
        <v>0.81328033370971686</v>
      </c>
      <c r="AT43" s="174">
        <v>0.8131855262756349</v>
      </c>
      <c r="AU43" s="174">
        <v>0.81282016525268563</v>
      </c>
      <c r="AV43" s="174">
        <v>0.8117513648986816</v>
      </c>
      <c r="AW43" s="174">
        <v>0.80927568588256849</v>
      </c>
      <c r="AX43" s="174">
        <v>0.80458919754028324</v>
      </c>
      <c r="AY43" s="174">
        <v>0.79713919754028328</v>
      </c>
      <c r="AZ43" s="174">
        <v>0.7869256858825685</v>
      </c>
      <c r="BA43" s="174">
        <v>0.77450136489868171</v>
      </c>
      <c r="BB43" s="174">
        <v>0.7606701652526856</v>
      </c>
      <c r="BC43" s="174">
        <v>0.74613552627563484</v>
      </c>
      <c r="BD43" s="174">
        <v>0.73133033370971678</v>
      </c>
      <c r="BE43" s="174">
        <v>0.71644784011840823</v>
      </c>
      <c r="BF43" s="174">
        <v>0.70154988632202142</v>
      </c>
      <c r="BG43" s="174">
        <v>0.68664999999999998</v>
      </c>
      <c r="BH43" s="174">
        <v>0.67175000000000007</v>
      </c>
      <c r="BI43" s="174">
        <v>0.65684999999999993</v>
      </c>
      <c r="BJ43" s="174">
        <v>0.64195000000000002</v>
      </c>
      <c r="BK43" s="174">
        <v>0.62705</v>
      </c>
      <c r="BL43" s="174">
        <v>0.61214999999999997</v>
      </c>
      <c r="BM43" s="174">
        <v>0.59725000000000006</v>
      </c>
      <c r="BN43" s="174">
        <v>0.58234999999999992</v>
      </c>
      <c r="BO43" s="174">
        <v>0.56745000000000001</v>
      </c>
      <c r="BP43" s="174">
        <v>0.5525500000000001</v>
      </c>
      <c r="BQ43" s="174">
        <v>0.53764999999999996</v>
      </c>
      <c r="BR43" s="174">
        <v>0.52275000000000005</v>
      </c>
      <c r="BS43" s="174">
        <v>0.50784999999999991</v>
      </c>
      <c r="BT43" s="174">
        <v>0.49295</v>
      </c>
      <c r="BU43" s="174">
        <v>0.47804999999999997</v>
      </c>
      <c r="BV43" s="174">
        <v>0.46314999999999995</v>
      </c>
      <c r="BW43" s="174">
        <v>0.44824999999999998</v>
      </c>
      <c r="BX43" s="174">
        <v>0.43334999999999996</v>
      </c>
      <c r="BY43" s="174">
        <v>0.41844999999999993</v>
      </c>
      <c r="BZ43" s="174">
        <v>0.40355011367797844</v>
      </c>
      <c r="CA43" s="170"/>
      <c r="CB43" s="170"/>
    </row>
    <row r="44" spans="2:80" x14ac:dyDescent="0.25">
      <c r="B44" s="166">
        <f t="shared" si="4"/>
        <v>2037</v>
      </c>
      <c r="C44" s="174">
        <v>0.81330000000000002</v>
      </c>
      <c r="D44" s="174">
        <v>0.81330000000000002</v>
      </c>
      <c r="E44" s="174">
        <v>0.81330000000000002</v>
      </c>
      <c r="F44" s="174">
        <v>0.81330000000000002</v>
      </c>
      <c r="G44" s="174">
        <v>0.81330000000000002</v>
      </c>
      <c r="H44" s="174">
        <v>0.81330000000000002</v>
      </c>
      <c r="I44" s="174">
        <v>0.81330000000000002</v>
      </c>
      <c r="J44" s="174">
        <v>0.81330000000000002</v>
      </c>
      <c r="K44" s="174">
        <v>0.81330000000000002</v>
      </c>
      <c r="L44" s="174">
        <v>0.81330000000000002</v>
      </c>
      <c r="M44" s="174">
        <v>0.81330000000000002</v>
      </c>
      <c r="N44" s="174">
        <v>0.81330000000000002</v>
      </c>
      <c r="O44" s="174">
        <v>0.81330000000000002</v>
      </c>
      <c r="P44" s="174">
        <v>0.81330000000000002</v>
      </c>
      <c r="Q44" s="174">
        <v>0.81330000000000002</v>
      </c>
      <c r="R44" s="174">
        <v>0.81330000000000002</v>
      </c>
      <c r="S44" s="174">
        <v>0.81330000000000002</v>
      </c>
      <c r="T44" s="174">
        <v>0.81330000000000002</v>
      </c>
      <c r="U44" s="174">
        <v>0.81330000000000002</v>
      </c>
      <c r="V44" s="174">
        <v>0.81330000000000002</v>
      </c>
      <c r="W44" s="174">
        <v>0.81330000000000002</v>
      </c>
      <c r="X44" s="174">
        <v>0.81330000000000002</v>
      </c>
      <c r="Y44" s="174">
        <v>0.81330000000000002</v>
      </c>
      <c r="Z44" s="174">
        <v>0.81330000000000002</v>
      </c>
      <c r="AA44" s="174">
        <v>0.81330000000000002</v>
      </c>
      <c r="AB44" s="174">
        <v>0.81330000000000002</v>
      </c>
      <c r="AC44" s="174">
        <v>0.81330000000000002</v>
      </c>
      <c r="AD44" s="174">
        <v>0.81330000000000002</v>
      </c>
      <c r="AE44" s="174">
        <v>0.81330000000000002</v>
      </c>
      <c r="AF44" s="174">
        <v>0.81330000000000002</v>
      </c>
      <c r="AG44" s="174">
        <v>0.81330000000000002</v>
      </c>
      <c r="AH44" s="174">
        <v>0.81330000000000002</v>
      </c>
      <c r="AI44" s="174">
        <v>0.81330000000000002</v>
      </c>
      <c r="AJ44" s="174">
        <v>0.81330000000000002</v>
      </c>
      <c r="AK44" s="174">
        <v>0.81330000000000002</v>
      </c>
      <c r="AL44" s="174">
        <v>0.81330000000000002</v>
      </c>
      <c r="AM44" s="174">
        <v>0.81330000000000002</v>
      </c>
      <c r="AN44" s="174">
        <v>0.81330000000000002</v>
      </c>
      <c r="AO44" s="174">
        <v>0.81330000000000002</v>
      </c>
      <c r="AP44" s="174">
        <v>0.81330000000000002</v>
      </c>
      <c r="AQ44" s="174">
        <v>0.81329994316101084</v>
      </c>
      <c r="AR44" s="174">
        <v>0.81329886322021494</v>
      </c>
      <c r="AS44" s="174">
        <v>0.81328908691406254</v>
      </c>
      <c r="AT44" s="174">
        <v>0.81323292999267593</v>
      </c>
      <c r="AU44" s="174">
        <v>0.81300284576416026</v>
      </c>
      <c r="AV44" s="174">
        <v>0.81228576507568362</v>
      </c>
      <c r="AW44" s="174">
        <v>0.81051352539062504</v>
      </c>
      <c r="AX44" s="174">
        <v>0.80693244171142586</v>
      </c>
      <c r="AY44" s="174">
        <v>0.80086419754028326</v>
      </c>
      <c r="AZ44" s="174">
        <v>0.79203244171142595</v>
      </c>
      <c r="BA44" s="174">
        <v>0.78071352539062511</v>
      </c>
      <c r="BB44" s="174">
        <v>0.76758576507568366</v>
      </c>
      <c r="BC44" s="174">
        <v>0.75340284576416017</v>
      </c>
      <c r="BD44" s="174">
        <v>0.73873292999267581</v>
      </c>
      <c r="BE44" s="174">
        <v>0.72388908691406251</v>
      </c>
      <c r="BF44" s="174">
        <v>0.70899886322021488</v>
      </c>
      <c r="BG44" s="174">
        <v>0.69409994316101065</v>
      </c>
      <c r="BH44" s="174">
        <v>0.67920000000000003</v>
      </c>
      <c r="BI44" s="174">
        <v>0.6643</v>
      </c>
      <c r="BJ44" s="174">
        <v>0.64939999999999998</v>
      </c>
      <c r="BK44" s="174">
        <v>0.63450000000000006</v>
      </c>
      <c r="BL44" s="174">
        <v>0.61959999999999993</v>
      </c>
      <c r="BM44" s="174">
        <v>0.60470000000000002</v>
      </c>
      <c r="BN44" s="174">
        <v>0.58979999999999999</v>
      </c>
      <c r="BO44" s="174">
        <v>0.57489999999999997</v>
      </c>
      <c r="BP44" s="174">
        <v>0.56000000000000005</v>
      </c>
      <c r="BQ44" s="174">
        <v>0.54510000000000003</v>
      </c>
      <c r="BR44" s="174">
        <v>0.5302</v>
      </c>
      <c r="BS44" s="174">
        <v>0.51529999999999998</v>
      </c>
      <c r="BT44" s="174">
        <v>0.50039999999999996</v>
      </c>
      <c r="BU44" s="174">
        <v>0.48549999999999999</v>
      </c>
      <c r="BV44" s="174">
        <v>0.47059999999999996</v>
      </c>
      <c r="BW44" s="174">
        <v>0.45569999999999999</v>
      </c>
      <c r="BX44" s="174">
        <v>0.44079999999999997</v>
      </c>
      <c r="BY44" s="174">
        <v>0.42589999999999995</v>
      </c>
      <c r="BZ44" s="174">
        <v>0.41100005683898921</v>
      </c>
      <c r="CA44" s="170"/>
      <c r="CB44" s="170"/>
    </row>
    <row r="45" spans="2:80" x14ac:dyDescent="0.25">
      <c r="B45" s="166">
        <f t="shared" si="4"/>
        <v>2038</v>
      </c>
      <c r="C45" s="174">
        <v>0.81330000000000002</v>
      </c>
      <c r="D45" s="174">
        <v>0.81330000000000002</v>
      </c>
      <c r="E45" s="174">
        <v>0.81330000000000002</v>
      </c>
      <c r="F45" s="174">
        <v>0.81330000000000002</v>
      </c>
      <c r="G45" s="174">
        <v>0.81330000000000002</v>
      </c>
      <c r="H45" s="174">
        <v>0.81330000000000002</v>
      </c>
      <c r="I45" s="174">
        <v>0.81330000000000002</v>
      </c>
      <c r="J45" s="174">
        <v>0.81330000000000002</v>
      </c>
      <c r="K45" s="174">
        <v>0.81330000000000002</v>
      </c>
      <c r="L45" s="174">
        <v>0.81330000000000002</v>
      </c>
      <c r="M45" s="174">
        <v>0.81330000000000002</v>
      </c>
      <c r="N45" s="174">
        <v>0.81330000000000002</v>
      </c>
      <c r="O45" s="174">
        <v>0.81330000000000002</v>
      </c>
      <c r="P45" s="174">
        <v>0.81330000000000002</v>
      </c>
      <c r="Q45" s="174">
        <v>0.81330000000000002</v>
      </c>
      <c r="R45" s="174">
        <v>0.81330000000000002</v>
      </c>
      <c r="S45" s="174">
        <v>0.81330000000000002</v>
      </c>
      <c r="T45" s="174">
        <v>0.81330000000000002</v>
      </c>
      <c r="U45" s="174">
        <v>0.81330000000000002</v>
      </c>
      <c r="V45" s="174">
        <v>0.81330000000000002</v>
      </c>
      <c r="W45" s="174">
        <v>0.81330000000000002</v>
      </c>
      <c r="X45" s="174">
        <v>0.81330000000000002</v>
      </c>
      <c r="Y45" s="174">
        <v>0.81330000000000002</v>
      </c>
      <c r="Z45" s="174">
        <v>0.81330000000000002</v>
      </c>
      <c r="AA45" s="174">
        <v>0.81330000000000002</v>
      </c>
      <c r="AB45" s="174">
        <v>0.81330000000000002</v>
      </c>
      <c r="AC45" s="174">
        <v>0.81330000000000002</v>
      </c>
      <c r="AD45" s="174">
        <v>0.81330000000000002</v>
      </c>
      <c r="AE45" s="174">
        <v>0.81330000000000002</v>
      </c>
      <c r="AF45" s="174">
        <v>0.81330000000000002</v>
      </c>
      <c r="AG45" s="174">
        <v>0.81330000000000002</v>
      </c>
      <c r="AH45" s="174">
        <v>0.81330000000000002</v>
      </c>
      <c r="AI45" s="174">
        <v>0.81330000000000002</v>
      </c>
      <c r="AJ45" s="174">
        <v>0.81330000000000002</v>
      </c>
      <c r="AK45" s="174">
        <v>0.81330000000000002</v>
      </c>
      <c r="AL45" s="174">
        <v>0.81330000000000002</v>
      </c>
      <c r="AM45" s="174">
        <v>0.81330000000000002</v>
      </c>
      <c r="AN45" s="174">
        <v>0.81330000000000002</v>
      </c>
      <c r="AO45" s="174">
        <v>0.81330000000000002</v>
      </c>
      <c r="AP45" s="174">
        <v>0.81330000000000002</v>
      </c>
      <c r="AQ45" s="174">
        <v>0.81329997158050538</v>
      </c>
      <c r="AR45" s="174">
        <v>0.81329940319061289</v>
      </c>
      <c r="AS45" s="174">
        <v>0.81329397506713874</v>
      </c>
      <c r="AT45" s="174">
        <v>0.81326100845336924</v>
      </c>
      <c r="AU45" s="174">
        <v>0.8131178878784181</v>
      </c>
      <c r="AV45" s="174">
        <v>0.81264430541992194</v>
      </c>
      <c r="AW45" s="174">
        <v>0.81139964523315433</v>
      </c>
      <c r="AX45" s="174">
        <v>0.80872298355102545</v>
      </c>
      <c r="AY45" s="174">
        <v>0.80389831962585456</v>
      </c>
      <c r="AZ45" s="174">
        <v>0.79644831962585461</v>
      </c>
      <c r="BA45" s="174">
        <v>0.78637298355102558</v>
      </c>
      <c r="BB45" s="174">
        <v>0.77414964523315444</v>
      </c>
      <c r="BC45" s="174">
        <v>0.76049430541992191</v>
      </c>
      <c r="BD45" s="174">
        <v>0.74606788787841793</v>
      </c>
      <c r="BE45" s="174">
        <v>0.73131100845336916</v>
      </c>
      <c r="BF45" s="174">
        <v>0.71644397506713875</v>
      </c>
      <c r="BG45" s="174">
        <v>0.70154940319061276</v>
      </c>
      <c r="BH45" s="174">
        <v>0.68664997158050534</v>
      </c>
      <c r="BI45" s="174">
        <v>0.67175000000000007</v>
      </c>
      <c r="BJ45" s="174">
        <v>0.65684999999999993</v>
      </c>
      <c r="BK45" s="174">
        <v>0.64195000000000002</v>
      </c>
      <c r="BL45" s="174">
        <v>0.62705</v>
      </c>
      <c r="BM45" s="174">
        <v>0.61214999999999997</v>
      </c>
      <c r="BN45" s="174">
        <v>0.59725000000000006</v>
      </c>
      <c r="BO45" s="174">
        <v>0.58234999999999992</v>
      </c>
      <c r="BP45" s="174">
        <v>0.56745000000000001</v>
      </c>
      <c r="BQ45" s="174">
        <v>0.5525500000000001</v>
      </c>
      <c r="BR45" s="174">
        <v>0.53764999999999996</v>
      </c>
      <c r="BS45" s="174">
        <v>0.52275000000000005</v>
      </c>
      <c r="BT45" s="174">
        <v>0.50784999999999991</v>
      </c>
      <c r="BU45" s="174">
        <v>0.49295</v>
      </c>
      <c r="BV45" s="174">
        <v>0.47804999999999997</v>
      </c>
      <c r="BW45" s="174">
        <v>0.46314999999999995</v>
      </c>
      <c r="BX45" s="174">
        <v>0.44824999999999998</v>
      </c>
      <c r="BY45" s="174">
        <v>0.43334999999999996</v>
      </c>
      <c r="BZ45" s="174">
        <v>0.41845002841949458</v>
      </c>
      <c r="CA45" s="170"/>
      <c r="CB45" s="170"/>
    </row>
    <row r="46" spans="2:80" x14ac:dyDescent="0.25">
      <c r="B46" s="166">
        <f t="shared" si="4"/>
        <v>2039</v>
      </c>
      <c r="C46" s="174">
        <v>0.81330000000000002</v>
      </c>
      <c r="D46" s="174">
        <v>0.81330000000000002</v>
      </c>
      <c r="E46" s="174">
        <v>0.81330000000000002</v>
      </c>
      <c r="F46" s="174">
        <v>0.81330000000000002</v>
      </c>
      <c r="G46" s="174">
        <v>0.81330000000000002</v>
      </c>
      <c r="H46" s="174">
        <v>0.81330000000000002</v>
      </c>
      <c r="I46" s="174">
        <v>0.81330000000000002</v>
      </c>
      <c r="J46" s="174">
        <v>0.81330000000000002</v>
      </c>
      <c r="K46" s="174">
        <v>0.81330000000000002</v>
      </c>
      <c r="L46" s="174">
        <v>0.81330000000000002</v>
      </c>
      <c r="M46" s="174">
        <v>0.81330000000000002</v>
      </c>
      <c r="N46" s="174">
        <v>0.81330000000000002</v>
      </c>
      <c r="O46" s="174">
        <v>0.81330000000000002</v>
      </c>
      <c r="P46" s="174">
        <v>0.81330000000000002</v>
      </c>
      <c r="Q46" s="174">
        <v>0.81330000000000002</v>
      </c>
      <c r="R46" s="174">
        <v>0.81330000000000002</v>
      </c>
      <c r="S46" s="174">
        <v>0.81330000000000002</v>
      </c>
      <c r="T46" s="174">
        <v>0.81330000000000002</v>
      </c>
      <c r="U46" s="174">
        <v>0.81330000000000002</v>
      </c>
      <c r="V46" s="174">
        <v>0.81330000000000002</v>
      </c>
      <c r="W46" s="174">
        <v>0.81330000000000002</v>
      </c>
      <c r="X46" s="174">
        <v>0.81330000000000002</v>
      </c>
      <c r="Y46" s="174">
        <v>0.81330000000000002</v>
      </c>
      <c r="Z46" s="174">
        <v>0.81330000000000002</v>
      </c>
      <c r="AA46" s="174">
        <v>0.81330000000000002</v>
      </c>
      <c r="AB46" s="174">
        <v>0.81330000000000002</v>
      </c>
      <c r="AC46" s="174">
        <v>0.81330000000000002</v>
      </c>
      <c r="AD46" s="174">
        <v>0.81330000000000002</v>
      </c>
      <c r="AE46" s="174">
        <v>0.81330000000000002</v>
      </c>
      <c r="AF46" s="174">
        <v>0.81330000000000002</v>
      </c>
      <c r="AG46" s="174">
        <v>0.81330000000000002</v>
      </c>
      <c r="AH46" s="174">
        <v>0.81330000000000002</v>
      </c>
      <c r="AI46" s="174">
        <v>0.81330000000000002</v>
      </c>
      <c r="AJ46" s="174">
        <v>0.81330000000000002</v>
      </c>
      <c r="AK46" s="174">
        <v>0.81330000000000002</v>
      </c>
      <c r="AL46" s="174">
        <v>0.81330000000000002</v>
      </c>
      <c r="AM46" s="174">
        <v>0.81330000000000002</v>
      </c>
      <c r="AN46" s="174">
        <v>0.81330000000000002</v>
      </c>
      <c r="AO46" s="174">
        <v>0.81330000000000002</v>
      </c>
      <c r="AP46" s="174">
        <v>0.81330000000000002</v>
      </c>
      <c r="AQ46" s="174">
        <v>0.81329998579025276</v>
      </c>
      <c r="AR46" s="174">
        <v>0.81329968738555913</v>
      </c>
      <c r="AS46" s="174">
        <v>0.81329668912887576</v>
      </c>
      <c r="AT46" s="174">
        <v>0.81327749176025399</v>
      </c>
      <c r="AU46" s="174">
        <v>0.81318944816589367</v>
      </c>
      <c r="AV46" s="174">
        <v>0.81288109664916997</v>
      </c>
      <c r="AW46" s="174">
        <v>0.81202197532653808</v>
      </c>
      <c r="AX46" s="174">
        <v>0.81006131439208984</v>
      </c>
      <c r="AY46" s="174">
        <v>0.80631065158843995</v>
      </c>
      <c r="AZ46" s="174">
        <v>0.80017331962585458</v>
      </c>
      <c r="BA46" s="174">
        <v>0.79141065158844004</v>
      </c>
      <c r="BB46" s="174">
        <v>0.78026131439209001</v>
      </c>
      <c r="BC46" s="174">
        <v>0.76732197532653812</v>
      </c>
      <c r="BD46" s="174">
        <v>0.75328109664916987</v>
      </c>
      <c r="BE46" s="174">
        <v>0.73868944816589355</v>
      </c>
      <c r="BF46" s="174">
        <v>0.72387749176025395</v>
      </c>
      <c r="BG46" s="174">
        <v>0.7089966891288757</v>
      </c>
      <c r="BH46" s="174">
        <v>0.69409968738555905</v>
      </c>
      <c r="BI46" s="174">
        <v>0.67919998579025265</v>
      </c>
      <c r="BJ46" s="174">
        <v>0.6643</v>
      </c>
      <c r="BK46" s="174">
        <v>0.64939999999999998</v>
      </c>
      <c r="BL46" s="174">
        <v>0.63450000000000006</v>
      </c>
      <c r="BM46" s="174">
        <v>0.61959999999999993</v>
      </c>
      <c r="BN46" s="174">
        <v>0.60470000000000002</v>
      </c>
      <c r="BO46" s="174">
        <v>0.58979999999999999</v>
      </c>
      <c r="BP46" s="174">
        <v>0.57489999999999997</v>
      </c>
      <c r="BQ46" s="174">
        <v>0.56000000000000005</v>
      </c>
      <c r="BR46" s="174">
        <v>0.54510000000000003</v>
      </c>
      <c r="BS46" s="174">
        <v>0.5302</v>
      </c>
      <c r="BT46" s="174">
        <v>0.51529999999999998</v>
      </c>
      <c r="BU46" s="174">
        <v>0.50039999999999996</v>
      </c>
      <c r="BV46" s="174">
        <v>0.48549999999999999</v>
      </c>
      <c r="BW46" s="174">
        <v>0.47059999999999996</v>
      </c>
      <c r="BX46" s="174">
        <v>0.45569999999999999</v>
      </c>
      <c r="BY46" s="174">
        <v>0.44079999999999997</v>
      </c>
      <c r="BZ46" s="174">
        <v>0.42590001420974727</v>
      </c>
      <c r="CA46" s="170"/>
      <c r="CB46" s="170"/>
    </row>
    <row r="47" spans="2:80" x14ac:dyDescent="0.25">
      <c r="B47" s="166">
        <f t="shared" si="4"/>
        <v>2040</v>
      </c>
      <c r="C47" s="174">
        <v>0.81330000000000002</v>
      </c>
      <c r="D47" s="174">
        <v>0.81330000000000002</v>
      </c>
      <c r="E47" s="174">
        <v>0.81330000000000002</v>
      </c>
      <c r="F47" s="174">
        <v>0.81330000000000002</v>
      </c>
      <c r="G47" s="174">
        <v>0.81330000000000002</v>
      </c>
      <c r="H47" s="174">
        <v>0.81330000000000002</v>
      </c>
      <c r="I47" s="174">
        <v>0.81330000000000002</v>
      </c>
      <c r="J47" s="174">
        <v>0.81330000000000002</v>
      </c>
      <c r="K47" s="174">
        <v>0.81330000000000002</v>
      </c>
      <c r="L47" s="174">
        <v>0.81330000000000002</v>
      </c>
      <c r="M47" s="174">
        <v>0.81330000000000002</v>
      </c>
      <c r="N47" s="174">
        <v>0.81330000000000002</v>
      </c>
      <c r="O47" s="174">
        <v>0.81330000000000002</v>
      </c>
      <c r="P47" s="174">
        <v>0.81330000000000002</v>
      </c>
      <c r="Q47" s="174">
        <v>0.81330000000000002</v>
      </c>
      <c r="R47" s="174">
        <v>0.81330000000000002</v>
      </c>
      <c r="S47" s="174">
        <v>0.81330000000000002</v>
      </c>
      <c r="T47" s="174">
        <v>0.81330000000000002</v>
      </c>
      <c r="U47" s="174">
        <v>0.81330000000000002</v>
      </c>
      <c r="V47" s="174">
        <v>0.81330000000000002</v>
      </c>
      <c r="W47" s="174">
        <v>0.81330000000000002</v>
      </c>
      <c r="X47" s="174">
        <v>0.81330000000000002</v>
      </c>
      <c r="Y47" s="174">
        <v>0.81330000000000002</v>
      </c>
      <c r="Z47" s="174">
        <v>0.81330000000000002</v>
      </c>
      <c r="AA47" s="174">
        <v>0.81330000000000002</v>
      </c>
      <c r="AB47" s="174">
        <v>0.81330000000000002</v>
      </c>
      <c r="AC47" s="174">
        <v>0.81330000000000002</v>
      </c>
      <c r="AD47" s="174">
        <v>0.81330000000000002</v>
      </c>
      <c r="AE47" s="174">
        <v>0.81330000000000002</v>
      </c>
      <c r="AF47" s="174">
        <v>0.81330000000000002</v>
      </c>
      <c r="AG47" s="174">
        <v>0.81330000000000002</v>
      </c>
      <c r="AH47" s="174">
        <v>0.81330000000000002</v>
      </c>
      <c r="AI47" s="174">
        <v>0.81330000000000002</v>
      </c>
      <c r="AJ47" s="174">
        <v>0.81330000000000002</v>
      </c>
      <c r="AK47" s="174">
        <v>0.81330000000000002</v>
      </c>
      <c r="AL47" s="174">
        <v>0.81330000000000002</v>
      </c>
      <c r="AM47" s="174">
        <v>0.81330000000000002</v>
      </c>
      <c r="AN47" s="174">
        <v>0.81330000000000002</v>
      </c>
      <c r="AO47" s="174">
        <v>0.81330000000000002</v>
      </c>
      <c r="AP47" s="174">
        <v>0.81330000000000002</v>
      </c>
      <c r="AQ47" s="174">
        <v>0.81329999289512633</v>
      </c>
      <c r="AR47" s="174">
        <v>0.81329983658790594</v>
      </c>
      <c r="AS47" s="174">
        <v>0.81329818825721745</v>
      </c>
      <c r="AT47" s="174">
        <v>0.81328709044456482</v>
      </c>
      <c r="AU47" s="174">
        <v>0.81323346996307389</v>
      </c>
      <c r="AV47" s="174">
        <v>0.81303527240753182</v>
      </c>
      <c r="AW47" s="174">
        <v>0.81245153598785402</v>
      </c>
      <c r="AX47" s="174">
        <v>0.81104164485931396</v>
      </c>
      <c r="AY47" s="174">
        <v>0.8081859829902649</v>
      </c>
      <c r="AZ47" s="174">
        <v>0.80324198560714732</v>
      </c>
      <c r="BA47" s="174">
        <v>0.79579198560714737</v>
      </c>
      <c r="BB47" s="174">
        <v>0.78583598299026503</v>
      </c>
      <c r="BC47" s="174">
        <v>0.77379164485931407</v>
      </c>
      <c r="BD47" s="174">
        <v>0.76030153598785399</v>
      </c>
      <c r="BE47" s="174">
        <v>0.74598527240753176</v>
      </c>
      <c r="BF47" s="174">
        <v>0.7312834699630737</v>
      </c>
      <c r="BG47" s="174">
        <v>0.71643709044456483</v>
      </c>
      <c r="BH47" s="174">
        <v>0.70154818825721743</v>
      </c>
      <c r="BI47" s="174">
        <v>0.6866498365879059</v>
      </c>
      <c r="BJ47" s="174">
        <v>0.67174999289512627</v>
      </c>
      <c r="BK47" s="174">
        <v>0.65684999999999993</v>
      </c>
      <c r="BL47" s="174">
        <v>0.64195000000000002</v>
      </c>
      <c r="BM47" s="174">
        <v>0.62705</v>
      </c>
      <c r="BN47" s="174">
        <v>0.61214999999999997</v>
      </c>
      <c r="BO47" s="174">
        <v>0.59725000000000006</v>
      </c>
      <c r="BP47" s="174">
        <v>0.58234999999999992</v>
      </c>
      <c r="BQ47" s="174">
        <v>0.56745000000000001</v>
      </c>
      <c r="BR47" s="174">
        <v>0.5525500000000001</v>
      </c>
      <c r="BS47" s="174">
        <v>0.53764999999999996</v>
      </c>
      <c r="BT47" s="174">
        <v>0.52275000000000005</v>
      </c>
      <c r="BU47" s="174">
        <v>0.50784999999999991</v>
      </c>
      <c r="BV47" s="174">
        <v>0.49295</v>
      </c>
      <c r="BW47" s="174">
        <v>0.47804999999999997</v>
      </c>
      <c r="BX47" s="174">
        <v>0.46314999999999995</v>
      </c>
      <c r="BY47" s="174">
        <v>0.44824999999999998</v>
      </c>
      <c r="BZ47" s="174">
        <v>0.43335000710487359</v>
      </c>
      <c r="CA47" s="170"/>
      <c r="CB47" s="170"/>
    </row>
    <row r="48" spans="2:80" x14ac:dyDescent="0.25">
      <c r="B48" s="166">
        <f t="shared" si="4"/>
        <v>2041</v>
      </c>
      <c r="C48" s="174">
        <v>0.81330000000000002</v>
      </c>
      <c r="D48" s="174">
        <v>0.81330000000000002</v>
      </c>
      <c r="E48" s="174">
        <v>0.81330000000000002</v>
      </c>
      <c r="F48" s="174">
        <v>0.81330000000000002</v>
      </c>
      <c r="G48" s="174">
        <v>0.81330000000000002</v>
      </c>
      <c r="H48" s="174">
        <v>0.81330000000000002</v>
      </c>
      <c r="I48" s="174">
        <v>0.81330000000000002</v>
      </c>
      <c r="J48" s="174">
        <v>0.81330000000000002</v>
      </c>
      <c r="K48" s="174">
        <v>0.81330000000000002</v>
      </c>
      <c r="L48" s="174">
        <v>0.81330000000000002</v>
      </c>
      <c r="M48" s="174">
        <v>0.81330000000000002</v>
      </c>
      <c r="N48" s="174">
        <v>0.81330000000000002</v>
      </c>
      <c r="O48" s="174">
        <v>0.81330000000000002</v>
      </c>
      <c r="P48" s="174">
        <v>0.81330000000000002</v>
      </c>
      <c r="Q48" s="174">
        <v>0.81330000000000002</v>
      </c>
      <c r="R48" s="174">
        <v>0.81330000000000002</v>
      </c>
      <c r="S48" s="174">
        <v>0.81330000000000002</v>
      </c>
      <c r="T48" s="174">
        <v>0.81330000000000002</v>
      </c>
      <c r="U48" s="174">
        <v>0.81330000000000002</v>
      </c>
      <c r="V48" s="174">
        <v>0.81330000000000002</v>
      </c>
      <c r="W48" s="174">
        <v>0.81330000000000002</v>
      </c>
      <c r="X48" s="174">
        <v>0.81330000000000002</v>
      </c>
      <c r="Y48" s="174">
        <v>0.81330000000000002</v>
      </c>
      <c r="Z48" s="174">
        <v>0.81330000000000002</v>
      </c>
      <c r="AA48" s="174">
        <v>0.81330000000000002</v>
      </c>
      <c r="AB48" s="174">
        <v>0.81330000000000002</v>
      </c>
      <c r="AC48" s="174">
        <v>0.81330000000000002</v>
      </c>
      <c r="AD48" s="174">
        <v>0.81330000000000002</v>
      </c>
      <c r="AE48" s="174">
        <v>0.81330000000000002</v>
      </c>
      <c r="AF48" s="174">
        <v>0.81330000000000002</v>
      </c>
      <c r="AG48" s="174">
        <v>0.81330000000000002</v>
      </c>
      <c r="AH48" s="174">
        <v>0.81330000000000002</v>
      </c>
      <c r="AI48" s="174">
        <v>0.81330000000000002</v>
      </c>
      <c r="AJ48" s="174">
        <v>0.81330000000000002</v>
      </c>
      <c r="AK48" s="174">
        <v>0.81330000000000002</v>
      </c>
      <c r="AL48" s="174">
        <v>0.81330000000000002</v>
      </c>
      <c r="AM48" s="174">
        <v>0.81330000000000002</v>
      </c>
      <c r="AN48" s="174">
        <v>0.81330000000000002</v>
      </c>
      <c r="AO48" s="174">
        <v>0.81330000000000002</v>
      </c>
      <c r="AP48" s="174">
        <v>0.81330000000000002</v>
      </c>
      <c r="AQ48" s="174">
        <v>0.81329999644756312</v>
      </c>
      <c r="AR48" s="174">
        <v>0.81329991474151608</v>
      </c>
      <c r="AS48" s="174">
        <v>0.81329901242256164</v>
      </c>
      <c r="AT48" s="174">
        <v>0.81329263935089113</v>
      </c>
      <c r="AU48" s="174">
        <v>0.81326028020381935</v>
      </c>
      <c r="AV48" s="174">
        <v>0.81313437118530285</v>
      </c>
      <c r="AW48" s="174">
        <v>0.81274340419769286</v>
      </c>
      <c r="AX48" s="174">
        <v>0.81174659042358399</v>
      </c>
      <c r="AY48" s="174">
        <v>0.80961381392478948</v>
      </c>
      <c r="AZ48" s="174">
        <v>0.80571398429870611</v>
      </c>
      <c r="BA48" s="174">
        <v>0.79951698560714735</v>
      </c>
      <c r="BB48" s="174">
        <v>0.7908139842987062</v>
      </c>
      <c r="BC48" s="174">
        <v>0.77981381392478955</v>
      </c>
      <c r="BD48" s="174">
        <v>0.76704659042358403</v>
      </c>
      <c r="BE48" s="174">
        <v>0.75314340419769288</v>
      </c>
      <c r="BF48" s="174">
        <v>0.73863437118530273</v>
      </c>
      <c r="BG48" s="174">
        <v>0.72386028020381921</v>
      </c>
      <c r="BH48" s="174">
        <v>0.70899263935089119</v>
      </c>
      <c r="BI48" s="174">
        <v>0.69409901242256167</v>
      </c>
      <c r="BJ48" s="174">
        <v>0.67919991474151609</v>
      </c>
      <c r="BK48" s="174">
        <v>0.6642999964475631</v>
      </c>
      <c r="BL48" s="174">
        <v>0.64939999999999998</v>
      </c>
      <c r="BM48" s="174">
        <v>0.63450000000000006</v>
      </c>
      <c r="BN48" s="174">
        <v>0.61959999999999993</v>
      </c>
      <c r="BO48" s="174">
        <v>0.60470000000000002</v>
      </c>
      <c r="BP48" s="174">
        <v>0.58979999999999999</v>
      </c>
      <c r="BQ48" s="174">
        <v>0.57489999999999997</v>
      </c>
      <c r="BR48" s="174">
        <v>0.56000000000000005</v>
      </c>
      <c r="BS48" s="174">
        <v>0.54510000000000003</v>
      </c>
      <c r="BT48" s="174">
        <v>0.5302</v>
      </c>
      <c r="BU48" s="174">
        <v>0.51529999999999998</v>
      </c>
      <c r="BV48" s="174">
        <v>0.50039999999999996</v>
      </c>
      <c r="BW48" s="174">
        <v>0.48549999999999999</v>
      </c>
      <c r="BX48" s="174">
        <v>0.47059999999999996</v>
      </c>
      <c r="BY48" s="174">
        <v>0.45569999999999999</v>
      </c>
      <c r="BZ48" s="174">
        <v>0.44080000355243676</v>
      </c>
      <c r="CA48" s="170"/>
      <c r="CB48" s="170"/>
    </row>
    <row r="49" spans="2:80" x14ac:dyDescent="0.25">
      <c r="B49" s="166">
        <f t="shared" si="4"/>
        <v>2042</v>
      </c>
      <c r="C49" s="174">
        <v>0.81330000000000002</v>
      </c>
      <c r="D49" s="174">
        <v>0.81330000000000002</v>
      </c>
      <c r="E49" s="174">
        <v>0.81330000000000002</v>
      </c>
      <c r="F49" s="174">
        <v>0.81330000000000002</v>
      </c>
      <c r="G49" s="174">
        <v>0.81330000000000002</v>
      </c>
      <c r="H49" s="174">
        <v>0.81330000000000002</v>
      </c>
      <c r="I49" s="174">
        <v>0.81330000000000002</v>
      </c>
      <c r="J49" s="174">
        <v>0.81330000000000002</v>
      </c>
      <c r="K49" s="174">
        <v>0.81330000000000002</v>
      </c>
      <c r="L49" s="174">
        <v>0.81330000000000002</v>
      </c>
      <c r="M49" s="174">
        <v>0.81330000000000002</v>
      </c>
      <c r="N49" s="174">
        <v>0.81330000000000002</v>
      </c>
      <c r="O49" s="174">
        <v>0.81330000000000002</v>
      </c>
      <c r="P49" s="174">
        <v>0.81330000000000002</v>
      </c>
      <c r="Q49" s="174">
        <v>0.81330000000000002</v>
      </c>
      <c r="R49" s="174">
        <v>0.81330000000000002</v>
      </c>
      <c r="S49" s="174">
        <v>0.81330000000000002</v>
      </c>
      <c r="T49" s="174">
        <v>0.81330000000000002</v>
      </c>
      <c r="U49" s="174">
        <v>0.81330000000000002</v>
      </c>
      <c r="V49" s="174">
        <v>0.81330000000000002</v>
      </c>
      <c r="W49" s="174">
        <v>0.81330000000000002</v>
      </c>
      <c r="X49" s="174">
        <v>0.81330000000000002</v>
      </c>
      <c r="Y49" s="174">
        <v>0.81330000000000002</v>
      </c>
      <c r="Z49" s="174">
        <v>0.81330000000000002</v>
      </c>
      <c r="AA49" s="174">
        <v>0.81330000000000002</v>
      </c>
      <c r="AB49" s="174">
        <v>0.81330000000000002</v>
      </c>
      <c r="AC49" s="174">
        <v>0.81330000000000002</v>
      </c>
      <c r="AD49" s="174">
        <v>0.81330000000000002</v>
      </c>
      <c r="AE49" s="174">
        <v>0.81330000000000002</v>
      </c>
      <c r="AF49" s="174">
        <v>0.81330000000000002</v>
      </c>
      <c r="AG49" s="174">
        <v>0.81330000000000002</v>
      </c>
      <c r="AH49" s="174">
        <v>0.81330000000000002</v>
      </c>
      <c r="AI49" s="174">
        <v>0.81330000000000002</v>
      </c>
      <c r="AJ49" s="174">
        <v>0.81330000000000002</v>
      </c>
      <c r="AK49" s="174">
        <v>0.81330000000000002</v>
      </c>
      <c r="AL49" s="174">
        <v>0.81330000000000002</v>
      </c>
      <c r="AM49" s="174">
        <v>0.81330000000000002</v>
      </c>
      <c r="AN49" s="174">
        <v>0.81330000000000002</v>
      </c>
      <c r="AO49" s="174">
        <v>0.81330000000000002</v>
      </c>
      <c r="AP49" s="174">
        <v>0.81330000000000002</v>
      </c>
      <c r="AQ49" s="174">
        <v>0.81329999822378163</v>
      </c>
      <c r="AR49" s="174">
        <v>0.8132999555945396</v>
      </c>
      <c r="AS49" s="174">
        <v>0.81329946358203886</v>
      </c>
      <c r="AT49" s="174">
        <v>0.81329582588672644</v>
      </c>
      <c r="AU49" s="174">
        <v>0.81327645977735519</v>
      </c>
      <c r="AV49" s="174">
        <v>0.81319732569456105</v>
      </c>
      <c r="AW49" s="174">
        <v>0.8129388876914978</v>
      </c>
      <c r="AX49" s="174">
        <v>0.81224499731063848</v>
      </c>
      <c r="AY49" s="174">
        <v>0.81068020217418679</v>
      </c>
      <c r="AZ49" s="174">
        <v>0.80766389911174774</v>
      </c>
      <c r="BA49" s="174">
        <v>0.80261548495292678</v>
      </c>
      <c r="BB49" s="174">
        <v>0.79516548495292683</v>
      </c>
      <c r="BC49" s="174">
        <v>0.78531389911174787</v>
      </c>
      <c r="BD49" s="174">
        <v>0.77343020217418679</v>
      </c>
      <c r="BE49" s="174">
        <v>0.76009499731063845</v>
      </c>
      <c r="BF49" s="174">
        <v>0.74588888769149775</v>
      </c>
      <c r="BG49" s="174">
        <v>0.73124732569456097</v>
      </c>
      <c r="BH49" s="174">
        <v>0.7164264597773552</v>
      </c>
      <c r="BI49" s="174">
        <v>0.70154582588672643</v>
      </c>
      <c r="BJ49" s="174">
        <v>0.68664946358203882</v>
      </c>
      <c r="BK49" s="174">
        <v>0.67174995559453965</v>
      </c>
      <c r="BL49" s="174">
        <v>0.65684999822378154</v>
      </c>
      <c r="BM49" s="174">
        <v>0.64195000000000002</v>
      </c>
      <c r="BN49" s="174">
        <v>0.62705</v>
      </c>
      <c r="BO49" s="174">
        <v>0.61214999999999997</v>
      </c>
      <c r="BP49" s="174">
        <v>0.59725000000000006</v>
      </c>
      <c r="BQ49" s="174">
        <v>0.58234999999999992</v>
      </c>
      <c r="BR49" s="174">
        <v>0.56745000000000001</v>
      </c>
      <c r="BS49" s="174">
        <v>0.5525500000000001</v>
      </c>
      <c r="BT49" s="174">
        <v>0.53764999999999996</v>
      </c>
      <c r="BU49" s="174">
        <v>0.52275000000000005</v>
      </c>
      <c r="BV49" s="174">
        <v>0.50784999999999991</v>
      </c>
      <c r="BW49" s="174">
        <v>0.49295</v>
      </c>
      <c r="BX49" s="174">
        <v>0.47804999999999997</v>
      </c>
      <c r="BY49" s="174">
        <v>0.46314999999999995</v>
      </c>
      <c r="BZ49" s="174">
        <v>0.44825000177621838</v>
      </c>
      <c r="CA49" s="170"/>
      <c r="CB49" s="170"/>
    </row>
    <row r="50" spans="2:80" x14ac:dyDescent="0.25">
      <c r="B50" s="166">
        <f t="shared" si="4"/>
        <v>2043</v>
      </c>
      <c r="C50" s="174">
        <v>0.81330000000000002</v>
      </c>
      <c r="D50" s="174">
        <v>0.81330000000000002</v>
      </c>
      <c r="E50" s="174">
        <v>0.81330000000000002</v>
      </c>
      <c r="F50" s="174">
        <v>0.81330000000000002</v>
      </c>
      <c r="G50" s="174">
        <v>0.81330000000000002</v>
      </c>
      <c r="H50" s="174">
        <v>0.81330000000000002</v>
      </c>
      <c r="I50" s="174">
        <v>0.81330000000000002</v>
      </c>
      <c r="J50" s="174">
        <v>0.81330000000000002</v>
      </c>
      <c r="K50" s="174">
        <v>0.81330000000000002</v>
      </c>
      <c r="L50" s="174">
        <v>0.81330000000000002</v>
      </c>
      <c r="M50" s="174">
        <v>0.81330000000000002</v>
      </c>
      <c r="N50" s="174">
        <v>0.81330000000000002</v>
      </c>
      <c r="O50" s="174">
        <v>0.81330000000000002</v>
      </c>
      <c r="P50" s="174">
        <v>0.81330000000000002</v>
      </c>
      <c r="Q50" s="174">
        <v>0.81330000000000002</v>
      </c>
      <c r="R50" s="174">
        <v>0.81330000000000002</v>
      </c>
      <c r="S50" s="174">
        <v>0.81330000000000002</v>
      </c>
      <c r="T50" s="174">
        <v>0.81330000000000002</v>
      </c>
      <c r="U50" s="174">
        <v>0.81330000000000002</v>
      </c>
      <c r="V50" s="174">
        <v>0.81330000000000002</v>
      </c>
      <c r="W50" s="174">
        <v>0.81330000000000002</v>
      </c>
      <c r="X50" s="174">
        <v>0.81330000000000002</v>
      </c>
      <c r="Y50" s="174">
        <v>0.81330000000000002</v>
      </c>
      <c r="Z50" s="174">
        <v>0.81330000000000002</v>
      </c>
      <c r="AA50" s="174">
        <v>0.81330000000000002</v>
      </c>
      <c r="AB50" s="174">
        <v>0.81330000000000002</v>
      </c>
      <c r="AC50" s="174">
        <v>0.81330000000000002</v>
      </c>
      <c r="AD50" s="174">
        <v>0.81330000000000002</v>
      </c>
      <c r="AE50" s="174">
        <v>0.81330000000000002</v>
      </c>
      <c r="AF50" s="174">
        <v>0.81330000000000002</v>
      </c>
      <c r="AG50" s="174">
        <v>0.81330000000000002</v>
      </c>
      <c r="AH50" s="174">
        <v>0.81330000000000002</v>
      </c>
      <c r="AI50" s="174">
        <v>0.81330000000000002</v>
      </c>
      <c r="AJ50" s="174">
        <v>0.81330000000000002</v>
      </c>
      <c r="AK50" s="174">
        <v>0.81330000000000002</v>
      </c>
      <c r="AL50" s="174">
        <v>0.81330000000000002</v>
      </c>
      <c r="AM50" s="174">
        <v>0.81330000000000002</v>
      </c>
      <c r="AN50" s="174">
        <v>0.81330000000000002</v>
      </c>
      <c r="AO50" s="174">
        <v>0.81330000000000002</v>
      </c>
      <c r="AP50" s="174">
        <v>0.81330000000000002</v>
      </c>
      <c r="AQ50" s="174">
        <v>0.81329999911189077</v>
      </c>
      <c r="AR50" s="174">
        <v>0.81329997690916067</v>
      </c>
      <c r="AS50" s="174">
        <v>0.81329970958828923</v>
      </c>
      <c r="AT50" s="174">
        <v>0.81329764473438271</v>
      </c>
      <c r="AU50" s="174">
        <v>0.81328614283204081</v>
      </c>
      <c r="AV50" s="174">
        <v>0.81323689273595812</v>
      </c>
      <c r="AW50" s="174">
        <v>0.81306810669302942</v>
      </c>
      <c r="AX50" s="174">
        <v>0.81259194250106814</v>
      </c>
      <c r="AY50" s="174">
        <v>0.81146259974241264</v>
      </c>
      <c r="AZ50" s="174">
        <v>0.80917205064296727</v>
      </c>
      <c r="BA50" s="174">
        <v>0.80513969203233726</v>
      </c>
      <c r="BB50" s="174">
        <v>0.7988904849529268</v>
      </c>
      <c r="BC50" s="174">
        <v>0.79023969203233735</v>
      </c>
      <c r="BD50" s="174">
        <v>0.77937205064296733</v>
      </c>
      <c r="BE50" s="174">
        <v>0.76676259974241257</v>
      </c>
      <c r="BF50" s="174">
        <v>0.75299194250106805</v>
      </c>
      <c r="BG50" s="174">
        <v>0.73856810669302941</v>
      </c>
      <c r="BH50" s="174">
        <v>0.72383689273595808</v>
      </c>
      <c r="BI50" s="174">
        <v>0.70898614283204076</v>
      </c>
      <c r="BJ50" s="174">
        <v>0.69409764473438262</v>
      </c>
      <c r="BK50" s="174">
        <v>0.67919970958828924</v>
      </c>
      <c r="BL50" s="174">
        <v>0.66429997690916065</v>
      </c>
      <c r="BM50" s="174">
        <v>0.64939999911189084</v>
      </c>
      <c r="BN50" s="174">
        <v>0.63450000000000006</v>
      </c>
      <c r="BO50" s="174">
        <v>0.61959999999999993</v>
      </c>
      <c r="BP50" s="174">
        <v>0.60470000000000002</v>
      </c>
      <c r="BQ50" s="174">
        <v>0.58979999999999999</v>
      </c>
      <c r="BR50" s="174">
        <v>0.57489999999999997</v>
      </c>
      <c r="BS50" s="174">
        <v>0.56000000000000005</v>
      </c>
      <c r="BT50" s="174">
        <v>0.54510000000000003</v>
      </c>
      <c r="BU50" s="174">
        <v>0.5302</v>
      </c>
      <c r="BV50" s="174">
        <v>0.51529999999999998</v>
      </c>
      <c r="BW50" s="174">
        <v>0.50039999999999996</v>
      </c>
      <c r="BX50" s="174">
        <v>0.48549999999999999</v>
      </c>
      <c r="BY50" s="174">
        <v>0.47059999999999996</v>
      </c>
      <c r="BZ50" s="174">
        <v>0.45570000088810914</v>
      </c>
      <c r="CA50" s="170"/>
      <c r="CB50" s="170"/>
    </row>
    <row r="51" spans="2:80" x14ac:dyDescent="0.25">
      <c r="B51" s="166">
        <f t="shared" si="4"/>
        <v>2044</v>
      </c>
      <c r="C51" s="174">
        <v>0.81330000000000002</v>
      </c>
      <c r="D51" s="174">
        <v>0.81330000000000002</v>
      </c>
      <c r="E51" s="174">
        <v>0.81330000000000002</v>
      </c>
      <c r="F51" s="174">
        <v>0.81330000000000002</v>
      </c>
      <c r="G51" s="174">
        <v>0.81330000000000002</v>
      </c>
      <c r="H51" s="174">
        <v>0.81330000000000002</v>
      </c>
      <c r="I51" s="174">
        <v>0.81330000000000002</v>
      </c>
      <c r="J51" s="174">
        <v>0.81330000000000002</v>
      </c>
      <c r="K51" s="174">
        <v>0.81330000000000002</v>
      </c>
      <c r="L51" s="174">
        <v>0.81330000000000002</v>
      </c>
      <c r="M51" s="174">
        <v>0.81330000000000002</v>
      </c>
      <c r="N51" s="174">
        <v>0.81330000000000002</v>
      </c>
      <c r="O51" s="174">
        <v>0.81330000000000002</v>
      </c>
      <c r="P51" s="174">
        <v>0.81330000000000002</v>
      </c>
      <c r="Q51" s="174">
        <v>0.81330000000000002</v>
      </c>
      <c r="R51" s="174">
        <v>0.81330000000000002</v>
      </c>
      <c r="S51" s="174">
        <v>0.81330000000000002</v>
      </c>
      <c r="T51" s="174">
        <v>0.81330000000000002</v>
      </c>
      <c r="U51" s="174">
        <v>0.81330000000000002</v>
      </c>
      <c r="V51" s="174">
        <v>0.81330000000000002</v>
      </c>
      <c r="W51" s="174">
        <v>0.81330000000000002</v>
      </c>
      <c r="X51" s="174">
        <v>0.81330000000000002</v>
      </c>
      <c r="Y51" s="174">
        <v>0.81330000000000002</v>
      </c>
      <c r="Z51" s="174">
        <v>0.81330000000000002</v>
      </c>
      <c r="AA51" s="174">
        <v>0.81330000000000002</v>
      </c>
      <c r="AB51" s="174">
        <v>0.81330000000000002</v>
      </c>
      <c r="AC51" s="174">
        <v>0.81330000000000002</v>
      </c>
      <c r="AD51" s="174">
        <v>0.81330000000000002</v>
      </c>
      <c r="AE51" s="174">
        <v>0.81330000000000002</v>
      </c>
      <c r="AF51" s="174">
        <v>0.81330000000000002</v>
      </c>
      <c r="AG51" s="174">
        <v>0.81330000000000002</v>
      </c>
      <c r="AH51" s="174">
        <v>0.81330000000000002</v>
      </c>
      <c r="AI51" s="174">
        <v>0.81330000000000002</v>
      </c>
      <c r="AJ51" s="174">
        <v>0.81330000000000002</v>
      </c>
      <c r="AK51" s="174">
        <v>0.81330000000000002</v>
      </c>
      <c r="AL51" s="174">
        <v>0.81330000000000002</v>
      </c>
      <c r="AM51" s="174">
        <v>0.81330000000000002</v>
      </c>
      <c r="AN51" s="174">
        <v>0.81330000000000002</v>
      </c>
      <c r="AO51" s="174">
        <v>0.81330000000000002</v>
      </c>
      <c r="AP51" s="174">
        <v>0.81330000000000002</v>
      </c>
      <c r="AQ51" s="174">
        <v>0.81329999955594534</v>
      </c>
      <c r="AR51" s="174">
        <v>0.81329998801052572</v>
      </c>
      <c r="AS51" s="174">
        <v>0.81329984324872495</v>
      </c>
      <c r="AT51" s="174">
        <v>0.81329867716133597</v>
      </c>
      <c r="AU51" s="174">
        <v>0.81329189378321176</v>
      </c>
      <c r="AV51" s="174">
        <v>0.81326151778399947</v>
      </c>
      <c r="AW51" s="174">
        <v>0.81315249971449377</v>
      </c>
      <c r="AX51" s="174">
        <v>0.81283002459704878</v>
      </c>
      <c r="AY51" s="174">
        <v>0.81202727112174045</v>
      </c>
      <c r="AZ51" s="174">
        <v>0.81031732519268995</v>
      </c>
      <c r="BA51" s="174">
        <v>0.80715587133765232</v>
      </c>
      <c r="BB51" s="174">
        <v>0.80201508849263203</v>
      </c>
      <c r="BC51" s="174">
        <v>0.79456508849263208</v>
      </c>
      <c r="BD51" s="174">
        <v>0.78480587133765234</v>
      </c>
      <c r="BE51" s="174">
        <v>0.77306732519268995</v>
      </c>
      <c r="BF51" s="174">
        <v>0.75987727112174031</v>
      </c>
      <c r="BG51" s="174">
        <v>0.74578002459704873</v>
      </c>
      <c r="BH51" s="174">
        <v>0.73120249971449369</v>
      </c>
      <c r="BI51" s="174">
        <v>0.71641151778399936</v>
      </c>
      <c r="BJ51" s="174">
        <v>0.70154189378321163</v>
      </c>
      <c r="BK51" s="174">
        <v>0.68664867716133593</v>
      </c>
      <c r="BL51" s="174">
        <v>0.671749843248725</v>
      </c>
      <c r="BM51" s="174">
        <v>0.65684998801052574</v>
      </c>
      <c r="BN51" s="174">
        <v>0.64194999955594545</v>
      </c>
      <c r="BO51" s="174">
        <v>0.62705</v>
      </c>
      <c r="BP51" s="174">
        <v>0.61214999999999997</v>
      </c>
      <c r="BQ51" s="174">
        <v>0.59725000000000006</v>
      </c>
      <c r="BR51" s="174">
        <v>0.58234999999999992</v>
      </c>
      <c r="BS51" s="174">
        <v>0.56745000000000001</v>
      </c>
      <c r="BT51" s="174">
        <v>0.5525500000000001</v>
      </c>
      <c r="BU51" s="174">
        <v>0.53764999999999996</v>
      </c>
      <c r="BV51" s="174">
        <v>0.52275000000000005</v>
      </c>
      <c r="BW51" s="174">
        <v>0.50784999999999991</v>
      </c>
      <c r="BX51" s="174">
        <v>0.49295</v>
      </c>
      <c r="BY51" s="174">
        <v>0.47804999999999997</v>
      </c>
      <c r="BZ51" s="174">
        <v>0.46315000044405452</v>
      </c>
      <c r="CA51" s="170"/>
      <c r="CB51" s="170"/>
    </row>
    <row r="52" spans="2:80" x14ac:dyDescent="0.25">
      <c r="B52" s="166">
        <f t="shared" si="4"/>
        <v>2045</v>
      </c>
      <c r="C52" s="174">
        <v>0.81330000000000002</v>
      </c>
      <c r="D52" s="174">
        <v>0.81330000000000002</v>
      </c>
      <c r="E52" s="174">
        <v>0.81330000000000002</v>
      </c>
      <c r="F52" s="174">
        <v>0.81330000000000002</v>
      </c>
      <c r="G52" s="174">
        <v>0.81330000000000002</v>
      </c>
      <c r="H52" s="174">
        <v>0.81330000000000002</v>
      </c>
      <c r="I52" s="174">
        <v>0.81330000000000002</v>
      </c>
      <c r="J52" s="174">
        <v>0.81330000000000002</v>
      </c>
      <c r="K52" s="174">
        <v>0.81330000000000002</v>
      </c>
      <c r="L52" s="174">
        <v>0.81330000000000002</v>
      </c>
      <c r="M52" s="174">
        <v>0.81330000000000002</v>
      </c>
      <c r="N52" s="174">
        <v>0.81330000000000002</v>
      </c>
      <c r="O52" s="174">
        <v>0.81330000000000002</v>
      </c>
      <c r="P52" s="174">
        <v>0.81330000000000002</v>
      </c>
      <c r="Q52" s="174">
        <v>0.81330000000000002</v>
      </c>
      <c r="R52" s="174">
        <v>0.81330000000000002</v>
      </c>
      <c r="S52" s="174">
        <v>0.81330000000000002</v>
      </c>
      <c r="T52" s="174">
        <v>0.81330000000000002</v>
      </c>
      <c r="U52" s="174">
        <v>0.81330000000000002</v>
      </c>
      <c r="V52" s="174">
        <v>0.81330000000000002</v>
      </c>
      <c r="W52" s="174">
        <v>0.81330000000000002</v>
      </c>
      <c r="X52" s="174">
        <v>0.81330000000000002</v>
      </c>
      <c r="Y52" s="174">
        <v>0.81330000000000002</v>
      </c>
      <c r="Z52" s="174">
        <v>0.81330000000000002</v>
      </c>
      <c r="AA52" s="174">
        <v>0.81330000000000002</v>
      </c>
      <c r="AB52" s="174">
        <v>0.81330000000000002</v>
      </c>
      <c r="AC52" s="174">
        <v>0.81330000000000002</v>
      </c>
      <c r="AD52" s="174">
        <v>0.81330000000000002</v>
      </c>
      <c r="AE52" s="174">
        <v>0.81330000000000002</v>
      </c>
      <c r="AF52" s="174">
        <v>0.81330000000000002</v>
      </c>
      <c r="AG52" s="174">
        <v>0.81330000000000002</v>
      </c>
      <c r="AH52" s="174">
        <v>0.81330000000000002</v>
      </c>
      <c r="AI52" s="174">
        <v>0.81330000000000002</v>
      </c>
      <c r="AJ52" s="174">
        <v>0.81330000000000002</v>
      </c>
      <c r="AK52" s="174">
        <v>0.81330000000000002</v>
      </c>
      <c r="AL52" s="174">
        <v>0.81330000000000002</v>
      </c>
      <c r="AM52" s="174">
        <v>0.81330000000000002</v>
      </c>
      <c r="AN52" s="174">
        <v>0.81330000000000002</v>
      </c>
      <c r="AO52" s="174">
        <v>0.81330000000000002</v>
      </c>
      <c r="AP52" s="174">
        <v>0.81330000000000002</v>
      </c>
      <c r="AQ52" s="174">
        <v>0.81329999977797263</v>
      </c>
      <c r="AR52" s="174">
        <v>0.81329999378323548</v>
      </c>
      <c r="AS52" s="174">
        <v>0.81329991562962534</v>
      </c>
      <c r="AT52" s="174">
        <v>0.81329926020503041</v>
      </c>
      <c r="AU52" s="174">
        <v>0.81329528547227392</v>
      </c>
      <c r="AV52" s="174">
        <v>0.81327670578360567</v>
      </c>
      <c r="AW52" s="174">
        <v>0.81320700874924667</v>
      </c>
      <c r="AX52" s="174">
        <v>0.81299126215577133</v>
      </c>
      <c r="AY52" s="174">
        <v>0.81242864785939461</v>
      </c>
      <c r="AZ52" s="174">
        <v>0.81117229815721514</v>
      </c>
      <c r="BA52" s="174">
        <v>0.80873659826517108</v>
      </c>
      <c r="BB52" s="174">
        <v>0.80458547991514218</v>
      </c>
      <c r="BC52" s="174">
        <v>0.79829008849263206</v>
      </c>
      <c r="BD52" s="174">
        <v>0.78968547991514226</v>
      </c>
      <c r="BE52" s="174">
        <v>0.77893659826517114</v>
      </c>
      <c r="BF52" s="174">
        <v>0.76647229815721518</v>
      </c>
      <c r="BG52" s="174">
        <v>0.75282864785939452</v>
      </c>
      <c r="BH52" s="174">
        <v>0.73849126215577121</v>
      </c>
      <c r="BI52" s="174">
        <v>0.72380700874924653</v>
      </c>
      <c r="BJ52" s="174">
        <v>0.7089767057836055</v>
      </c>
      <c r="BK52" s="174">
        <v>0.69409528547227373</v>
      </c>
      <c r="BL52" s="174">
        <v>0.67919926020503052</v>
      </c>
      <c r="BM52" s="174">
        <v>0.66429991562962543</v>
      </c>
      <c r="BN52" s="174">
        <v>0.64939999378323554</v>
      </c>
      <c r="BO52" s="174">
        <v>0.63449999977797278</v>
      </c>
      <c r="BP52" s="174">
        <v>0.61959999999999993</v>
      </c>
      <c r="BQ52" s="174">
        <v>0.60470000000000002</v>
      </c>
      <c r="BR52" s="174">
        <v>0.58979999999999999</v>
      </c>
      <c r="BS52" s="174">
        <v>0.57489999999999997</v>
      </c>
      <c r="BT52" s="174">
        <v>0.56000000000000005</v>
      </c>
      <c r="BU52" s="174">
        <v>0.54510000000000003</v>
      </c>
      <c r="BV52" s="174">
        <v>0.5302</v>
      </c>
      <c r="BW52" s="174">
        <v>0.51529999999999998</v>
      </c>
      <c r="BX52" s="174">
        <v>0.50039999999999996</v>
      </c>
      <c r="BY52" s="174">
        <v>0.48549999999999999</v>
      </c>
      <c r="BZ52" s="174">
        <v>0.47060000022202725</v>
      </c>
      <c r="CA52" s="170"/>
      <c r="CB52" s="170"/>
    </row>
    <row r="53" spans="2:80" x14ac:dyDescent="0.25">
      <c r="B53" s="166">
        <f t="shared" si="4"/>
        <v>2046</v>
      </c>
      <c r="C53" s="174">
        <v>0.81330000000000002</v>
      </c>
      <c r="D53" s="174">
        <v>0.81330000000000002</v>
      </c>
      <c r="E53" s="174">
        <v>0.81330000000000002</v>
      </c>
      <c r="F53" s="174">
        <v>0.81330000000000002</v>
      </c>
      <c r="G53" s="174">
        <v>0.81330000000000002</v>
      </c>
      <c r="H53" s="174">
        <v>0.81330000000000002</v>
      </c>
      <c r="I53" s="174">
        <v>0.81330000000000002</v>
      </c>
      <c r="J53" s="174">
        <v>0.81330000000000002</v>
      </c>
      <c r="K53" s="174">
        <v>0.81330000000000002</v>
      </c>
      <c r="L53" s="174">
        <v>0.81330000000000002</v>
      </c>
      <c r="M53" s="174">
        <v>0.81330000000000002</v>
      </c>
      <c r="N53" s="174">
        <v>0.81330000000000002</v>
      </c>
      <c r="O53" s="174">
        <v>0.81330000000000002</v>
      </c>
      <c r="P53" s="174">
        <v>0.81330000000000002</v>
      </c>
      <c r="Q53" s="174">
        <v>0.81330000000000002</v>
      </c>
      <c r="R53" s="174">
        <v>0.81330000000000002</v>
      </c>
      <c r="S53" s="174">
        <v>0.81330000000000002</v>
      </c>
      <c r="T53" s="174">
        <v>0.81330000000000002</v>
      </c>
      <c r="U53" s="174">
        <v>0.81330000000000002</v>
      </c>
      <c r="V53" s="174">
        <v>0.81330000000000002</v>
      </c>
      <c r="W53" s="174">
        <v>0.81330000000000002</v>
      </c>
      <c r="X53" s="174">
        <v>0.81330000000000002</v>
      </c>
      <c r="Y53" s="174">
        <v>0.81330000000000002</v>
      </c>
      <c r="Z53" s="174">
        <v>0.81330000000000002</v>
      </c>
      <c r="AA53" s="174">
        <v>0.81330000000000002</v>
      </c>
      <c r="AB53" s="174">
        <v>0.81330000000000002</v>
      </c>
      <c r="AC53" s="174">
        <v>0.81330000000000002</v>
      </c>
      <c r="AD53" s="174">
        <v>0.81330000000000002</v>
      </c>
      <c r="AE53" s="174">
        <v>0.81330000000000002</v>
      </c>
      <c r="AF53" s="174">
        <v>0.81330000000000002</v>
      </c>
      <c r="AG53" s="174">
        <v>0.81330000000000002</v>
      </c>
      <c r="AH53" s="174">
        <v>0.81330000000000002</v>
      </c>
      <c r="AI53" s="174">
        <v>0.81330000000000002</v>
      </c>
      <c r="AJ53" s="174">
        <v>0.81330000000000002</v>
      </c>
      <c r="AK53" s="174">
        <v>0.81330000000000002</v>
      </c>
      <c r="AL53" s="174">
        <v>0.81330000000000002</v>
      </c>
      <c r="AM53" s="174">
        <v>0.81330000000000002</v>
      </c>
      <c r="AN53" s="174">
        <v>0.81330000000000002</v>
      </c>
      <c r="AO53" s="174">
        <v>0.81330000000000002</v>
      </c>
      <c r="AP53" s="174">
        <v>0.81330000000000002</v>
      </c>
      <c r="AQ53" s="174">
        <v>0.81329999988898627</v>
      </c>
      <c r="AR53" s="174">
        <v>0.81329999678060405</v>
      </c>
      <c r="AS53" s="174">
        <v>0.81329995470643035</v>
      </c>
      <c r="AT53" s="174">
        <v>0.81329958791732793</v>
      </c>
      <c r="AU53" s="174">
        <v>0.81329727283865216</v>
      </c>
      <c r="AV53" s="174">
        <v>0.8132859956279398</v>
      </c>
      <c r="AW53" s="174">
        <v>0.81324185726642617</v>
      </c>
      <c r="AX53" s="174">
        <v>0.813099135452509</v>
      </c>
      <c r="AY53" s="174">
        <v>0.81270995500758292</v>
      </c>
      <c r="AZ53" s="174">
        <v>0.81180047300830482</v>
      </c>
      <c r="BA53" s="174">
        <v>0.80995444821119311</v>
      </c>
      <c r="BB53" s="174">
        <v>0.80666103909015663</v>
      </c>
      <c r="BC53" s="174">
        <v>0.80143778420388712</v>
      </c>
      <c r="BD53" s="174">
        <v>0.79398778420388716</v>
      </c>
      <c r="BE53" s="174">
        <v>0.78431103909015665</v>
      </c>
      <c r="BF53" s="174">
        <v>0.77270444821119311</v>
      </c>
      <c r="BG53" s="174">
        <v>0.75965047300830491</v>
      </c>
      <c r="BH53" s="174">
        <v>0.74565995500758286</v>
      </c>
      <c r="BI53" s="174">
        <v>0.73114913545250881</v>
      </c>
      <c r="BJ53" s="174">
        <v>0.71639185726642607</v>
      </c>
      <c r="BK53" s="174">
        <v>0.70153599562793967</v>
      </c>
      <c r="BL53" s="174">
        <v>0.68664727283865212</v>
      </c>
      <c r="BM53" s="174">
        <v>0.67174958791732797</v>
      </c>
      <c r="BN53" s="174">
        <v>0.65684995470643048</v>
      </c>
      <c r="BO53" s="174">
        <v>0.64194999678060416</v>
      </c>
      <c r="BP53" s="174">
        <v>0.62704999988898635</v>
      </c>
      <c r="BQ53" s="174">
        <v>0.61214999999999997</v>
      </c>
      <c r="BR53" s="174">
        <v>0.59725000000000006</v>
      </c>
      <c r="BS53" s="174">
        <v>0.58234999999999992</v>
      </c>
      <c r="BT53" s="174">
        <v>0.56745000000000001</v>
      </c>
      <c r="BU53" s="174">
        <v>0.5525500000000001</v>
      </c>
      <c r="BV53" s="174">
        <v>0.53764999999999996</v>
      </c>
      <c r="BW53" s="174">
        <v>0.52275000000000005</v>
      </c>
      <c r="BX53" s="174">
        <v>0.50784999999999991</v>
      </c>
      <c r="BY53" s="174">
        <v>0.49295</v>
      </c>
      <c r="BZ53" s="174">
        <v>0.47805000011101362</v>
      </c>
      <c r="CA53" s="170"/>
      <c r="CB53" s="170"/>
    </row>
    <row r="54" spans="2:80" x14ac:dyDescent="0.25">
      <c r="B54" s="166">
        <f t="shared" si="4"/>
        <v>2047</v>
      </c>
      <c r="C54" s="174">
        <v>0.81330000000000002</v>
      </c>
      <c r="D54" s="174">
        <v>0.81330000000000002</v>
      </c>
      <c r="E54" s="174">
        <v>0.81330000000000002</v>
      </c>
      <c r="F54" s="174">
        <v>0.81330000000000002</v>
      </c>
      <c r="G54" s="174">
        <v>0.81330000000000002</v>
      </c>
      <c r="H54" s="174">
        <v>0.81330000000000002</v>
      </c>
      <c r="I54" s="174">
        <v>0.81330000000000002</v>
      </c>
      <c r="J54" s="174">
        <v>0.81330000000000002</v>
      </c>
      <c r="K54" s="174">
        <v>0.81330000000000002</v>
      </c>
      <c r="L54" s="174">
        <v>0.81330000000000002</v>
      </c>
      <c r="M54" s="174">
        <v>0.81330000000000002</v>
      </c>
      <c r="N54" s="174">
        <v>0.81330000000000002</v>
      </c>
      <c r="O54" s="174">
        <v>0.81330000000000002</v>
      </c>
      <c r="P54" s="174">
        <v>0.81330000000000002</v>
      </c>
      <c r="Q54" s="174">
        <v>0.81330000000000002</v>
      </c>
      <c r="R54" s="174">
        <v>0.81330000000000002</v>
      </c>
      <c r="S54" s="174">
        <v>0.81330000000000002</v>
      </c>
      <c r="T54" s="174">
        <v>0.81330000000000002</v>
      </c>
      <c r="U54" s="174">
        <v>0.81330000000000002</v>
      </c>
      <c r="V54" s="174">
        <v>0.81330000000000002</v>
      </c>
      <c r="W54" s="174">
        <v>0.81330000000000002</v>
      </c>
      <c r="X54" s="174">
        <v>0.81330000000000002</v>
      </c>
      <c r="Y54" s="174">
        <v>0.81330000000000002</v>
      </c>
      <c r="Z54" s="174">
        <v>0.81330000000000002</v>
      </c>
      <c r="AA54" s="174">
        <v>0.81330000000000002</v>
      </c>
      <c r="AB54" s="174">
        <v>0.81330000000000002</v>
      </c>
      <c r="AC54" s="174">
        <v>0.81330000000000002</v>
      </c>
      <c r="AD54" s="174">
        <v>0.81330000000000002</v>
      </c>
      <c r="AE54" s="174">
        <v>0.81330000000000002</v>
      </c>
      <c r="AF54" s="174">
        <v>0.81330000000000002</v>
      </c>
      <c r="AG54" s="174">
        <v>0.81330000000000002</v>
      </c>
      <c r="AH54" s="174">
        <v>0.81330000000000002</v>
      </c>
      <c r="AI54" s="174">
        <v>0.81330000000000002</v>
      </c>
      <c r="AJ54" s="174">
        <v>0.81330000000000002</v>
      </c>
      <c r="AK54" s="174">
        <v>0.81330000000000002</v>
      </c>
      <c r="AL54" s="174">
        <v>0.81330000000000002</v>
      </c>
      <c r="AM54" s="174">
        <v>0.81330000000000002</v>
      </c>
      <c r="AN54" s="174">
        <v>0.81330000000000002</v>
      </c>
      <c r="AO54" s="174">
        <v>0.81330000000000002</v>
      </c>
      <c r="AP54" s="174">
        <v>0.81330000000000002</v>
      </c>
      <c r="AQ54" s="174">
        <v>0.8132999999444932</v>
      </c>
      <c r="AR54" s="174">
        <v>0.81329999833479516</v>
      </c>
      <c r="AS54" s="174">
        <v>0.8132999757435172</v>
      </c>
      <c r="AT54" s="174">
        <v>0.81329977131187914</v>
      </c>
      <c r="AU54" s="174">
        <v>0.81329843037798999</v>
      </c>
      <c r="AV54" s="174">
        <v>0.81329163423329598</v>
      </c>
      <c r="AW54" s="174">
        <v>0.81326392644718304</v>
      </c>
      <c r="AX54" s="174">
        <v>0.81317049635946759</v>
      </c>
      <c r="AY54" s="174">
        <v>0.81290454523004596</v>
      </c>
      <c r="AZ54" s="174">
        <v>0.81225521400794387</v>
      </c>
      <c r="BA54" s="174">
        <v>0.81087746060974897</v>
      </c>
      <c r="BB54" s="174">
        <v>0.80830774365067493</v>
      </c>
      <c r="BC54" s="174">
        <v>0.80404941164702182</v>
      </c>
      <c r="BD54" s="174">
        <v>0.79771278420388714</v>
      </c>
      <c r="BE54" s="174">
        <v>0.7891494116470219</v>
      </c>
      <c r="BF54" s="174">
        <v>0.77850774365067488</v>
      </c>
      <c r="BG54" s="174">
        <v>0.76617746060974901</v>
      </c>
      <c r="BH54" s="174">
        <v>0.75265521400794388</v>
      </c>
      <c r="BI54" s="174">
        <v>0.73840454523004584</v>
      </c>
      <c r="BJ54" s="174">
        <v>0.72377049635946744</v>
      </c>
      <c r="BK54" s="174">
        <v>0.70896392644718287</v>
      </c>
      <c r="BL54" s="174">
        <v>0.6940916342332959</v>
      </c>
      <c r="BM54" s="174">
        <v>0.6791984303779901</v>
      </c>
      <c r="BN54" s="174">
        <v>0.66429977131187923</v>
      </c>
      <c r="BO54" s="174">
        <v>0.64939997574351738</v>
      </c>
      <c r="BP54" s="174">
        <v>0.6344999983347952</v>
      </c>
      <c r="BQ54" s="174">
        <v>0.61959999994449322</v>
      </c>
      <c r="BR54" s="174">
        <v>0.60470000000000002</v>
      </c>
      <c r="BS54" s="174">
        <v>0.58979999999999999</v>
      </c>
      <c r="BT54" s="174">
        <v>0.57489999999999997</v>
      </c>
      <c r="BU54" s="174">
        <v>0.56000000000000005</v>
      </c>
      <c r="BV54" s="174">
        <v>0.54510000000000003</v>
      </c>
      <c r="BW54" s="174">
        <v>0.5302</v>
      </c>
      <c r="BX54" s="174">
        <v>0.51529999999999998</v>
      </c>
      <c r="BY54" s="174">
        <v>0.50039999999999996</v>
      </c>
      <c r="BZ54" s="174">
        <v>0.48550000005550681</v>
      </c>
      <c r="CA54" s="170"/>
      <c r="CB54" s="170"/>
    </row>
    <row r="55" spans="2:80" x14ac:dyDescent="0.25">
      <c r="B55" s="166">
        <f t="shared" si="4"/>
        <v>2048</v>
      </c>
      <c r="C55" s="174">
        <v>0.81330000000000002</v>
      </c>
      <c r="D55" s="174">
        <v>0.81330000000000002</v>
      </c>
      <c r="E55" s="174">
        <v>0.81330000000000002</v>
      </c>
      <c r="F55" s="174">
        <v>0.81330000000000002</v>
      </c>
      <c r="G55" s="174">
        <v>0.81330000000000002</v>
      </c>
      <c r="H55" s="174">
        <v>0.81330000000000002</v>
      </c>
      <c r="I55" s="174">
        <v>0.81330000000000002</v>
      </c>
      <c r="J55" s="174">
        <v>0.81330000000000002</v>
      </c>
      <c r="K55" s="174">
        <v>0.81330000000000002</v>
      </c>
      <c r="L55" s="174">
        <v>0.81330000000000002</v>
      </c>
      <c r="M55" s="174">
        <v>0.81330000000000002</v>
      </c>
      <c r="N55" s="174">
        <v>0.81330000000000002</v>
      </c>
      <c r="O55" s="174">
        <v>0.81330000000000002</v>
      </c>
      <c r="P55" s="174">
        <v>0.81330000000000002</v>
      </c>
      <c r="Q55" s="174">
        <v>0.81330000000000002</v>
      </c>
      <c r="R55" s="174">
        <v>0.81330000000000002</v>
      </c>
      <c r="S55" s="174">
        <v>0.81330000000000002</v>
      </c>
      <c r="T55" s="174">
        <v>0.81330000000000002</v>
      </c>
      <c r="U55" s="174">
        <v>0.81330000000000002</v>
      </c>
      <c r="V55" s="174">
        <v>0.81330000000000002</v>
      </c>
      <c r="W55" s="174">
        <v>0.81330000000000002</v>
      </c>
      <c r="X55" s="174">
        <v>0.81330000000000002</v>
      </c>
      <c r="Y55" s="174">
        <v>0.81330000000000002</v>
      </c>
      <c r="Z55" s="174">
        <v>0.81330000000000002</v>
      </c>
      <c r="AA55" s="174">
        <v>0.81330000000000002</v>
      </c>
      <c r="AB55" s="174">
        <v>0.81330000000000002</v>
      </c>
      <c r="AC55" s="174">
        <v>0.81330000000000002</v>
      </c>
      <c r="AD55" s="174">
        <v>0.81330000000000002</v>
      </c>
      <c r="AE55" s="174">
        <v>0.81330000000000002</v>
      </c>
      <c r="AF55" s="174">
        <v>0.81330000000000002</v>
      </c>
      <c r="AG55" s="174">
        <v>0.81330000000000002</v>
      </c>
      <c r="AH55" s="174">
        <v>0.81330000000000002</v>
      </c>
      <c r="AI55" s="174">
        <v>0.81330000000000002</v>
      </c>
      <c r="AJ55" s="174">
        <v>0.81330000000000002</v>
      </c>
      <c r="AK55" s="174">
        <v>0.81330000000000002</v>
      </c>
      <c r="AL55" s="174">
        <v>0.81330000000000002</v>
      </c>
      <c r="AM55" s="174">
        <v>0.81330000000000002</v>
      </c>
      <c r="AN55" s="174">
        <v>0.81330000000000002</v>
      </c>
      <c r="AO55" s="174">
        <v>0.81330000000000002</v>
      </c>
      <c r="AP55" s="174">
        <v>0.81330000000000002</v>
      </c>
      <c r="AQ55" s="174">
        <v>0.81329999997224656</v>
      </c>
      <c r="AR55" s="174">
        <v>0.81329999913964413</v>
      </c>
      <c r="AS55" s="174">
        <v>0.81329998703915618</v>
      </c>
      <c r="AT55" s="174">
        <v>0.81329987352769817</v>
      </c>
      <c r="AU55" s="174">
        <v>0.81329910084493462</v>
      </c>
      <c r="AV55" s="174">
        <v>0.81329503230564293</v>
      </c>
      <c r="AW55" s="174">
        <v>0.81327778034023956</v>
      </c>
      <c r="AX55" s="174">
        <v>0.81321721140332537</v>
      </c>
      <c r="AY55" s="174">
        <v>0.81303752079475677</v>
      </c>
      <c r="AZ55" s="174">
        <v>0.81257987961899492</v>
      </c>
      <c r="BA55" s="174">
        <v>0.81156633730884642</v>
      </c>
      <c r="BB55" s="174">
        <v>0.809592602130212</v>
      </c>
      <c r="BC55" s="174">
        <v>0.80617857764884837</v>
      </c>
      <c r="BD55" s="174">
        <v>0.80088109792545448</v>
      </c>
      <c r="BE55" s="174">
        <v>0.79343109792545452</v>
      </c>
      <c r="BF55" s="174">
        <v>0.78382857764884839</v>
      </c>
      <c r="BG55" s="174">
        <v>0.772342602130212</v>
      </c>
      <c r="BH55" s="174">
        <v>0.7594163373088465</v>
      </c>
      <c r="BI55" s="174">
        <v>0.74552987961899486</v>
      </c>
      <c r="BJ55" s="174">
        <v>0.7310875207947567</v>
      </c>
      <c r="BK55" s="174">
        <v>0.71636721140332515</v>
      </c>
      <c r="BL55" s="174">
        <v>0.70152778034023933</v>
      </c>
      <c r="BM55" s="174">
        <v>0.686645032305643</v>
      </c>
      <c r="BN55" s="174">
        <v>0.67174910084493467</v>
      </c>
      <c r="BO55" s="174">
        <v>0.6568498735276983</v>
      </c>
      <c r="BP55" s="174">
        <v>0.64194998703915629</v>
      </c>
      <c r="BQ55" s="174">
        <v>0.62704999913964421</v>
      </c>
      <c r="BR55" s="174">
        <v>0.61214999997224662</v>
      </c>
      <c r="BS55" s="174">
        <v>0.59725000000000006</v>
      </c>
      <c r="BT55" s="174">
        <v>0.58234999999999992</v>
      </c>
      <c r="BU55" s="174">
        <v>0.56745000000000001</v>
      </c>
      <c r="BV55" s="174">
        <v>0.5525500000000001</v>
      </c>
      <c r="BW55" s="174">
        <v>0.53764999999999996</v>
      </c>
      <c r="BX55" s="174">
        <v>0.52275000000000005</v>
      </c>
      <c r="BY55" s="174">
        <v>0.50784999999999991</v>
      </c>
      <c r="BZ55" s="174">
        <v>0.49295000002775335</v>
      </c>
      <c r="CA55" s="170"/>
      <c r="CB55" s="170"/>
    </row>
    <row r="56" spans="2:80" x14ac:dyDescent="0.25">
      <c r="B56" s="166">
        <f t="shared" si="4"/>
        <v>2049</v>
      </c>
      <c r="C56" s="174">
        <v>0.81330000000000002</v>
      </c>
      <c r="D56" s="174">
        <v>0.81330000000000002</v>
      </c>
      <c r="E56" s="174">
        <v>0.81330000000000002</v>
      </c>
      <c r="F56" s="174">
        <v>0.81330000000000002</v>
      </c>
      <c r="G56" s="174">
        <v>0.81330000000000002</v>
      </c>
      <c r="H56" s="174">
        <v>0.81330000000000002</v>
      </c>
      <c r="I56" s="174">
        <v>0.81330000000000002</v>
      </c>
      <c r="J56" s="174">
        <v>0.81330000000000002</v>
      </c>
      <c r="K56" s="174">
        <v>0.81330000000000002</v>
      </c>
      <c r="L56" s="174">
        <v>0.81330000000000002</v>
      </c>
      <c r="M56" s="174">
        <v>0.81330000000000002</v>
      </c>
      <c r="N56" s="174">
        <v>0.81330000000000002</v>
      </c>
      <c r="O56" s="174">
        <v>0.81330000000000002</v>
      </c>
      <c r="P56" s="174">
        <v>0.81330000000000002</v>
      </c>
      <c r="Q56" s="174">
        <v>0.81330000000000002</v>
      </c>
      <c r="R56" s="174">
        <v>0.81330000000000002</v>
      </c>
      <c r="S56" s="174">
        <v>0.81330000000000002</v>
      </c>
      <c r="T56" s="174">
        <v>0.81330000000000002</v>
      </c>
      <c r="U56" s="174">
        <v>0.81330000000000002</v>
      </c>
      <c r="V56" s="174">
        <v>0.81330000000000002</v>
      </c>
      <c r="W56" s="174">
        <v>0.81330000000000002</v>
      </c>
      <c r="X56" s="174">
        <v>0.81330000000000002</v>
      </c>
      <c r="Y56" s="174">
        <v>0.81330000000000002</v>
      </c>
      <c r="Z56" s="174">
        <v>0.81330000000000002</v>
      </c>
      <c r="AA56" s="174">
        <v>0.81330000000000002</v>
      </c>
      <c r="AB56" s="174">
        <v>0.81330000000000002</v>
      </c>
      <c r="AC56" s="174">
        <v>0.81330000000000002</v>
      </c>
      <c r="AD56" s="174">
        <v>0.81330000000000002</v>
      </c>
      <c r="AE56" s="174">
        <v>0.81330000000000002</v>
      </c>
      <c r="AF56" s="174">
        <v>0.81330000000000002</v>
      </c>
      <c r="AG56" s="174">
        <v>0.81330000000000002</v>
      </c>
      <c r="AH56" s="174">
        <v>0.81330000000000002</v>
      </c>
      <c r="AI56" s="174">
        <v>0.81330000000000002</v>
      </c>
      <c r="AJ56" s="174">
        <v>0.81330000000000002</v>
      </c>
      <c r="AK56" s="174">
        <v>0.81330000000000002</v>
      </c>
      <c r="AL56" s="174">
        <v>0.81330000000000002</v>
      </c>
      <c r="AM56" s="174">
        <v>0.81330000000000002</v>
      </c>
      <c r="AN56" s="174">
        <v>0.81330000000000002</v>
      </c>
      <c r="AO56" s="174">
        <v>0.81330000000000002</v>
      </c>
      <c r="AP56" s="174">
        <v>0.81330000000000002</v>
      </c>
      <c r="AQ56" s="174">
        <v>0.81329999998612323</v>
      </c>
      <c r="AR56" s="174">
        <v>0.81329999955594534</v>
      </c>
      <c r="AS56" s="174">
        <v>0.81329999308940015</v>
      </c>
      <c r="AT56" s="174">
        <v>0.81329993028342717</v>
      </c>
      <c r="AU56" s="174">
        <v>0.81329948718631639</v>
      </c>
      <c r="AV56" s="174">
        <v>0.81329706657528877</v>
      </c>
      <c r="AW56" s="174">
        <v>0.81328640632294125</v>
      </c>
      <c r="AX56" s="174">
        <v>0.81324749587178247</v>
      </c>
      <c r="AY56" s="174">
        <v>0.81312736609904102</v>
      </c>
      <c r="AZ56" s="174">
        <v>0.81280870020687579</v>
      </c>
      <c r="BA56" s="174">
        <v>0.81207310846392067</v>
      </c>
      <c r="BB56" s="174">
        <v>0.81057946971952921</v>
      </c>
      <c r="BC56" s="174">
        <v>0.80788558988953019</v>
      </c>
      <c r="BD56" s="174">
        <v>0.80352983778715137</v>
      </c>
      <c r="BE56" s="174">
        <v>0.7971560979254545</v>
      </c>
      <c r="BF56" s="174">
        <v>0.78862983778715146</v>
      </c>
      <c r="BG56" s="174">
        <v>0.77808558988953025</v>
      </c>
      <c r="BH56" s="174">
        <v>0.76587946971952925</v>
      </c>
      <c r="BI56" s="174">
        <v>0.75247310846392068</v>
      </c>
      <c r="BJ56" s="174">
        <v>0.73830870020687578</v>
      </c>
      <c r="BK56" s="174">
        <v>0.72372736609904087</v>
      </c>
      <c r="BL56" s="174">
        <v>0.7089474958717823</v>
      </c>
      <c r="BM56" s="174">
        <v>0.69408640632294116</v>
      </c>
      <c r="BN56" s="174">
        <v>0.67919706657528889</v>
      </c>
      <c r="BO56" s="174">
        <v>0.66429948718631648</v>
      </c>
      <c r="BP56" s="174">
        <v>0.64939993028342724</v>
      </c>
      <c r="BQ56" s="174">
        <v>0.63449999308940019</v>
      </c>
      <c r="BR56" s="174">
        <v>0.61959999955594536</v>
      </c>
      <c r="BS56" s="174">
        <v>0.60469999998612334</v>
      </c>
      <c r="BT56" s="174">
        <v>0.58979999999999999</v>
      </c>
      <c r="BU56" s="174">
        <v>0.57489999999999997</v>
      </c>
      <c r="BV56" s="174">
        <v>0.56000000000000005</v>
      </c>
      <c r="BW56" s="174">
        <v>0.54510000000000003</v>
      </c>
      <c r="BX56" s="174">
        <v>0.5302</v>
      </c>
      <c r="BY56" s="174">
        <v>0.51529999999999998</v>
      </c>
      <c r="BZ56" s="174">
        <v>0.50040000001387663</v>
      </c>
      <c r="CA56" s="170"/>
      <c r="CB56" s="170"/>
    </row>
    <row r="57" spans="2:80" x14ac:dyDescent="0.25">
      <c r="B57" s="166">
        <f t="shared" si="4"/>
        <v>2050</v>
      </c>
      <c r="C57" s="174">
        <v>0.81330000000000002</v>
      </c>
      <c r="D57" s="174">
        <v>0.81330000000000002</v>
      </c>
      <c r="E57" s="174">
        <v>0.81330000000000002</v>
      </c>
      <c r="F57" s="174">
        <v>0.81330000000000002</v>
      </c>
      <c r="G57" s="174">
        <v>0.81330000000000002</v>
      </c>
      <c r="H57" s="174">
        <v>0.81330000000000002</v>
      </c>
      <c r="I57" s="174">
        <v>0.81330000000000002</v>
      </c>
      <c r="J57" s="174">
        <v>0.81330000000000002</v>
      </c>
      <c r="K57" s="174">
        <v>0.81330000000000002</v>
      </c>
      <c r="L57" s="174">
        <v>0.81330000000000002</v>
      </c>
      <c r="M57" s="174">
        <v>0.81330000000000002</v>
      </c>
      <c r="N57" s="174">
        <v>0.81330000000000002</v>
      </c>
      <c r="O57" s="174">
        <v>0.81330000000000002</v>
      </c>
      <c r="P57" s="174">
        <v>0.81330000000000002</v>
      </c>
      <c r="Q57" s="174">
        <v>0.81330000000000002</v>
      </c>
      <c r="R57" s="174">
        <v>0.81330000000000002</v>
      </c>
      <c r="S57" s="174">
        <v>0.81330000000000002</v>
      </c>
      <c r="T57" s="174">
        <v>0.81330000000000002</v>
      </c>
      <c r="U57" s="174">
        <v>0.81330000000000002</v>
      </c>
      <c r="V57" s="174">
        <v>0.81330000000000002</v>
      </c>
      <c r="W57" s="174">
        <v>0.81330000000000002</v>
      </c>
      <c r="X57" s="174">
        <v>0.81330000000000002</v>
      </c>
      <c r="Y57" s="174">
        <v>0.81330000000000002</v>
      </c>
      <c r="Z57" s="174">
        <v>0.81330000000000002</v>
      </c>
      <c r="AA57" s="174">
        <v>0.81330000000000002</v>
      </c>
      <c r="AB57" s="174">
        <v>0.81330000000000002</v>
      </c>
      <c r="AC57" s="174">
        <v>0.81330000000000002</v>
      </c>
      <c r="AD57" s="174">
        <v>0.81330000000000002</v>
      </c>
      <c r="AE57" s="174">
        <v>0.81330000000000002</v>
      </c>
      <c r="AF57" s="174">
        <v>0.81330000000000002</v>
      </c>
      <c r="AG57" s="174">
        <v>0.81330000000000002</v>
      </c>
      <c r="AH57" s="174">
        <v>0.81330000000000002</v>
      </c>
      <c r="AI57" s="174">
        <v>0.81330000000000002</v>
      </c>
      <c r="AJ57" s="174">
        <v>0.81330000000000002</v>
      </c>
      <c r="AK57" s="174">
        <v>0.81330000000000002</v>
      </c>
      <c r="AL57" s="174">
        <v>0.81330000000000002</v>
      </c>
      <c r="AM57" s="174">
        <v>0.81330000000000002</v>
      </c>
      <c r="AN57" s="174">
        <v>0.81330000000000002</v>
      </c>
      <c r="AO57" s="174">
        <v>0.81330000000000002</v>
      </c>
      <c r="AP57" s="174">
        <v>0.81330000000000002</v>
      </c>
      <c r="AQ57" s="174">
        <v>0.81329999999306168</v>
      </c>
      <c r="AR57" s="174">
        <v>0.81329999977103429</v>
      </c>
      <c r="AS57" s="174">
        <v>0.8132999963226728</v>
      </c>
      <c r="AT57" s="174">
        <v>0.81329996168641361</v>
      </c>
      <c r="AU57" s="174">
        <v>0.81329970873487178</v>
      </c>
      <c r="AV57" s="174">
        <v>0.81329827688080258</v>
      </c>
      <c r="AW57" s="174">
        <v>0.81329173644911501</v>
      </c>
      <c r="AX57" s="174">
        <v>0.8132669510973618</v>
      </c>
      <c r="AY57" s="174">
        <v>0.81318743098541169</v>
      </c>
      <c r="AZ57" s="174">
        <v>0.8129680331529584</v>
      </c>
      <c r="BA57" s="174">
        <v>0.81244090433539817</v>
      </c>
      <c r="BB57" s="174">
        <v>0.81132628909172499</v>
      </c>
      <c r="BC57" s="174">
        <v>0.80923252980452975</v>
      </c>
      <c r="BD57" s="174">
        <v>0.80570771383834083</v>
      </c>
      <c r="BE57" s="174">
        <v>0.80034296785630299</v>
      </c>
      <c r="BF57" s="174">
        <v>0.79289296785630303</v>
      </c>
      <c r="BG57" s="174">
        <v>0.78335771383834085</v>
      </c>
      <c r="BH57" s="174">
        <v>0.77198252980452975</v>
      </c>
      <c r="BI57" s="174">
        <v>0.75917628909172497</v>
      </c>
      <c r="BJ57" s="174">
        <v>0.74539090433539823</v>
      </c>
      <c r="BK57" s="174">
        <v>0.73101803315295832</v>
      </c>
      <c r="BL57" s="174">
        <v>0.71633743098541158</v>
      </c>
      <c r="BM57" s="174">
        <v>0.70151695109736179</v>
      </c>
      <c r="BN57" s="174">
        <v>0.68664173644911508</v>
      </c>
      <c r="BO57" s="174">
        <v>0.67174827688080274</v>
      </c>
      <c r="BP57" s="174">
        <v>0.65684970873487192</v>
      </c>
      <c r="BQ57" s="174">
        <v>0.64194996168641372</v>
      </c>
      <c r="BR57" s="174">
        <v>0.62704999632267278</v>
      </c>
      <c r="BS57" s="174">
        <v>0.61214999977103435</v>
      </c>
      <c r="BT57" s="174">
        <v>0.59724999999306161</v>
      </c>
      <c r="BU57" s="174">
        <v>0.58234999999999992</v>
      </c>
      <c r="BV57" s="174">
        <v>0.56745000000000001</v>
      </c>
      <c r="BW57" s="174">
        <v>0.5525500000000001</v>
      </c>
      <c r="BX57" s="174">
        <v>0.53764999999999996</v>
      </c>
      <c r="BY57" s="174">
        <v>0.52275000000000005</v>
      </c>
      <c r="BZ57" s="174">
        <v>0.50785000000693836</v>
      </c>
      <c r="CA57" s="170"/>
      <c r="CB57" s="170"/>
    </row>
    <row r="58" spans="2:80" x14ac:dyDescent="0.25">
      <c r="B58" s="166">
        <f t="shared" si="4"/>
        <v>2051</v>
      </c>
      <c r="C58" s="174">
        <v>0.81330000000000002</v>
      </c>
      <c r="D58" s="174">
        <v>0.81330000000000002</v>
      </c>
      <c r="E58" s="174">
        <v>0.81330000000000002</v>
      </c>
      <c r="F58" s="174">
        <v>0.81330000000000002</v>
      </c>
      <c r="G58" s="174">
        <v>0.81330000000000002</v>
      </c>
      <c r="H58" s="174">
        <v>0.81330000000000002</v>
      </c>
      <c r="I58" s="174">
        <v>0.81330000000000002</v>
      </c>
      <c r="J58" s="174">
        <v>0.81330000000000002</v>
      </c>
      <c r="K58" s="174">
        <v>0.81330000000000002</v>
      </c>
      <c r="L58" s="174">
        <v>0.81330000000000002</v>
      </c>
      <c r="M58" s="174">
        <v>0.81330000000000002</v>
      </c>
      <c r="N58" s="174">
        <v>0.81330000000000002</v>
      </c>
      <c r="O58" s="174">
        <v>0.81330000000000002</v>
      </c>
      <c r="P58" s="174">
        <v>0.81330000000000002</v>
      </c>
      <c r="Q58" s="174">
        <v>0.81330000000000002</v>
      </c>
      <c r="R58" s="174">
        <v>0.81330000000000002</v>
      </c>
      <c r="S58" s="174">
        <v>0.81330000000000002</v>
      </c>
      <c r="T58" s="174">
        <v>0.81330000000000002</v>
      </c>
      <c r="U58" s="174">
        <v>0.81330000000000002</v>
      </c>
      <c r="V58" s="174">
        <v>0.81330000000000002</v>
      </c>
      <c r="W58" s="174">
        <v>0.81330000000000002</v>
      </c>
      <c r="X58" s="174">
        <v>0.81330000000000002</v>
      </c>
      <c r="Y58" s="174">
        <v>0.81330000000000002</v>
      </c>
      <c r="Z58" s="174">
        <v>0.81330000000000002</v>
      </c>
      <c r="AA58" s="174">
        <v>0.81330000000000002</v>
      </c>
      <c r="AB58" s="174">
        <v>0.81330000000000002</v>
      </c>
      <c r="AC58" s="174">
        <v>0.81330000000000002</v>
      </c>
      <c r="AD58" s="174">
        <v>0.81330000000000002</v>
      </c>
      <c r="AE58" s="174">
        <v>0.81330000000000002</v>
      </c>
      <c r="AF58" s="174">
        <v>0.81330000000000002</v>
      </c>
      <c r="AG58" s="174">
        <v>0.81330000000000002</v>
      </c>
      <c r="AH58" s="174">
        <v>0.81330000000000002</v>
      </c>
      <c r="AI58" s="174">
        <v>0.81330000000000002</v>
      </c>
      <c r="AJ58" s="174">
        <v>0.81330000000000002</v>
      </c>
      <c r="AK58" s="174">
        <v>0.81330000000000002</v>
      </c>
      <c r="AL58" s="174">
        <v>0.81330000000000002</v>
      </c>
      <c r="AM58" s="174">
        <v>0.81330000000000002</v>
      </c>
      <c r="AN58" s="174">
        <v>0.81330000000000002</v>
      </c>
      <c r="AO58" s="174">
        <v>0.81330000000000002</v>
      </c>
      <c r="AP58" s="174">
        <v>0.81330000000000002</v>
      </c>
      <c r="AQ58" s="174">
        <v>0.81329999999653091</v>
      </c>
      <c r="AR58" s="174">
        <v>0.81329999988204804</v>
      </c>
      <c r="AS58" s="174">
        <v>0.8132999980468536</v>
      </c>
      <c r="AT58" s="174">
        <v>0.81329997900454321</v>
      </c>
      <c r="AU58" s="174">
        <v>0.81329983521064264</v>
      </c>
      <c r="AV58" s="174">
        <v>0.81329899280783713</v>
      </c>
      <c r="AW58" s="174">
        <v>0.8132950066649588</v>
      </c>
      <c r="AX58" s="174">
        <v>0.81327934377323841</v>
      </c>
      <c r="AY58" s="174">
        <v>0.81322719104138674</v>
      </c>
      <c r="AZ58" s="174">
        <v>0.8130777320691851</v>
      </c>
      <c r="BA58" s="174">
        <v>0.81270446874417823</v>
      </c>
      <c r="BB58" s="174">
        <v>0.81188359671356158</v>
      </c>
      <c r="BC58" s="174">
        <v>0.81027940944812737</v>
      </c>
      <c r="BD58" s="174">
        <v>0.80747012182143529</v>
      </c>
      <c r="BE58" s="174">
        <v>0.80302534084732191</v>
      </c>
      <c r="BF58" s="174">
        <v>0.79661796785630301</v>
      </c>
      <c r="BG58" s="174">
        <v>0.78812534084732189</v>
      </c>
      <c r="BH58" s="174">
        <v>0.77767012182143525</v>
      </c>
      <c r="BI58" s="174">
        <v>0.76557940944812741</v>
      </c>
      <c r="BJ58" s="174">
        <v>0.7522835967135616</v>
      </c>
      <c r="BK58" s="174">
        <v>0.73820446874417822</v>
      </c>
      <c r="BL58" s="174">
        <v>0.72367773206918495</v>
      </c>
      <c r="BM58" s="174">
        <v>0.70892719104138668</v>
      </c>
      <c r="BN58" s="174">
        <v>0.69407934377323843</v>
      </c>
      <c r="BO58" s="174">
        <v>0.67919500666495891</v>
      </c>
      <c r="BP58" s="174">
        <v>0.66429899280783733</v>
      </c>
      <c r="BQ58" s="174">
        <v>0.64939983521064282</v>
      </c>
      <c r="BR58" s="174">
        <v>0.63449997900454325</v>
      </c>
      <c r="BS58" s="174">
        <v>0.61959999804685362</v>
      </c>
      <c r="BT58" s="174">
        <v>0.60469999988204792</v>
      </c>
      <c r="BU58" s="174">
        <v>0.58979999999653077</v>
      </c>
      <c r="BV58" s="174">
        <v>0.57489999999999997</v>
      </c>
      <c r="BW58" s="174">
        <v>0.56000000000000005</v>
      </c>
      <c r="BX58" s="174">
        <v>0.54510000000000003</v>
      </c>
      <c r="BY58" s="174">
        <v>0.5302</v>
      </c>
      <c r="BZ58" s="174">
        <v>0.51530000000346921</v>
      </c>
      <c r="CA58" s="170"/>
      <c r="CB58" s="170"/>
    </row>
    <row r="59" spans="2:80" x14ac:dyDescent="0.25">
      <c r="B59" s="166">
        <f t="shared" si="4"/>
        <v>2052</v>
      </c>
      <c r="C59" s="174">
        <v>0.81330000000000002</v>
      </c>
      <c r="D59" s="174">
        <v>0.81330000000000002</v>
      </c>
      <c r="E59" s="174">
        <v>0.81330000000000002</v>
      </c>
      <c r="F59" s="174">
        <v>0.81330000000000002</v>
      </c>
      <c r="G59" s="174">
        <v>0.81330000000000002</v>
      </c>
      <c r="H59" s="174">
        <v>0.81330000000000002</v>
      </c>
      <c r="I59" s="174">
        <v>0.81330000000000002</v>
      </c>
      <c r="J59" s="174">
        <v>0.81330000000000002</v>
      </c>
      <c r="K59" s="174">
        <v>0.81330000000000002</v>
      </c>
      <c r="L59" s="174">
        <v>0.81330000000000002</v>
      </c>
      <c r="M59" s="174">
        <v>0.81330000000000002</v>
      </c>
      <c r="N59" s="174">
        <v>0.81330000000000002</v>
      </c>
      <c r="O59" s="174">
        <v>0.81330000000000002</v>
      </c>
      <c r="P59" s="174">
        <v>0.81330000000000002</v>
      </c>
      <c r="Q59" s="174">
        <v>0.81330000000000002</v>
      </c>
      <c r="R59" s="174">
        <v>0.81330000000000002</v>
      </c>
      <c r="S59" s="174">
        <v>0.81330000000000002</v>
      </c>
      <c r="T59" s="174">
        <v>0.81330000000000002</v>
      </c>
      <c r="U59" s="174">
        <v>0.81330000000000002</v>
      </c>
      <c r="V59" s="174">
        <v>0.81330000000000002</v>
      </c>
      <c r="W59" s="174">
        <v>0.81330000000000002</v>
      </c>
      <c r="X59" s="174">
        <v>0.81330000000000002</v>
      </c>
      <c r="Y59" s="174">
        <v>0.81330000000000002</v>
      </c>
      <c r="Z59" s="174">
        <v>0.81330000000000002</v>
      </c>
      <c r="AA59" s="174">
        <v>0.81330000000000002</v>
      </c>
      <c r="AB59" s="174">
        <v>0.81330000000000002</v>
      </c>
      <c r="AC59" s="174">
        <v>0.81330000000000002</v>
      </c>
      <c r="AD59" s="174">
        <v>0.81330000000000002</v>
      </c>
      <c r="AE59" s="174">
        <v>0.81330000000000002</v>
      </c>
      <c r="AF59" s="174">
        <v>0.81330000000000002</v>
      </c>
      <c r="AG59" s="174">
        <v>0.81330000000000002</v>
      </c>
      <c r="AH59" s="174">
        <v>0.81330000000000002</v>
      </c>
      <c r="AI59" s="174">
        <v>0.81330000000000002</v>
      </c>
      <c r="AJ59" s="174">
        <v>0.81330000000000002</v>
      </c>
      <c r="AK59" s="174">
        <v>0.81330000000000002</v>
      </c>
      <c r="AL59" s="174">
        <v>0.81330000000000002</v>
      </c>
      <c r="AM59" s="174">
        <v>0.81330000000000002</v>
      </c>
      <c r="AN59" s="174">
        <v>0.81330000000000002</v>
      </c>
      <c r="AO59" s="174">
        <v>0.81330000000000002</v>
      </c>
      <c r="AP59" s="174">
        <v>0.81330000000000002</v>
      </c>
      <c r="AQ59" s="174">
        <v>0.81329999999826552</v>
      </c>
      <c r="AR59" s="174">
        <v>0.81329999993928948</v>
      </c>
      <c r="AS59" s="174">
        <v>0.81329999896445082</v>
      </c>
      <c r="AT59" s="174">
        <v>0.8132999885256984</v>
      </c>
      <c r="AU59" s="174">
        <v>0.81329990710759292</v>
      </c>
      <c r="AV59" s="174">
        <v>0.81329941400923988</v>
      </c>
      <c r="AW59" s="174">
        <v>0.81329699973639791</v>
      </c>
      <c r="AX59" s="174">
        <v>0.81328717521909866</v>
      </c>
      <c r="AY59" s="174">
        <v>0.81325326740731252</v>
      </c>
      <c r="AZ59" s="174">
        <v>0.81315246155528587</v>
      </c>
      <c r="BA59" s="174">
        <v>0.81289110040668167</v>
      </c>
      <c r="BB59" s="174">
        <v>0.81229403272886991</v>
      </c>
      <c r="BC59" s="174">
        <v>0.81108150308084448</v>
      </c>
      <c r="BD59" s="174">
        <v>0.80887476563478133</v>
      </c>
      <c r="BE59" s="174">
        <v>0.80524773133437866</v>
      </c>
      <c r="BF59" s="174">
        <v>0.79982165435181241</v>
      </c>
      <c r="BG59" s="174">
        <v>0.79237165435181245</v>
      </c>
      <c r="BH59" s="174">
        <v>0.78289773133437857</v>
      </c>
      <c r="BI59" s="174">
        <v>0.77162476563478133</v>
      </c>
      <c r="BJ59" s="174">
        <v>0.75893150308084456</v>
      </c>
      <c r="BK59" s="174">
        <v>0.74524403272886985</v>
      </c>
      <c r="BL59" s="174">
        <v>0.73094110040668159</v>
      </c>
      <c r="BM59" s="174">
        <v>0.71630246155528576</v>
      </c>
      <c r="BN59" s="174">
        <v>0.7015032674073125</v>
      </c>
      <c r="BO59" s="174">
        <v>0.68663717521909873</v>
      </c>
      <c r="BP59" s="174">
        <v>0.67174699973639806</v>
      </c>
      <c r="BQ59" s="174">
        <v>0.65684941400924002</v>
      </c>
      <c r="BR59" s="174">
        <v>0.64194990710759303</v>
      </c>
      <c r="BS59" s="174">
        <v>0.62704998852569838</v>
      </c>
      <c r="BT59" s="174">
        <v>0.61214999896445077</v>
      </c>
      <c r="BU59" s="174">
        <v>0.59724999993928929</v>
      </c>
      <c r="BV59" s="174">
        <v>0.58234999999826531</v>
      </c>
      <c r="BW59" s="174">
        <v>0.56745000000000001</v>
      </c>
      <c r="BX59" s="174">
        <v>0.5525500000000001</v>
      </c>
      <c r="BY59" s="174">
        <v>0.53764999999999996</v>
      </c>
      <c r="BZ59" s="174">
        <v>0.52275000000173466</v>
      </c>
      <c r="CA59" s="170"/>
      <c r="CB59" s="170"/>
    </row>
    <row r="60" spans="2:80" x14ac:dyDescent="0.25">
      <c r="B60" s="166">
        <f t="shared" si="4"/>
        <v>2053</v>
      </c>
      <c r="C60" s="174">
        <v>0.81330000000000002</v>
      </c>
      <c r="D60" s="174">
        <v>0.81330000000000002</v>
      </c>
      <c r="E60" s="174">
        <v>0.81330000000000002</v>
      </c>
      <c r="F60" s="174">
        <v>0.81330000000000002</v>
      </c>
      <c r="G60" s="174">
        <v>0.81330000000000002</v>
      </c>
      <c r="H60" s="174">
        <v>0.81330000000000002</v>
      </c>
      <c r="I60" s="174">
        <v>0.81330000000000002</v>
      </c>
      <c r="J60" s="174">
        <v>0.81330000000000002</v>
      </c>
      <c r="K60" s="174">
        <v>0.81330000000000002</v>
      </c>
      <c r="L60" s="174">
        <v>0.81330000000000002</v>
      </c>
      <c r="M60" s="174">
        <v>0.81330000000000002</v>
      </c>
      <c r="N60" s="174">
        <v>0.81330000000000002</v>
      </c>
      <c r="O60" s="174">
        <v>0.81330000000000002</v>
      </c>
      <c r="P60" s="174">
        <v>0.81330000000000002</v>
      </c>
      <c r="Q60" s="174">
        <v>0.81330000000000002</v>
      </c>
      <c r="R60" s="174">
        <v>0.81330000000000002</v>
      </c>
      <c r="S60" s="174">
        <v>0.81330000000000002</v>
      </c>
      <c r="T60" s="174">
        <v>0.81330000000000002</v>
      </c>
      <c r="U60" s="174">
        <v>0.81330000000000002</v>
      </c>
      <c r="V60" s="174">
        <v>0.81330000000000002</v>
      </c>
      <c r="W60" s="174">
        <v>0.81330000000000002</v>
      </c>
      <c r="X60" s="174">
        <v>0.81330000000000002</v>
      </c>
      <c r="Y60" s="174">
        <v>0.81330000000000002</v>
      </c>
      <c r="Z60" s="174">
        <v>0.81330000000000002</v>
      </c>
      <c r="AA60" s="174">
        <v>0.81330000000000002</v>
      </c>
      <c r="AB60" s="174">
        <v>0.81330000000000002</v>
      </c>
      <c r="AC60" s="174">
        <v>0.81330000000000002</v>
      </c>
      <c r="AD60" s="174">
        <v>0.81330000000000002</v>
      </c>
      <c r="AE60" s="174">
        <v>0.81330000000000002</v>
      </c>
      <c r="AF60" s="174">
        <v>0.81330000000000002</v>
      </c>
      <c r="AG60" s="174">
        <v>0.81330000000000002</v>
      </c>
      <c r="AH60" s="174">
        <v>0.81330000000000002</v>
      </c>
      <c r="AI60" s="174">
        <v>0.81330000000000002</v>
      </c>
      <c r="AJ60" s="174">
        <v>0.81330000000000002</v>
      </c>
      <c r="AK60" s="174">
        <v>0.81330000000000002</v>
      </c>
      <c r="AL60" s="174">
        <v>0.81330000000000002</v>
      </c>
      <c r="AM60" s="174">
        <v>0.81330000000000002</v>
      </c>
      <c r="AN60" s="174">
        <v>0.81330000000000002</v>
      </c>
      <c r="AO60" s="174">
        <v>0.81330000000000002</v>
      </c>
      <c r="AP60" s="174">
        <v>0.81330000000000002</v>
      </c>
      <c r="AQ60" s="174">
        <v>0.81329999999913283</v>
      </c>
      <c r="AR60" s="174">
        <v>0.81329999996877755</v>
      </c>
      <c r="AS60" s="174">
        <v>0.81329999945187015</v>
      </c>
      <c r="AT60" s="174">
        <v>0.81329999374507467</v>
      </c>
      <c r="AU60" s="174">
        <v>0.81329994781664561</v>
      </c>
      <c r="AV60" s="174">
        <v>0.8132996605584164</v>
      </c>
      <c r="AW60" s="174">
        <v>0.81329820687281895</v>
      </c>
      <c r="AX60" s="174">
        <v>0.81329208747774828</v>
      </c>
      <c r="AY60" s="174">
        <v>0.81327022131320559</v>
      </c>
      <c r="AZ60" s="174">
        <v>0.81320286448129919</v>
      </c>
      <c r="BA60" s="174">
        <v>0.81302178098098377</v>
      </c>
      <c r="BB60" s="174">
        <v>0.81259256656777579</v>
      </c>
      <c r="BC60" s="174">
        <v>0.81168776790485719</v>
      </c>
      <c r="BD60" s="174">
        <v>0.80997813435781296</v>
      </c>
      <c r="BE60" s="174">
        <v>0.80706124848458005</v>
      </c>
      <c r="BF60" s="174">
        <v>0.80253469284309553</v>
      </c>
      <c r="BG60" s="174">
        <v>0.79609665435181243</v>
      </c>
      <c r="BH60" s="174">
        <v>0.78763469284309551</v>
      </c>
      <c r="BI60" s="174">
        <v>0.77726124848458</v>
      </c>
      <c r="BJ60" s="174">
        <v>0.765278134357813</v>
      </c>
      <c r="BK60" s="174">
        <v>0.75208776790485721</v>
      </c>
      <c r="BL60" s="174">
        <v>0.73809256656777578</v>
      </c>
      <c r="BM60" s="174">
        <v>0.72362178098098373</v>
      </c>
      <c r="BN60" s="174">
        <v>0.70890286448129913</v>
      </c>
      <c r="BO60" s="174">
        <v>0.69407022131320562</v>
      </c>
      <c r="BP60" s="174">
        <v>0.6791920874777484</v>
      </c>
      <c r="BQ60" s="174">
        <v>0.66429820687281904</v>
      </c>
      <c r="BR60" s="174">
        <v>0.64939966055841647</v>
      </c>
      <c r="BS60" s="174">
        <v>0.63449994781664576</v>
      </c>
      <c r="BT60" s="174">
        <v>0.61959999374507457</v>
      </c>
      <c r="BU60" s="174">
        <v>0.60469999945187003</v>
      </c>
      <c r="BV60" s="174">
        <v>0.5897999999687773</v>
      </c>
      <c r="BW60" s="174">
        <v>0.57489999999913266</v>
      </c>
      <c r="BX60" s="174">
        <v>0.56000000000000005</v>
      </c>
      <c r="BY60" s="174">
        <v>0.54510000000000003</v>
      </c>
      <c r="BZ60" s="174">
        <v>0.53020000000086731</v>
      </c>
      <c r="CA60" s="170"/>
      <c r="CB60" s="170"/>
    </row>
    <row r="61" spans="2:80" x14ac:dyDescent="0.25">
      <c r="B61" s="166">
        <f t="shared" si="4"/>
        <v>2054</v>
      </c>
      <c r="C61" s="174">
        <v>0.81330000000000002</v>
      </c>
      <c r="D61" s="174">
        <v>0.81330000000000002</v>
      </c>
      <c r="E61" s="174">
        <v>0.81330000000000002</v>
      </c>
      <c r="F61" s="174">
        <v>0.81330000000000002</v>
      </c>
      <c r="G61" s="174">
        <v>0.81330000000000002</v>
      </c>
      <c r="H61" s="174">
        <v>0.81330000000000002</v>
      </c>
      <c r="I61" s="174">
        <v>0.81330000000000002</v>
      </c>
      <c r="J61" s="174">
        <v>0.81330000000000002</v>
      </c>
      <c r="K61" s="174">
        <v>0.81330000000000002</v>
      </c>
      <c r="L61" s="174">
        <v>0.81330000000000002</v>
      </c>
      <c r="M61" s="174">
        <v>0.81330000000000002</v>
      </c>
      <c r="N61" s="174">
        <v>0.81330000000000002</v>
      </c>
      <c r="O61" s="174">
        <v>0.81330000000000002</v>
      </c>
      <c r="P61" s="174">
        <v>0.81330000000000002</v>
      </c>
      <c r="Q61" s="174">
        <v>0.81330000000000002</v>
      </c>
      <c r="R61" s="174">
        <v>0.81330000000000002</v>
      </c>
      <c r="S61" s="174">
        <v>0.81330000000000002</v>
      </c>
      <c r="T61" s="174">
        <v>0.81330000000000002</v>
      </c>
      <c r="U61" s="174">
        <v>0.81330000000000002</v>
      </c>
      <c r="V61" s="174">
        <v>0.81330000000000002</v>
      </c>
      <c r="W61" s="174">
        <v>0.81330000000000002</v>
      </c>
      <c r="X61" s="174">
        <v>0.81330000000000002</v>
      </c>
      <c r="Y61" s="174">
        <v>0.81330000000000002</v>
      </c>
      <c r="Z61" s="174">
        <v>0.81330000000000002</v>
      </c>
      <c r="AA61" s="174">
        <v>0.81330000000000002</v>
      </c>
      <c r="AB61" s="174">
        <v>0.81330000000000002</v>
      </c>
      <c r="AC61" s="174">
        <v>0.81330000000000002</v>
      </c>
      <c r="AD61" s="174">
        <v>0.81330000000000002</v>
      </c>
      <c r="AE61" s="174">
        <v>0.81330000000000002</v>
      </c>
      <c r="AF61" s="174">
        <v>0.81330000000000002</v>
      </c>
      <c r="AG61" s="174">
        <v>0.81330000000000002</v>
      </c>
      <c r="AH61" s="174">
        <v>0.81330000000000002</v>
      </c>
      <c r="AI61" s="174">
        <v>0.81330000000000002</v>
      </c>
      <c r="AJ61" s="174">
        <v>0.81330000000000002</v>
      </c>
      <c r="AK61" s="174">
        <v>0.81330000000000002</v>
      </c>
      <c r="AL61" s="174">
        <v>0.81330000000000002</v>
      </c>
      <c r="AM61" s="174">
        <v>0.81330000000000002</v>
      </c>
      <c r="AN61" s="174">
        <v>0.81330000000000002</v>
      </c>
      <c r="AO61" s="174">
        <v>0.81330000000000002</v>
      </c>
      <c r="AP61" s="174">
        <v>0.81330000000000002</v>
      </c>
      <c r="AQ61" s="174">
        <v>0.81329999999956648</v>
      </c>
      <c r="AR61" s="174">
        <v>0.81329999998395519</v>
      </c>
      <c r="AS61" s="174">
        <v>0.81329999971032385</v>
      </c>
      <c r="AT61" s="174">
        <v>0.81329999659847241</v>
      </c>
      <c r="AU61" s="174">
        <v>0.81329997078086014</v>
      </c>
      <c r="AV61" s="174">
        <v>0.81329980418753101</v>
      </c>
      <c r="AW61" s="174">
        <v>0.81329893371561768</v>
      </c>
      <c r="AX61" s="174">
        <v>0.81329514717528362</v>
      </c>
      <c r="AY61" s="174">
        <v>0.81328115439547699</v>
      </c>
      <c r="AZ61" s="174">
        <v>0.81323654289725233</v>
      </c>
      <c r="BA61" s="174">
        <v>0.81311232273114142</v>
      </c>
      <c r="BB61" s="174">
        <v>0.81280717377437983</v>
      </c>
      <c r="BC61" s="174">
        <v>0.81214016723631643</v>
      </c>
      <c r="BD61" s="174">
        <v>0.81083295113133502</v>
      </c>
      <c r="BE61" s="174">
        <v>0.80851969142119651</v>
      </c>
      <c r="BF61" s="174">
        <v>0.80479797066383774</v>
      </c>
      <c r="BG61" s="174">
        <v>0.79931567359745404</v>
      </c>
      <c r="BH61" s="174">
        <v>0.79186567359745397</v>
      </c>
      <c r="BI61" s="174">
        <v>0.78244797066383776</v>
      </c>
      <c r="BJ61" s="174">
        <v>0.7712696914211965</v>
      </c>
      <c r="BK61" s="174">
        <v>0.7586829511313351</v>
      </c>
      <c r="BL61" s="174">
        <v>0.74509016723631649</v>
      </c>
      <c r="BM61" s="174">
        <v>0.73085717377437975</v>
      </c>
      <c r="BN61" s="174">
        <v>0.71626232273114143</v>
      </c>
      <c r="BO61" s="174">
        <v>0.70148654289725232</v>
      </c>
      <c r="BP61" s="174">
        <v>0.68663115439547706</v>
      </c>
      <c r="BQ61" s="174">
        <v>0.67174514717528377</v>
      </c>
      <c r="BR61" s="174">
        <v>0.65684893371561781</v>
      </c>
      <c r="BS61" s="174">
        <v>0.64194980418753111</v>
      </c>
      <c r="BT61" s="174">
        <v>0.62704997078086011</v>
      </c>
      <c r="BU61" s="174">
        <v>0.61214999659847225</v>
      </c>
      <c r="BV61" s="174">
        <v>0.59724999971032366</v>
      </c>
      <c r="BW61" s="174">
        <v>0.58234999998395498</v>
      </c>
      <c r="BX61" s="174">
        <v>0.56744999999956636</v>
      </c>
      <c r="BY61" s="174">
        <v>0.5525500000000001</v>
      </c>
      <c r="BZ61" s="174">
        <v>0.53765000000043361</v>
      </c>
      <c r="CA61" s="170"/>
      <c r="CB61" s="170"/>
    </row>
    <row r="62" spans="2:80" x14ac:dyDescent="0.25">
      <c r="B62" s="166">
        <f t="shared" si="4"/>
        <v>2055</v>
      </c>
      <c r="C62" s="174">
        <v>0.81330000000000002</v>
      </c>
      <c r="D62" s="174">
        <v>0.81330000000000002</v>
      </c>
      <c r="E62" s="174">
        <v>0.81330000000000002</v>
      </c>
      <c r="F62" s="174">
        <v>0.81330000000000002</v>
      </c>
      <c r="G62" s="174">
        <v>0.81330000000000002</v>
      </c>
      <c r="H62" s="174">
        <v>0.81330000000000002</v>
      </c>
      <c r="I62" s="174">
        <v>0.81330000000000002</v>
      </c>
      <c r="J62" s="174">
        <v>0.81330000000000002</v>
      </c>
      <c r="K62" s="174">
        <v>0.81330000000000002</v>
      </c>
      <c r="L62" s="174">
        <v>0.81330000000000002</v>
      </c>
      <c r="M62" s="174">
        <v>0.81330000000000002</v>
      </c>
      <c r="N62" s="174">
        <v>0.81330000000000002</v>
      </c>
      <c r="O62" s="174">
        <v>0.81330000000000002</v>
      </c>
      <c r="P62" s="174">
        <v>0.81330000000000002</v>
      </c>
      <c r="Q62" s="174">
        <v>0.81330000000000002</v>
      </c>
      <c r="R62" s="174">
        <v>0.81330000000000002</v>
      </c>
      <c r="S62" s="174">
        <v>0.81330000000000002</v>
      </c>
      <c r="T62" s="174">
        <v>0.81330000000000002</v>
      </c>
      <c r="U62" s="174">
        <v>0.81330000000000002</v>
      </c>
      <c r="V62" s="174">
        <v>0.81330000000000002</v>
      </c>
      <c r="W62" s="174">
        <v>0.81330000000000002</v>
      </c>
      <c r="X62" s="174">
        <v>0.81330000000000002</v>
      </c>
      <c r="Y62" s="174">
        <v>0.81330000000000002</v>
      </c>
      <c r="Z62" s="174">
        <v>0.81330000000000002</v>
      </c>
      <c r="AA62" s="174">
        <v>0.81330000000000002</v>
      </c>
      <c r="AB62" s="174">
        <v>0.81330000000000002</v>
      </c>
      <c r="AC62" s="174">
        <v>0.81330000000000002</v>
      </c>
      <c r="AD62" s="174">
        <v>0.81330000000000002</v>
      </c>
      <c r="AE62" s="174">
        <v>0.81330000000000002</v>
      </c>
      <c r="AF62" s="174">
        <v>0.81330000000000002</v>
      </c>
      <c r="AG62" s="174">
        <v>0.81330000000000002</v>
      </c>
      <c r="AH62" s="174">
        <v>0.81330000000000002</v>
      </c>
      <c r="AI62" s="174">
        <v>0.81330000000000002</v>
      </c>
      <c r="AJ62" s="174">
        <v>0.81330000000000002</v>
      </c>
      <c r="AK62" s="174">
        <v>0.81330000000000002</v>
      </c>
      <c r="AL62" s="174">
        <v>0.81330000000000002</v>
      </c>
      <c r="AM62" s="174">
        <v>0.81330000000000002</v>
      </c>
      <c r="AN62" s="174">
        <v>0.81330000000000002</v>
      </c>
      <c r="AO62" s="174">
        <v>0.81330000000000002</v>
      </c>
      <c r="AP62" s="174">
        <v>0.81330000000000002</v>
      </c>
      <c r="AQ62" s="174">
        <v>0.8132999999997832</v>
      </c>
      <c r="AR62" s="174">
        <v>0.81329999999176084</v>
      </c>
      <c r="AS62" s="174">
        <v>0.81329999984713952</v>
      </c>
      <c r="AT62" s="174">
        <v>0.81329999815439813</v>
      </c>
      <c r="AU62" s="174">
        <v>0.81329998368966627</v>
      </c>
      <c r="AV62" s="174">
        <v>0.81329988748419557</v>
      </c>
      <c r="AW62" s="174">
        <v>0.8132993689515744</v>
      </c>
      <c r="AX62" s="174">
        <v>0.8132970404454507</v>
      </c>
      <c r="AY62" s="174">
        <v>0.8132881507853803</v>
      </c>
      <c r="AZ62" s="174">
        <v>0.81325884864636466</v>
      </c>
      <c r="BA62" s="174">
        <v>0.81317443281419688</v>
      </c>
      <c r="BB62" s="174">
        <v>0.81295974825276063</v>
      </c>
      <c r="BC62" s="174">
        <v>0.81247367050534813</v>
      </c>
      <c r="BD62" s="174">
        <v>0.81148655918382573</v>
      </c>
      <c r="BE62" s="174">
        <v>0.80967632127626576</v>
      </c>
      <c r="BF62" s="174">
        <v>0.80665883104251712</v>
      </c>
      <c r="BG62" s="174">
        <v>0.80205682213064589</v>
      </c>
      <c r="BH62" s="174">
        <v>0.79559067359745406</v>
      </c>
      <c r="BI62" s="174">
        <v>0.78715682213064586</v>
      </c>
      <c r="BJ62" s="174">
        <v>0.77685883104251707</v>
      </c>
      <c r="BK62" s="174">
        <v>0.7649763212762658</v>
      </c>
      <c r="BL62" s="174">
        <v>0.75188655918382574</v>
      </c>
      <c r="BM62" s="174">
        <v>0.73797367050534812</v>
      </c>
      <c r="BN62" s="174">
        <v>0.72355974825276059</v>
      </c>
      <c r="BO62" s="174">
        <v>0.70887443281419693</v>
      </c>
      <c r="BP62" s="174">
        <v>0.69405884864636469</v>
      </c>
      <c r="BQ62" s="174">
        <v>0.67918815078538042</v>
      </c>
      <c r="BR62" s="174">
        <v>0.66429704044545079</v>
      </c>
      <c r="BS62" s="174">
        <v>0.64939936895157446</v>
      </c>
      <c r="BT62" s="174">
        <v>0.63449988748419561</v>
      </c>
      <c r="BU62" s="174">
        <v>0.61959998368966618</v>
      </c>
      <c r="BV62" s="174">
        <v>0.6046999981543979</v>
      </c>
      <c r="BW62" s="174">
        <v>0.58979999984713927</v>
      </c>
      <c r="BX62" s="174">
        <v>0.57489999999176067</v>
      </c>
      <c r="BY62" s="174">
        <v>0.55999999999978323</v>
      </c>
      <c r="BZ62" s="174">
        <v>0.54510000000021686</v>
      </c>
      <c r="CA62" s="170"/>
      <c r="CB62" s="170"/>
    </row>
    <row r="63" spans="2:80" x14ac:dyDescent="0.25">
      <c r="B63" s="166">
        <f t="shared" si="4"/>
        <v>2056</v>
      </c>
      <c r="C63" s="174">
        <v>0.81330000000000002</v>
      </c>
      <c r="D63" s="174">
        <v>0.81330000000000002</v>
      </c>
      <c r="E63" s="174">
        <v>0.81330000000000002</v>
      </c>
      <c r="F63" s="174">
        <v>0.81330000000000002</v>
      </c>
      <c r="G63" s="174">
        <v>0.81330000000000002</v>
      </c>
      <c r="H63" s="174">
        <v>0.81330000000000002</v>
      </c>
      <c r="I63" s="174">
        <v>0.81330000000000002</v>
      </c>
      <c r="J63" s="174">
        <v>0.81330000000000002</v>
      </c>
      <c r="K63" s="174">
        <v>0.81330000000000002</v>
      </c>
      <c r="L63" s="174">
        <v>0.81330000000000002</v>
      </c>
      <c r="M63" s="174">
        <v>0.81330000000000002</v>
      </c>
      <c r="N63" s="174">
        <v>0.81330000000000002</v>
      </c>
      <c r="O63" s="174">
        <v>0.81330000000000002</v>
      </c>
      <c r="P63" s="174">
        <v>0.81330000000000002</v>
      </c>
      <c r="Q63" s="174">
        <v>0.81330000000000002</v>
      </c>
      <c r="R63" s="174">
        <v>0.81330000000000002</v>
      </c>
      <c r="S63" s="174">
        <v>0.81330000000000002</v>
      </c>
      <c r="T63" s="174">
        <v>0.81330000000000002</v>
      </c>
      <c r="U63" s="174">
        <v>0.81330000000000002</v>
      </c>
      <c r="V63" s="174">
        <v>0.81330000000000002</v>
      </c>
      <c r="W63" s="174">
        <v>0.81330000000000002</v>
      </c>
      <c r="X63" s="174">
        <v>0.81330000000000002</v>
      </c>
      <c r="Y63" s="174">
        <v>0.81330000000000002</v>
      </c>
      <c r="Z63" s="174">
        <v>0.81330000000000002</v>
      </c>
      <c r="AA63" s="174">
        <v>0.81330000000000002</v>
      </c>
      <c r="AB63" s="174">
        <v>0.81330000000000002</v>
      </c>
      <c r="AC63" s="174">
        <v>0.81330000000000002</v>
      </c>
      <c r="AD63" s="174">
        <v>0.81330000000000002</v>
      </c>
      <c r="AE63" s="174">
        <v>0.81330000000000002</v>
      </c>
      <c r="AF63" s="174">
        <v>0.81330000000000002</v>
      </c>
      <c r="AG63" s="174">
        <v>0.81330000000000002</v>
      </c>
      <c r="AH63" s="174">
        <v>0.81330000000000002</v>
      </c>
      <c r="AI63" s="174">
        <v>0.81330000000000002</v>
      </c>
      <c r="AJ63" s="174">
        <v>0.81330000000000002</v>
      </c>
      <c r="AK63" s="174">
        <v>0.81330000000000002</v>
      </c>
      <c r="AL63" s="174">
        <v>0.81330000000000002</v>
      </c>
      <c r="AM63" s="174">
        <v>0.81330000000000002</v>
      </c>
      <c r="AN63" s="174">
        <v>0.81330000000000002</v>
      </c>
      <c r="AO63" s="174">
        <v>0.81330000000000002</v>
      </c>
      <c r="AP63" s="174">
        <v>0.81330000000000002</v>
      </c>
      <c r="AQ63" s="174">
        <v>0.81329999999989155</v>
      </c>
      <c r="AR63" s="174">
        <v>0.81329999999577196</v>
      </c>
      <c r="AS63" s="174">
        <v>0.81329999991945012</v>
      </c>
      <c r="AT63" s="174">
        <v>0.81329999900076877</v>
      </c>
      <c r="AU63" s="174">
        <v>0.8132999909220322</v>
      </c>
      <c r="AV63" s="174">
        <v>0.81329993558693092</v>
      </c>
      <c r="AW63" s="174">
        <v>0.81329962821788504</v>
      </c>
      <c r="AX63" s="174">
        <v>0.81329820469851255</v>
      </c>
      <c r="AY63" s="174">
        <v>0.81329259561541556</v>
      </c>
      <c r="AZ63" s="174">
        <v>0.81327349971587248</v>
      </c>
      <c r="BA63" s="174">
        <v>0.81321664073028077</v>
      </c>
      <c r="BB63" s="174">
        <v>0.8130670905334787</v>
      </c>
      <c r="BC63" s="174">
        <v>0.81271670937905438</v>
      </c>
      <c r="BD63" s="174">
        <v>0.81198011484458688</v>
      </c>
      <c r="BE63" s="174">
        <v>0.81058144023004575</v>
      </c>
      <c r="BF63" s="174">
        <v>0.80816757615939139</v>
      </c>
      <c r="BG63" s="174">
        <v>0.8043578265865815</v>
      </c>
      <c r="BH63" s="174">
        <v>0.79882374786404997</v>
      </c>
      <c r="BI63" s="174">
        <v>0.7913737478640499</v>
      </c>
      <c r="BJ63" s="174">
        <v>0.78200782658658152</v>
      </c>
      <c r="BK63" s="174">
        <v>0.77091757615939138</v>
      </c>
      <c r="BL63" s="174">
        <v>0.75843144023004583</v>
      </c>
      <c r="BM63" s="174">
        <v>0.74493011484458693</v>
      </c>
      <c r="BN63" s="174">
        <v>0.73076670937905441</v>
      </c>
      <c r="BO63" s="174">
        <v>0.71621709053347882</v>
      </c>
      <c r="BP63" s="174">
        <v>0.70146664073028075</v>
      </c>
      <c r="BQ63" s="174">
        <v>0.68662349971587255</v>
      </c>
      <c r="BR63" s="174">
        <v>0.67174259561541561</v>
      </c>
      <c r="BS63" s="174">
        <v>0.65684820469851268</v>
      </c>
      <c r="BT63" s="174">
        <v>0.64194962821788504</v>
      </c>
      <c r="BU63" s="174">
        <v>0.6270499355869309</v>
      </c>
      <c r="BV63" s="174">
        <v>0.61214999092203204</v>
      </c>
      <c r="BW63" s="174">
        <v>0.59724999900076858</v>
      </c>
      <c r="BX63" s="174">
        <v>0.58234999991944991</v>
      </c>
      <c r="BY63" s="174">
        <v>0.56744999999577195</v>
      </c>
      <c r="BZ63" s="174">
        <v>0.5525500000000001</v>
      </c>
      <c r="CA63" s="170"/>
      <c r="CB63" s="170"/>
    </row>
    <row r="64" spans="2:80" x14ac:dyDescent="0.25">
      <c r="B64" s="166">
        <f t="shared" si="4"/>
        <v>2057</v>
      </c>
      <c r="C64" s="174">
        <v>0.81330000000000002</v>
      </c>
      <c r="D64" s="174">
        <v>0.81330000000000002</v>
      </c>
      <c r="E64" s="174">
        <v>0.81330000000000002</v>
      </c>
      <c r="F64" s="174">
        <v>0.81330000000000002</v>
      </c>
      <c r="G64" s="174">
        <v>0.81330000000000002</v>
      </c>
      <c r="H64" s="174">
        <v>0.81330000000000002</v>
      </c>
      <c r="I64" s="174">
        <v>0.81330000000000002</v>
      </c>
      <c r="J64" s="174">
        <v>0.81330000000000002</v>
      </c>
      <c r="K64" s="174">
        <v>0.81330000000000002</v>
      </c>
      <c r="L64" s="174">
        <v>0.81330000000000002</v>
      </c>
      <c r="M64" s="174">
        <v>0.81330000000000002</v>
      </c>
      <c r="N64" s="174">
        <v>0.81330000000000002</v>
      </c>
      <c r="O64" s="174">
        <v>0.81330000000000002</v>
      </c>
      <c r="P64" s="174">
        <v>0.81330000000000002</v>
      </c>
      <c r="Q64" s="174">
        <v>0.81330000000000002</v>
      </c>
      <c r="R64" s="174">
        <v>0.81330000000000002</v>
      </c>
      <c r="S64" s="174">
        <v>0.81330000000000002</v>
      </c>
      <c r="T64" s="174">
        <v>0.81330000000000002</v>
      </c>
      <c r="U64" s="174">
        <v>0.81330000000000002</v>
      </c>
      <c r="V64" s="174">
        <v>0.81330000000000002</v>
      </c>
      <c r="W64" s="174">
        <v>0.81330000000000002</v>
      </c>
      <c r="X64" s="174">
        <v>0.81330000000000002</v>
      </c>
      <c r="Y64" s="174">
        <v>0.81330000000000002</v>
      </c>
      <c r="Z64" s="174">
        <v>0.81330000000000002</v>
      </c>
      <c r="AA64" s="174">
        <v>0.81330000000000002</v>
      </c>
      <c r="AB64" s="174">
        <v>0.81330000000000002</v>
      </c>
      <c r="AC64" s="174">
        <v>0.81330000000000002</v>
      </c>
      <c r="AD64" s="174">
        <v>0.81330000000000002</v>
      </c>
      <c r="AE64" s="174">
        <v>0.81330000000000002</v>
      </c>
      <c r="AF64" s="174">
        <v>0.81330000000000002</v>
      </c>
      <c r="AG64" s="174">
        <v>0.81330000000000002</v>
      </c>
      <c r="AH64" s="174">
        <v>0.81330000000000002</v>
      </c>
      <c r="AI64" s="174">
        <v>0.81330000000000002</v>
      </c>
      <c r="AJ64" s="174">
        <v>0.81330000000000002</v>
      </c>
      <c r="AK64" s="174">
        <v>0.81330000000000002</v>
      </c>
      <c r="AL64" s="174">
        <v>0.81330000000000002</v>
      </c>
      <c r="AM64" s="174">
        <v>0.81330000000000002</v>
      </c>
      <c r="AN64" s="174">
        <v>0.81330000000000002</v>
      </c>
      <c r="AO64" s="174">
        <v>0.81330000000000002</v>
      </c>
      <c r="AP64" s="174">
        <v>0.81330000000000002</v>
      </c>
      <c r="AQ64" s="174">
        <v>0.81329999999994573</v>
      </c>
      <c r="AR64" s="174">
        <v>0.81329999999783176</v>
      </c>
      <c r="AS64" s="174">
        <v>0.81329999995761104</v>
      </c>
      <c r="AT64" s="174">
        <v>0.81329999946010945</v>
      </c>
      <c r="AU64" s="174">
        <v>0.81329999496140049</v>
      </c>
      <c r="AV64" s="174">
        <v>0.81329996325448151</v>
      </c>
      <c r="AW64" s="174">
        <v>0.81329978190240793</v>
      </c>
      <c r="AX64" s="174">
        <v>0.81329891645819874</v>
      </c>
      <c r="AY64" s="174">
        <v>0.81329540015696411</v>
      </c>
      <c r="AZ64" s="174">
        <v>0.81328304766564408</v>
      </c>
      <c r="BA64" s="174">
        <v>0.81324507022307668</v>
      </c>
      <c r="BB64" s="174">
        <v>0.81314186563187973</v>
      </c>
      <c r="BC64" s="174">
        <v>0.81289189995626654</v>
      </c>
      <c r="BD64" s="174">
        <v>0.81234841211182063</v>
      </c>
      <c r="BE64" s="174">
        <v>0.81128077753731631</v>
      </c>
      <c r="BF64" s="174">
        <v>0.80937450819471857</v>
      </c>
      <c r="BG64" s="174">
        <v>0.80626270137298639</v>
      </c>
      <c r="BH64" s="174">
        <v>0.80159078722531574</v>
      </c>
      <c r="BI64" s="174">
        <v>0.79509874786404988</v>
      </c>
      <c r="BJ64" s="174">
        <v>0.78669078722531571</v>
      </c>
      <c r="BK64" s="174">
        <v>0.77646270137298645</v>
      </c>
      <c r="BL64" s="174">
        <v>0.76467450819471861</v>
      </c>
      <c r="BM64" s="174">
        <v>0.75168077753731644</v>
      </c>
      <c r="BN64" s="174">
        <v>0.73784841211182073</v>
      </c>
      <c r="BO64" s="174">
        <v>0.72349189995626662</v>
      </c>
      <c r="BP64" s="174">
        <v>0.70884186563187979</v>
      </c>
      <c r="BQ64" s="174">
        <v>0.69404507022307671</v>
      </c>
      <c r="BR64" s="174">
        <v>0.67918304766564408</v>
      </c>
      <c r="BS64" s="174">
        <v>0.66429540015696409</v>
      </c>
      <c r="BT64" s="174">
        <v>0.6493989164581988</v>
      </c>
      <c r="BU64" s="174">
        <v>0.63449978190240797</v>
      </c>
      <c r="BV64" s="174">
        <v>0.61959996325448152</v>
      </c>
      <c r="BW64" s="174">
        <v>0.60469999496140026</v>
      </c>
      <c r="BX64" s="174">
        <v>0.5897999994601093</v>
      </c>
      <c r="BY64" s="174">
        <v>0.57489999995761099</v>
      </c>
      <c r="BZ64" s="174">
        <v>0.55999999999788597</v>
      </c>
      <c r="CA64" s="170"/>
      <c r="CB64" s="170"/>
    </row>
    <row r="65" spans="2:80" x14ac:dyDescent="0.25">
      <c r="B65" s="166">
        <f t="shared" si="4"/>
        <v>2058</v>
      </c>
      <c r="C65" s="174">
        <v>0.81330000000000002</v>
      </c>
      <c r="D65" s="174">
        <v>0.81330000000000002</v>
      </c>
      <c r="E65" s="174">
        <v>0.81330000000000002</v>
      </c>
      <c r="F65" s="174">
        <v>0.81330000000000002</v>
      </c>
      <c r="G65" s="174">
        <v>0.81330000000000002</v>
      </c>
      <c r="H65" s="174">
        <v>0.81330000000000002</v>
      </c>
      <c r="I65" s="174">
        <v>0.81330000000000002</v>
      </c>
      <c r="J65" s="174">
        <v>0.81330000000000002</v>
      </c>
      <c r="K65" s="174">
        <v>0.81330000000000002</v>
      </c>
      <c r="L65" s="174">
        <v>0.81330000000000002</v>
      </c>
      <c r="M65" s="174">
        <v>0.81330000000000002</v>
      </c>
      <c r="N65" s="174">
        <v>0.81330000000000002</v>
      </c>
      <c r="O65" s="174">
        <v>0.81330000000000002</v>
      </c>
      <c r="P65" s="174">
        <v>0.81330000000000002</v>
      </c>
      <c r="Q65" s="174">
        <v>0.81330000000000002</v>
      </c>
      <c r="R65" s="174">
        <v>0.81330000000000002</v>
      </c>
      <c r="S65" s="174">
        <v>0.81330000000000002</v>
      </c>
      <c r="T65" s="174">
        <v>0.81330000000000002</v>
      </c>
      <c r="U65" s="174">
        <v>0.81330000000000002</v>
      </c>
      <c r="V65" s="174">
        <v>0.81330000000000002</v>
      </c>
      <c r="W65" s="174">
        <v>0.81330000000000002</v>
      </c>
      <c r="X65" s="174">
        <v>0.81330000000000002</v>
      </c>
      <c r="Y65" s="174">
        <v>0.81330000000000002</v>
      </c>
      <c r="Z65" s="174">
        <v>0.81330000000000002</v>
      </c>
      <c r="AA65" s="174">
        <v>0.81330000000000002</v>
      </c>
      <c r="AB65" s="174">
        <v>0.81330000000000002</v>
      </c>
      <c r="AC65" s="174">
        <v>0.81330000000000002</v>
      </c>
      <c r="AD65" s="174">
        <v>0.81330000000000002</v>
      </c>
      <c r="AE65" s="174">
        <v>0.81330000000000002</v>
      </c>
      <c r="AF65" s="174">
        <v>0.81330000000000002</v>
      </c>
      <c r="AG65" s="174">
        <v>0.81330000000000002</v>
      </c>
      <c r="AH65" s="174">
        <v>0.81330000000000002</v>
      </c>
      <c r="AI65" s="174">
        <v>0.81330000000000002</v>
      </c>
      <c r="AJ65" s="174">
        <v>0.81330000000000002</v>
      </c>
      <c r="AK65" s="174">
        <v>0.81330000000000002</v>
      </c>
      <c r="AL65" s="174">
        <v>0.81330000000000002</v>
      </c>
      <c r="AM65" s="174">
        <v>0.81330000000000002</v>
      </c>
      <c r="AN65" s="174">
        <v>0.81330000000000002</v>
      </c>
      <c r="AO65" s="174">
        <v>0.81330000000000002</v>
      </c>
      <c r="AP65" s="174">
        <v>0.81330000000000002</v>
      </c>
      <c r="AQ65" s="174">
        <v>0.81329999999997282</v>
      </c>
      <c r="AR65" s="174">
        <v>0.8132999999988888</v>
      </c>
      <c r="AS65" s="174">
        <v>0.8132999999777214</v>
      </c>
      <c r="AT65" s="174">
        <v>0.81329999970886024</v>
      </c>
      <c r="AU65" s="174">
        <v>0.81329999721075497</v>
      </c>
      <c r="AV65" s="174">
        <v>0.81329997910794094</v>
      </c>
      <c r="AW65" s="174">
        <v>0.81329987257844472</v>
      </c>
      <c r="AX65" s="174">
        <v>0.81329934918030333</v>
      </c>
      <c r="AY65" s="174">
        <v>0.81329715830758142</v>
      </c>
      <c r="AZ65" s="174">
        <v>0.81328922391130409</v>
      </c>
      <c r="BA65" s="174">
        <v>0.81326405894436038</v>
      </c>
      <c r="BB65" s="174">
        <v>0.81319346792747815</v>
      </c>
      <c r="BC65" s="174">
        <v>0.81301688279407314</v>
      </c>
      <c r="BD65" s="174">
        <v>0.81262015603404358</v>
      </c>
      <c r="BE65" s="174">
        <v>0.81181459482456853</v>
      </c>
      <c r="BF65" s="174">
        <v>0.81032764286601744</v>
      </c>
      <c r="BG65" s="174">
        <v>0.80781860478385248</v>
      </c>
      <c r="BH65" s="174">
        <v>0.80392674429915112</v>
      </c>
      <c r="BI65" s="174">
        <v>0.79834476754468287</v>
      </c>
      <c r="BJ65" s="174">
        <v>0.7908947675446828</v>
      </c>
      <c r="BK65" s="174">
        <v>0.78157674429915103</v>
      </c>
      <c r="BL65" s="174">
        <v>0.77056860478385247</v>
      </c>
      <c r="BM65" s="174">
        <v>0.75817764286601752</v>
      </c>
      <c r="BN65" s="174">
        <v>0.74476459482456858</v>
      </c>
      <c r="BO65" s="174">
        <v>0.73067015603404362</v>
      </c>
      <c r="BP65" s="174">
        <v>0.71616688279407326</v>
      </c>
      <c r="BQ65" s="174">
        <v>0.70144346792747825</v>
      </c>
      <c r="BR65" s="174">
        <v>0.68661405894436034</v>
      </c>
      <c r="BS65" s="174">
        <v>0.67173922391130403</v>
      </c>
      <c r="BT65" s="174">
        <v>0.65684715830758145</v>
      </c>
      <c r="BU65" s="174">
        <v>0.64194934918030344</v>
      </c>
      <c r="BV65" s="174">
        <v>0.6270498725784448</v>
      </c>
      <c r="BW65" s="174">
        <v>0.61214997910794089</v>
      </c>
      <c r="BX65" s="174">
        <v>0.59724999721075478</v>
      </c>
      <c r="BY65" s="174">
        <v>0.58234999970886014</v>
      </c>
      <c r="BZ65" s="174">
        <v>0.56744999997774848</v>
      </c>
      <c r="CA65" s="170"/>
      <c r="CB65" s="170"/>
    </row>
    <row r="66" spans="2:80" x14ac:dyDescent="0.25">
      <c r="B66" s="166">
        <f t="shared" si="4"/>
        <v>2059</v>
      </c>
      <c r="C66" s="174">
        <v>0.81330000000000002</v>
      </c>
      <c r="D66" s="174">
        <v>0.81330000000000002</v>
      </c>
      <c r="E66" s="174">
        <v>0.81330000000000002</v>
      </c>
      <c r="F66" s="174">
        <v>0.81330000000000002</v>
      </c>
      <c r="G66" s="174">
        <v>0.81330000000000002</v>
      </c>
      <c r="H66" s="174">
        <v>0.81330000000000002</v>
      </c>
      <c r="I66" s="174">
        <v>0.81330000000000002</v>
      </c>
      <c r="J66" s="174">
        <v>0.81330000000000002</v>
      </c>
      <c r="K66" s="174">
        <v>0.81330000000000002</v>
      </c>
      <c r="L66" s="174">
        <v>0.81330000000000002</v>
      </c>
      <c r="M66" s="174">
        <v>0.81330000000000002</v>
      </c>
      <c r="N66" s="174">
        <v>0.81330000000000002</v>
      </c>
      <c r="O66" s="174">
        <v>0.81330000000000002</v>
      </c>
      <c r="P66" s="174">
        <v>0.81330000000000002</v>
      </c>
      <c r="Q66" s="174">
        <v>0.81330000000000002</v>
      </c>
      <c r="R66" s="174">
        <v>0.81330000000000002</v>
      </c>
      <c r="S66" s="174">
        <v>0.81330000000000002</v>
      </c>
      <c r="T66" s="174">
        <v>0.81330000000000002</v>
      </c>
      <c r="U66" s="174">
        <v>0.81330000000000002</v>
      </c>
      <c r="V66" s="174">
        <v>0.81330000000000002</v>
      </c>
      <c r="W66" s="174">
        <v>0.81330000000000002</v>
      </c>
      <c r="X66" s="174">
        <v>0.81330000000000002</v>
      </c>
      <c r="Y66" s="174">
        <v>0.81330000000000002</v>
      </c>
      <c r="Z66" s="174">
        <v>0.81330000000000002</v>
      </c>
      <c r="AA66" s="174">
        <v>0.81330000000000002</v>
      </c>
      <c r="AB66" s="174">
        <v>0.81330000000000002</v>
      </c>
      <c r="AC66" s="174">
        <v>0.81330000000000002</v>
      </c>
      <c r="AD66" s="174">
        <v>0.81330000000000002</v>
      </c>
      <c r="AE66" s="174">
        <v>0.81330000000000002</v>
      </c>
      <c r="AF66" s="174">
        <v>0.81330000000000002</v>
      </c>
      <c r="AG66" s="174">
        <v>0.81330000000000002</v>
      </c>
      <c r="AH66" s="174">
        <v>0.81330000000000002</v>
      </c>
      <c r="AI66" s="174">
        <v>0.81330000000000002</v>
      </c>
      <c r="AJ66" s="174">
        <v>0.81330000000000002</v>
      </c>
      <c r="AK66" s="174">
        <v>0.81330000000000002</v>
      </c>
      <c r="AL66" s="174">
        <v>0.81330000000000002</v>
      </c>
      <c r="AM66" s="174">
        <v>0.81330000000000002</v>
      </c>
      <c r="AN66" s="174">
        <v>0.81330000000000002</v>
      </c>
      <c r="AO66" s="174">
        <v>0.81330000000000002</v>
      </c>
      <c r="AP66" s="174">
        <v>0.81330000000000002</v>
      </c>
      <c r="AQ66" s="174">
        <v>0.81329999999998637</v>
      </c>
      <c r="AR66" s="174">
        <v>0.81329999999943081</v>
      </c>
      <c r="AS66" s="174">
        <v>0.81329999998830504</v>
      </c>
      <c r="AT66" s="174">
        <v>0.81329999984329082</v>
      </c>
      <c r="AU66" s="174">
        <v>0.8132999984598076</v>
      </c>
      <c r="AV66" s="174">
        <v>0.8132999881593479</v>
      </c>
      <c r="AW66" s="174">
        <v>0.81329992584319277</v>
      </c>
      <c r="AX66" s="174">
        <v>0.81329961087937397</v>
      </c>
      <c r="AY66" s="174">
        <v>0.81329825374394238</v>
      </c>
      <c r="AZ66" s="174">
        <v>0.81329319110944276</v>
      </c>
      <c r="BA66" s="174">
        <v>0.81327664142783229</v>
      </c>
      <c r="BB66" s="174">
        <v>0.81322876343591921</v>
      </c>
      <c r="BC66" s="174">
        <v>0.81310517536077564</v>
      </c>
      <c r="BD66" s="174">
        <v>0.81281851941405836</v>
      </c>
      <c r="BE66" s="174">
        <v>0.81221737542930605</v>
      </c>
      <c r="BF66" s="174">
        <v>0.81107111884529304</v>
      </c>
      <c r="BG66" s="174">
        <v>0.8090731238249349</v>
      </c>
      <c r="BH66" s="174">
        <v>0.8058726745415018</v>
      </c>
      <c r="BI66" s="174">
        <v>0.80113575592191699</v>
      </c>
      <c r="BJ66" s="174">
        <v>0.79461976754468289</v>
      </c>
      <c r="BK66" s="174">
        <v>0.78623575592191686</v>
      </c>
      <c r="BL66" s="174">
        <v>0.77607267454150175</v>
      </c>
      <c r="BM66" s="174">
        <v>0.76437312382493494</v>
      </c>
      <c r="BN66" s="174">
        <v>0.75147111884529305</v>
      </c>
      <c r="BO66" s="174">
        <v>0.73771737542930604</v>
      </c>
      <c r="BP66" s="174">
        <v>0.72341851941405844</v>
      </c>
      <c r="BQ66" s="174">
        <v>0.70880517536077581</v>
      </c>
      <c r="BR66" s="174">
        <v>0.69402876343591924</v>
      </c>
      <c r="BS66" s="174">
        <v>0.67917664142783218</v>
      </c>
      <c r="BT66" s="174">
        <v>0.66429319110944274</v>
      </c>
      <c r="BU66" s="174">
        <v>0.64939825374394244</v>
      </c>
      <c r="BV66" s="174">
        <v>0.63449961087937412</v>
      </c>
      <c r="BW66" s="174">
        <v>0.61959992584319279</v>
      </c>
      <c r="BX66" s="174">
        <v>0.60469998815934778</v>
      </c>
      <c r="BY66" s="174">
        <v>0.58979999845980746</v>
      </c>
      <c r="BZ66" s="174">
        <v>0.57489999984330431</v>
      </c>
      <c r="CA66" s="170"/>
      <c r="CB66" s="170"/>
    </row>
    <row r="67" spans="2:80" x14ac:dyDescent="0.25">
      <c r="B67" s="166">
        <f t="shared" si="4"/>
        <v>2060</v>
      </c>
      <c r="C67" s="174">
        <v>0.81330000000000002</v>
      </c>
      <c r="D67" s="174">
        <v>0.81330000000000002</v>
      </c>
      <c r="E67" s="174">
        <v>0.81330000000000002</v>
      </c>
      <c r="F67" s="174">
        <v>0.81330000000000002</v>
      </c>
      <c r="G67" s="174">
        <v>0.81330000000000002</v>
      </c>
      <c r="H67" s="174">
        <v>0.81330000000000002</v>
      </c>
      <c r="I67" s="174">
        <v>0.81330000000000002</v>
      </c>
      <c r="J67" s="174">
        <v>0.81330000000000002</v>
      </c>
      <c r="K67" s="174">
        <v>0.81330000000000002</v>
      </c>
      <c r="L67" s="174">
        <v>0.81330000000000002</v>
      </c>
      <c r="M67" s="174">
        <v>0.81330000000000002</v>
      </c>
      <c r="N67" s="174">
        <v>0.81330000000000002</v>
      </c>
      <c r="O67" s="174">
        <v>0.81330000000000002</v>
      </c>
      <c r="P67" s="174">
        <v>0.81330000000000002</v>
      </c>
      <c r="Q67" s="174">
        <v>0.81330000000000002</v>
      </c>
      <c r="R67" s="174">
        <v>0.81330000000000002</v>
      </c>
      <c r="S67" s="174">
        <v>0.81330000000000002</v>
      </c>
      <c r="T67" s="174">
        <v>0.81330000000000002</v>
      </c>
      <c r="U67" s="174">
        <v>0.81330000000000002</v>
      </c>
      <c r="V67" s="174">
        <v>0.81330000000000002</v>
      </c>
      <c r="W67" s="174">
        <v>0.81330000000000002</v>
      </c>
      <c r="X67" s="174">
        <v>0.81330000000000002</v>
      </c>
      <c r="Y67" s="174">
        <v>0.81330000000000002</v>
      </c>
      <c r="Z67" s="174">
        <v>0.81330000000000002</v>
      </c>
      <c r="AA67" s="174">
        <v>0.81330000000000002</v>
      </c>
      <c r="AB67" s="174">
        <v>0.81330000000000002</v>
      </c>
      <c r="AC67" s="174">
        <v>0.81330000000000002</v>
      </c>
      <c r="AD67" s="174">
        <v>0.81330000000000002</v>
      </c>
      <c r="AE67" s="174">
        <v>0.81330000000000002</v>
      </c>
      <c r="AF67" s="174">
        <v>0.81330000000000002</v>
      </c>
      <c r="AG67" s="174">
        <v>0.81330000000000002</v>
      </c>
      <c r="AH67" s="174">
        <v>0.81330000000000002</v>
      </c>
      <c r="AI67" s="174">
        <v>0.81330000000000002</v>
      </c>
      <c r="AJ67" s="174">
        <v>0.81330000000000002</v>
      </c>
      <c r="AK67" s="174">
        <v>0.81330000000000002</v>
      </c>
      <c r="AL67" s="174">
        <v>0.81330000000000002</v>
      </c>
      <c r="AM67" s="174">
        <v>0.81330000000000002</v>
      </c>
      <c r="AN67" s="174">
        <v>0.81330000000000002</v>
      </c>
      <c r="AO67" s="174">
        <v>0.81330000000000002</v>
      </c>
      <c r="AP67" s="174">
        <v>0.81330000000000002</v>
      </c>
      <c r="AQ67" s="174">
        <v>0.81329999999999325</v>
      </c>
      <c r="AR67" s="174">
        <v>0.81329999999970859</v>
      </c>
      <c r="AS67" s="174">
        <v>0.81329999999386793</v>
      </c>
      <c r="AT67" s="174">
        <v>0.81329999991579793</v>
      </c>
      <c r="AU67" s="174">
        <v>0.81329999915154927</v>
      </c>
      <c r="AV67" s="174">
        <v>0.8132999933095777</v>
      </c>
      <c r="AW67" s="174">
        <v>0.81329995700127033</v>
      </c>
      <c r="AX67" s="174">
        <v>0.81329976836128337</v>
      </c>
      <c r="AY67" s="174">
        <v>0.81329893231165817</v>
      </c>
      <c r="AZ67" s="174">
        <v>0.81329572242669257</v>
      </c>
      <c r="BA67" s="174">
        <v>0.81328491626863753</v>
      </c>
      <c r="BB67" s="174">
        <v>0.81325270243187575</v>
      </c>
      <c r="BC67" s="174">
        <v>0.81316696939834743</v>
      </c>
      <c r="BD67" s="174">
        <v>0.81296184738741695</v>
      </c>
      <c r="BE67" s="174">
        <v>0.81251794742168215</v>
      </c>
      <c r="BF67" s="174">
        <v>0.81164424713729955</v>
      </c>
      <c r="BG67" s="174">
        <v>0.81007212133511397</v>
      </c>
      <c r="BH67" s="174">
        <v>0.8074728991832183</v>
      </c>
      <c r="BI67" s="174">
        <v>0.80350421523170934</v>
      </c>
      <c r="BJ67" s="174">
        <v>0.79787776173329994</v>
      </c>
      <c r="BK67" s="174">
        <v>0.79042776173329987</v>
      </c>
      <c r="BL67" s="174">
        <v>0.78115421523170925</v>
      </c>
      <c r="BM67" s="174">
        <v>0.77022289918321829</v>
      </c>
      <c r="BN67" s="174">
        <v>0.75792212133511394</v>
      </c>
      <c r="BO67" s="174">
        <v>0.74459424713729949</v>
      </c>
      <c r="BP67" s="174">
        <v>0.73056794742168218</v>
      </c>
      <c r="BQ67" s="174">
        <v>0.71611184738741707</v>
      </c>
      <c r="BR67" s="174">
        <v>0.70141696939834752</v>
      </c>
      <c r="BS67" s="174">
        <v>0.68660270243187571</v>
      </c>
      <c r="BT67" s="174">
        <v>0.67173491626863746</v>
      </c>
      <c r="BU67" s="174">
        <v>0.65684572242669259</v>
      </c>
      <c r="BV67" s="174">
        <v>0.64194893231165828</v>
      </c>
      <c r="BW67" s="174">
        <v>0.62704976836128345</v>
      </c>
      <c r="BX67" s="174">
        <v>0.61214995700127028</v>
      </c>
      <c r="BY67" s="174">
        <v>0.59724999330957762</v>
      </c>
      <c r="BZ67" s="174">
        <v>0.58234999915155594</v>
      </c>
      <c r="CA67" s="170"/>
      <c r="CB67" s="170"/>
    </row>
    <row r="68" spans="2:80" x14ac:dyDescent="0.25">
      <c r="B68" s="166"/>
      <c r="C68" s="255"/>
      <c r="D68" s="255"/>
      <c r="E68" s="255"/>
      <c r="F68" s="255"/>
      <c r="G68" s="255"/>
      <c r="H68" s="255"/>
      <c r="I68" s="255"/>
      <c r="J68" s="255"/>
      <c r="K68" s="255"/>
      <c r="L68" s="255"/>
      <c r="M68" s="255"/>
      <c r="N68" s="255"/>
      <c r="O68" s="255"/>
      <c r="P68" s="255"/>
      <c r="Q68" s="255"/>
      <c r="R68" s="255"/>
      <c r="S68" s="255"/>
      <c r="T68" s="255"/>
      <c r="U68" s="255"/>
      <c r="V68" s="255"/>
      <c r="W68" s="255"/>
      <c r="X68" s="255"/>
      <c r="Y68" s="255"/>
      <c r="Z68" s="255"/>
      <c r="AA68" s="255"/>
      <c r="AB68" s="255"/>
      <c r="AC68" s="255"/>
      <c r="AD68" s="255"/>
      <c r="AE68" s="255"/>
      <c r="AF68" s="255"/>
      <c r="AG68" s="255"/>
      <c r="AH68" s="255"/>
      <c r="AI68" s="255"/>
      <c r="AJ68" s="255"/>
      <c r="AK68" s="255"/>
      <c r="AL68" s="255"/>
      <c r="AM68" s="255"/>
      <c r="AN68" s="255"/>
      <c r="AO68" s="255"/>
      <c r="AP68" s="255"/>
      <c r="AQ68" s="255"/>
      <c r="AR68" s="255"/>
      <c r="AS68" s="255"/>
      <c r="AT68" s="255"/>
      <c r="AU68" s="255"/>
      <c r="AV68" s="255"/>
      <c r="AW68" s="255"/>
      <c r="AX68" s="255"/>
      <c r="AY68" s="255"/>
      <c r="AZ68" s="255"/>
      <c r="BA68" s="255"/>
      <c r="BB68" s="255"/>
      <c r="BC68" s="255"/>
      <c r="BD68" s="255"/>
      <c r="BE68" s="255"/>
      <c r="BF68" s="255"/>
      <c r="BG68" s="255"/>
      <c r="BH68" s="255"/>
      <c r="BI68" s="255"/>
      <c r="BJ68" s="255"/>
      <c r="BK68" s="255"/>
      <c r="BL68" s="255"/>
      <c r="BM68" s="255"/>
      <c r="BN68" s="255"/>
      <c r="BO68" s="255"/>
      <c r="BP68" s="255"/>
      <c r="BQ68" s="255"/>
      <c r="BR68" s="255"/>
      <c r="BS68" s="255"/>
      <c r="BT68" s="255"/>
      <c r="BU68" s="255"/>
      <c r="BV68" s="255"/>
      <c r="BW68" s="255"/>
      <c r="BX68" s="255"/>
      <c r="BY68" s="255"/>
      <c r="BZ68" s="255"/>
      <c r="CA68" s="170"/>
      <c r="CB68" s="170"/>
    </row>
    <row r="69" spans="2:80" x14ac:dyDescent="0.25">
      <c r="B69" s="166"/>
      <c r="C69" s="255"/>
      <c r="D69" s="255"/>
      <c r="E69" s="255"/>
      <c r="F69" s="255"/>
      <c r="G69" s="255"/>
      <c r="H69" s="255"/>
      <c r="I69" s="255"/>
      <c r="J69" s="255"/>
      <c r="K69" s="255"/>
      <c r="L69" s="255"/>
      <c r="M69" s="255"/>
      <c r="N69" s="255"/>
      <c r="O69" s="255"/>
      <c r="P69" s="255"/>
      <c r="Q69" s="255"/>
      <c r="R69" s="255"/>
      <c r="S69" s="255"/>
      <c r="T69" s="255"/>
      <c r="U69" s="255"/>
      <c r="V69" s="255"/>
      <c r="W69" s="255"/>
      <c r="X69" s="255"/>
      <c r="Y69" s="255"/>
      <c r="Z69" s="255"/>
      <c r="AA69" s="255"/>
      <c r="AB69" s="255"/>
      <c r="AC69" s="255"/>
      <c r="AD69" s="255"/>
      <c r="AE69" s="255"/>
      <c r="AF69" s="255"/>
      <c r="AG69" s="255"/>
      <c r="AH69" s="255"/>
      <c r="AI69" s="255"/>
      <c r="AJ69" s="255"/>
      <c r="AK69" s="255"/>
      <c r="AL69" s="255"/>
      <c r="AM69" s="255"/>
      <c r="AN69" s="255"/>
      <c r="AO69" s="255"/>
      <c r="AP69" s="255"/>
      <c r="AQ69" s="255"/>
      <c r="AR69" s="255"/>
      <c r="AS69" s="255"/>
      <c r="AT69" s="255"/>
      <c r="AU69" s="255"/>
      <c r="AV69" s="255"/>
      <c r="AW69" s="255"/>
      <c r="AX69" s="255"/>
      <c r="AY69" s="255"/>
      <c r="AZ69" s="255"/>
      <c r="BA69" s="255"/>
      <c r="BB69" s="255"/>
      <c r="BC69" s="255"/>
      <c r="BD69" s="255"/>
      <c r="BE69" s="255"/>
      <c r="BF69" s="255"/>
      <c r="BG69" s="255"/>
      <c r="BH69" s="255"/>
      <c r="BI69" s="255"/>
      <c r="BJ69" s="255"/>
      <c r="BK69" s="255"/>
      <c r="BL69" s="255"/>
      <c r="BM69" s="255"/>
      <c r="BN69" s="255"/>
      <c r="BO69" s="255"/>
      <c r="BP69" s="255"/>
      <c r="BQ69" s="255"/>
      <c r="BR69" s="255"/>
      <c r="BS69" s="255"/>
      <c r="BT69" s="255"/>
      <c r="BU69" s="255"/>
      <c r="BV69" s="255"/>
      <c r="BW69" s="255"/>
      <c r="BX69" s="255"/>
      <c r="BY69" s="255"/>
      <c r="BZ69" s="255"/>
      <c r="CA69" s="170"/>
      <c r="CB69" s="170"/>
    </row>
    <row r="70" spans="2:80" x14ac:dyDescent="0.25">
      <c r="B70" s="166"/>
      <c r="C70" s="255"/>
      <c r="D70" s="255"/>
      <c r="E70" s="255"/>
      <c r="F70" s="255"/>
      <c r="G70" s="255"/>
      <c r="H70" s="255"/>
      <c r="I70" s="255"/>
      <c r="J70" s="255"/>
      <c r="K70" s="255"/>
      <c r="L70" s="255"/>
      <c r="M70" s="255"/>
      <c r="N70" s="255"/>
      <c r="O70" s="255"/>
      <c r="P70" s="255"/>
      <c r="Q70" s="255"/>
      <c r="R70" s="255"/>
      <c r="S70" s="255"/>
      <c r="T70" s="255"/>
      <c r="U70" s="255"/>
      <c r="V70" s="255"/>
      <c r="W70" s="255"/>
      <c r="X70" s="255"/>
      <c r="Y70" s="255"/>
      <c r="Z70" s="255"/>
      <c r="AA70" s="255"/>
      <c r="AB70" s="255"/>
      <c r="AC70" s="255"/>
      <c r="AD70" s="255"/>
      <c r="AE70" s="255"/>
      <c r="AF70" s="255"/>
      <c r="AG70" s="255"/>
      <c r="AH70" s="255"/>
      <c r="AI70" s="255"/>
      <c r="AJ70" s="255"/>
      <c r="AK70" s="255"/>
      <c r="AL70" s="255"/>
      <c r="AM70" s="255"/>
      <c r="AN70" s="255"/>
      <c r="AO70" s="255"/>
      <c r="AP70" s="255"/>
      <c r="AQ70" s="255"/>
      <c r="AR70" s="255"/>
      <c r="AS70" s="255"/>
      <c r="AT70" s="255"/>
      <c r="AU70" s="255"/>
      <c r="AV70" s="255"/>
      <c r="AW70" s="255"/>
      <c r="AX70" s="255"/>
      <c r="AY70" s="255"/>
      <c r="AZ70" s="255"/>
      <c r="BA70" s="255"/>
      <c r="BB70" s="255"/>
      <c r="BC70" s="255"/>
      <c r="BD70" s="255"/>
      <c r="BE70" s="255"/>
      <c r="BF70" s="255"/>
      <c r="BG70" s="255"/>
      <c r="BH70" s="255"/>
      <c r="BI70" s="255"/>
      <c r="BJ70" s="255"/>
      <c r="BK70" s="255"/>
      <c r="BL70" s="255"/>
      <c r="BM70" s="255"/>
      <c r="BN70" s="255"/>
      <c r="BO70" s="255"/>
      <c r="BP70" s="255"/>
      <c r="BQ70" s="255"/>
      <c r="BR70" s="255"/>
      <c r="BS70" s="255"/>
      <c r="BT70" s="255"/>
      <c r="BU70" s="255"/>
      <c r="BV70" s="255"/>
      <c r="BW70" s="255"/>
      <c r="BX70" s="255"/>
      <c r="BY70" s="255"/>
      <c r="BZ70" s="255"/>
      <c r="CA70" s="170"/>
      <c r="CB70" s="170"/>
    </row>
    <row r="71" spans="2:80" x14ac:dyDescent="0.25">
      <c r="B71" s="166"/>
      <c r="C71" s="255"/>
      <c r="D71" s="255"/>
      <c r="E71" s="255"/>
      <c r="F71" s="255"/>
      <c r="G71" s="255"/>
      <c r="H71" s="255"/>
      <c r="I71" s="255"/>
      <c r="J71" s="255"/>
      <c r="K71" s="255"/>
      <c r="L71" s="255"/>
      <c r="M71" s="255"/>
      <c r="N71" s="255"/>
      <c r="O71" s="255"/>
      <c r="P71" s="255"/>
      <c r="Q71" s="255"/>
      <c r="R71" s="255"/>
      <c r="S71" s="255"/>
      <c r="T71" s="255"/>
      <c r="U71" s="255"/>
      <c r="V71" s="255"/>
      <c r="W71" s="255"/>
      <c r="X71" s="255"/>
      <c r="Y71" s="255"/>
      <c r="Z71" s="255"/>
      <c r="AA71" s="255"/>
      <c r="AB71" s="255"/>
      <c r="AC71" s="255"/>
      <c r="AD71" s="255"/>
      <c r="AE71" s="255"/>
      <c r="AF71" s="255"/>
      <c r="AG71" s="255"/>
      <c r="AH71" s="255"/>
      <c r="AI71" s="255"/>
      <c r="AJ71" s="255"/>
      <c r="AK71" s="255"/>
      <c r="AL71" s="255"/>
      <c r="AM71" s="255"/>
      <c r="AN71" s="255"/>
      <c r="AO71" s="255"/>
      <c r="AP71" s="255"/>
      <c r="AQ71" s="255"/>
      <c r="AR71" s="255"/>
      <c r="AS71" s="255"/>
      <c r="AT71" s="255"/>
      <c r="AU71" s="255"/>
      <c r="AV71" s="255"/>
      <c r="AW71" s="255"/>
      <c r="AX71" s="255"/>
      <c r="AY71" s="255"/>
      <c r="AZ71" s="255"/>
      <c r="BA71" s="255"/>
      <c r="BB71" s="255"/>
      <c r="BC71" s="255"/>
      <c r="BD71" s="255"/>
      <c r="BE71" s="255"/>
      <c r="BF71" s="255"/>
      <c r="BG71" s="255"/>
      <c r="BH71" s="255"/>
      <c r="BI71" s="255"/>
      <c r="BJ71" s="255"/>
      <c r="BK71" s="255"/>
      <c r="BL71" s="255"/>
      <c r="BM71" s="255"/>
      <c r="BN71" s="255"/>
      <c r="BO71" s="255"/>
      <c r="BP71" s="255"/>
      <c r="BQ71" s="255"/>
      <c r="BR71" s="255"/>
      <c r="BS71" s="255"/>
      <c r="BT71" s="255"/>
      <c r="BU71" s="255"/>
      <c r="BV71" s="255"/>
      <c r="BW71" s="255"/>
      <c r="BX71" s="255"/>
      <c r="BY71" s="255"/>
      <c r="BZ71" s="255"/>
      <c r="CA71" s="170"/>
      <c r="CB71" s="170"/>
    </row>
    <row r="72" spans="2:80" x14ac:dyDescent="0.25">
      <c r="B72" s="166"/>
      <c r="C72" s="255"/>
      <c r="D72" s="255"/>
      <c r="E72" s="255"/>
      <c r="F72" s="255"/>
      <c r="G72" s="255"/>
      <c r="H72" s="255"/>
      <c r="I72" s="255"/>
      <c r="J72" s="255"/>
      <c r="K72" s="255"/>
      <c r="L72" s="255"/>
      <c r="M72" s="255"/>
      <c r="N72" s="255"/>
      <c r="O72" s="255"/>
      <c r="P72" s="255"/>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c r="AT72" s="255"/>
      <c r="AU72" s="255"/>
      <c r="AV72" s="255"/>
      <c r="AW72" s="255"/>
      <c r="AX72" s="255"/>
      <c r="AY72" s="255"/>
      <c r="AZ72" s="255"/>
      <c r="BA72" s="255"/>
      <c r="BB72" s="255"/>
      <c r="BC72" s="255"/>
      <c r="BD72" s="255"/>
      <c r="BE72" s="255"/>
      <c r="BF72" s="255"/>
      <c r="BG72" s="255"/>
      <c r="BH72" s="255"/>
      <c r="BI72" s="255"/>
      <c r="BJ72" s="255"/>
      <c r="BK72" s="255"/>
      <c r="BL72" s="255"/>
      <c r="BM72" s="255"/>
      <c r="BN72" s="255"/>
      <c r="BO72" s="255"/>
      <c r="BP72" s="255"/>
      <c r="BQ72" s="255"/>
      <c r="BR72" s="255"/>
      <c r="BS72" s="255"/>
      <c r="BT72" s="255"/>
      <c r="BU72" s="255"/>
      <c r="BV72" s="255"/>
      <c r="BW72" s="255"/>
      <c r="BX72" s="255"/>
      <c r="BY72" s="255"/>
      <c r="BZ72" s="255"/>
      <c r="CA72" s="170"/>
      <c r="CB72" s="170"/>
    </row>
    <row r="73" spans="2:80" x14ac:dyDescent="0.25">
      <c r="B73" s="166"/>
      <c r="C73" s="255"/>
      <c r="D73" s="255"/>
      <c r="E73" s="255"/>
      <c r="F73" s="255"/>
      <c r="G73" s="255"/>
      <c r="H73" s="255"/>
      <c r="I73" s="255"/>
      <c r="J73" s="255"/>
      <c r="K73" s="255"/>
      <c r="L73" s="255"/>
      <c r="M73" s="255"/>
      <c r="N73" s="255"/>
      <c r="O73" s="255"/>
      <c r="P73" s="255"/>
      <c r="Q73" s="255"/>
      <c r="R73" s="255"/>
      <c r="S73" s="255"/>
      <c r="T73" s="255"/>
      <c r="U73" s="255"/>
      <c r="V73" s="255"/>
      <c r="W73" s="255"/>
      <c r="X73" s="255"/>
      <c r="Y73" s="255"/>
      <c r="Z73" s="255"/>
      <c r="AA73" s="255"/>
      <c r="AB73" s="255"/>
      <c r="AC73" s="255"/>
      <c r="AD73" s="255"/>
      <c r="AE73" s="255"/>
      <c r="AF73" s="255"/>
      <c r="AG73" s="255"/>
      <c r="AH73" s="255"/>
      <c r="AI73" s="255"/>
      <c r="AJ73" s="255"/>
      <c r="AK73" s="255"/>
      <c r="AL73" s="255"/>
      <c r="AM73" s="255"/>
      <c r="AN73" s="255"/>
      <c r="AO73" s="255"/>
      <c r="AP73" s="255"/>
      <c r="AQ73" s="255"/>
      <c r="AR73" s="255"/>
      <c r="AS73" s="255"/>
      <c r="AT73" s="255"/>
      <c r="AU73" s="255"/>
      <c r="AV73" s="255"/>
      <c r="AW73" s="255"/>
      <c r="AX73" s="255"/>
      <c r="AY73" s="255"/>
      <c r="AZ73" s="255"/>
      <c r="BA73" s="255"/>
      <c r="BB73" s="255"/>
      <c r="BC73" s="255"/>
      <c r="BD73" s="255"/>
      <c r="BE73" s="255"/>
      <c r="BF73" s="255"/>
      <c r="BG73" s="255"/>
      <c r="BH73" s="255"/>
      <c r="BI73" s="255"/>
      <c r="BJ73" s="255"/>
      <c r="BK73" s="255"/>
      <c r="BL73" s="255"/>
      <c r="BM73" s="255"/>
      <c r="BN73" s="255"/>
      <c r="BO73" s="255"/>
      <c r="BP73" s="255"/>
      <c r="BQ73" s="255"/>
      <c r="BR73" s="255"/>
      <c r="BS73" s="255"/>
      <c r="BT73" s="255"/>
      <c r="BU73" s="255"/>
      <c r="BV73" s="255"/>
      <c r="BW73" s="255"/>
      <c r="BX73" s="255"/>
      <c r="BY73" s="255"/>
      <c r="BZ73" s="255"/>
      <c r="CA73" s="170"/>
      <c r="CB73" s="170"/>
    </row>
    <row r="74" spans="2:80" x14ac:dyDescent="0.25">
      <c r="B74" s="166"/>
      <c r="C74" s="255"/>
      <c r="D74" s="255"/>
      <c r="E74" s="255"/>
      <c r="F74" s="255"/>
      <c r="G74" s="255"/>
      <c r="H74" s="255"/>
      <c r="I74" s="255"/>
      <c r="J74" s="255"/>
      <c r="K74" s="255"/>
      <c r="L74" s="255"/>
      <c r="M74" s="255"/>
      <c r="N74" s="255"/>
      <c r="O74" s="255"/>
      <c r="P74" s="255"/>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255"/>
      <c r="BP74" s="255"/>
      <c r="BQ74" s="255"/>
      <c r="BR74" s="255"/>
      <c r="BS74" s="255"/>
      <c r="BT74" s="255"/>
      <c r="BU74" s="255"/>
      <c r="BV74" s="255"/>
      <c r="BW74" s="255"/>
      <c r="BX74" s="255"/>
      <c r="BY74" s="255"/>
      <c r="BZ74" s="255"/>
      <c r="CA74" s="170"/>
      <c r="CB74" s="170"/>
    </row>
    <row r="75" spans="2:80" x14ac:dyDescent="0.25">
      <c r="B75" s="166"/>
      <c r="C75" s="255"/>
      <c r="D75" s="255"/>
      <c r="E75" s="255"/>
      <c r="F75" s="255"/>
      <c r="G75" s="255"/>
      <c r="H75" s="255"/>
      <c r="I75" s="255"/>
      <c r="J75" s="255"/>
      <c r="K75" s="255"/>
      <c r="L75" s="255"/>
      <c r="M75" s="255"/>
      <c r="N75" s="255"/>
      <c r="O75" s="255"/>
      <c r="P75" s="255"/>
      <c r="Q75" s="255"/>
      <c r="R75" s="255"/>
      <c r="S75" s="255"/>
      <c r="T75" s="255"/>
      <c r="U75" s="255"/>
      <c r="V75" s="255"/>
      <c r="W75" s="255"/>
      <c r="X75" s="255"/>
      <c r="Y75" s="255"/>
      <c r="Z75" s="255"/>
      <c r="AA75" s="255"/>
      <c r="AB75" s="255"/>
      <c r="AC75" s="255"/>
      <c r="AD75" s="255"/>
      <c r="AE75" s="255"/>
      <c r="AF75" s="255"/>
      <c r="AG75" s="255"/>
      <c r="AH75" s="255"/>
      <c r="AI75" s="255"/>
      <c r="AJ75" s="255"/>
      <c r="AK75" s="255"/>
      <c r="AL75" s="255"/>
      <c r="AM75" s="255"/>
      <c r="AN75" s="255"/>
      <c r="AO75" s="255"/>
      <c r="AP75" s="255"/>
      <c r="AQ75" s="255"/>
      <c r="AR75" s="255"/>
      <c r="AS75" s="255"/>
      <c r="AT75" s="255"/>
      <c r="AU75" s="255"/>
      <c r="AV75" s="255"/>
      <c r="AW75" s="255"/>
      <c r="AX75" s="255"/>
      <c r="AY75" s="255"/>
      <c r="AZ75" s="255"/>
      <c r="BA75" s="255"/>
      <c r="BB75" s="255"/>
      <c r="BC75" s="255"/>
      <c r="BD75" s="255"/>
      <c r="BE75" s="255"/>
      <c r="BF75" s="255"/>
      <c r="BG75" s="255"/>
      <c r="BH75" s="255"/>
      <c r="BI75" s="255"/>
      <c r="BJ75" s="255"/>
      <c r="BK75" s="255"/>
      <c r="BL75" s="255"/>
      <c r="BM75" s="255"/>
      <c r="BN75" s="255"/>
      <c r="BO75" s="255"/>
      <c r="BP75" s="255"/>
      <c r="BQ75" s="255"/>
      <c r="BR75" s="255"/>
      <c r="BS75" s="255"/>
      <c r="BT75" s="255"/>
      <c r="BU75" s="255"/>
      <c r="BV75" s="255"/>
      <c r="BW75" s="255"/>
      <c r="BX75" s="255"/>
      <c r="BY75" s="255"/>
      <c r="BZ75" s="255"/>
      <c r="CA75" s="170"/>
      <c r="CB75" s="170"/>
    </row>
    <row r="76" spans="2:80" x14ac:dyDescent="0.25">
      <c r="B76" s="166"/>
      <c r="C76" s="255"/>
      <c r="D76" s="255"/>
      <c r="E76" s="255"/>
      <c r="F76" s="255"/>
      <c r="G76" s="255"/>
      <c r="H76" s="255"/>
      <c r="I76" s="255"/>
      <c r="J76" s="255"/>
      <c r="K76" s="255"/>
      <c r="L76" s="255"/>
      <c r="M76" s="255"/>
      <c r="N76" s="255"/>
      <c r="O76" s="255"/>
      <c r="P76" s="255"/>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c r="AT76" s="255"/>
      <c r="AU76" s="255"/>
      <c r="AV76" s="255"/>
      <c r="AW76" s="255"/>
      <c r="AX76" s="255"/>
      <c r="AY76" s="255"/>
      <c r="AZ76" s="255"/>
      <c r="BA76" s="255"/>
      <c r="BB76" s="255"/>
      <c r="BC76" s="255"/>
      <c r="BD76" s="255"/>
      <c r="BE76" s="255"/>
      <c r="BF76" s="255"/>
      <c r="BG76" s="255"/>
      <c r="BH76" s="255"/>
      <c r="BI76" s="255"/>
      <c r="BJ76" s="255"/>
      <c r="BK76" s="255"/>
      <c r="BL76" s="255"/>
      <c r="BM76" s="255"/>
      <c r="BN76" s="255"/>
      <c r="BO76" s="255"/>
      <c r="BP76" s="255"/>
      <c r="BQ76" s="255"/>
      <c r="BR76" s="255"/>
      <c r="BS76" s="255"/>
      <c r="BT76" s="255"/>
      <c r="BU76" s="255"/>
      <c r="BV76" s="255"/>
      <c r="BW76" s="255"/>
      <c r="BX76" s="255"/>
      <c r="BY76" s="255"/>
      <c r="BZ76" s="255"/>
      <c r="CA76" s="170"/>
      <c r="CB76" s="170"/>
    </row>
    <row r="77" spans="2:80" x14ac:dyDescent="0.25">
      <c r="B77" s="166"/>
      <c r="C77" s="255"/>
      <c r="D77" s="255"/>
      <c r="E77" s="255"/>
      <c r="F77" s="255"/>
      <c r="G77" s="255"/>
      <c r="H77" s="255"/>
      <c r="I77" s="255"/>
      <c r="J77" s="255"/>
      <c r="K77" s="255"/>
      <c r="L77" s="255"/>
      <c r="M77" s="255"/>
      <c r="N77" s="255"/>
      <c r="O77" s="255"/>
      <c r="P77" s="255"/>
      <c r="Q77" s="255"/>
      <c r="R77" s="255"/>
      <c r="S77" s="255"/>
      <c r="T77" s="255"/>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255"/>
      <c r="BN77" s="255"/>
      <c r="BO77" s="255"/>
      <c r="BP77" s="255"/>
      <c r="BQ77" s="255"/>
      <c r="BR77" s="255"/>
      <c r="BS77" s="255"/>
      <c r="BT77" s="255"/>
      <c r="BU77" s="255"/>
      <c r="BV77" s="255"/>
      <c r="BW77" s="255"/>
      <c r="BX77" s="255"/>
      <c r="BY77" s="255"/>
      <c r="BZ77" s="255"/>
      <c r="CA77" s="170"/>
      <c r="CB77" s="170"/>
    </row>
    <row r="78" spans="2:80"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66"/>
  </sheetPr>
  <dimension ref="A1:CD78"/>
  <sheetViews>
    <sheetView showGridLines="0" showRowColHeaders="0" zoomScale="90" zoomScaleNormal="90" workbookViewId="0">
      <pane xSplit="2" ySplit="11" topLeftCell="C12" activePane="bottomRight" state="frozen"/>
      <selection activeCell="C12" sqref="C12"/>
      <selection pane="topRight" activeCell="C12" sqref="C12"/>
      <selection pane="bottomLeft" activeCell="C12" sqref="C12"/>
      <selection pane="bottomRight" activeCell="B3" sqref="B3"/>
    </sheetView>
  </sheetViews>
  <sheetFormatPr defaultColWidth="0" defaultRowHeight="12.5" zeroHeight="1" x14ac:dyDescent="0.25"/>
  <cols>
    <col min="1" max="1" width="3.33203125" style="25" customWidth="1"/>
    <col min="2" max="2" width="4.83203125" style="24" bestFit="1" customWidth="1"/>
    <col min="3" max="21" width="8.5" style="25" bestFit="1" customWidth="1"/>
    <col min="22" max="22" width="8.08203125" style="25" bestFit="1" customWidth="1"/>
    <col min="23" max="27" width="8.5" style="25" bestFit="1" customWidth="1"/>
    <col min="28" max="53" width="8.08203125" style="25" bestFit="1" customWidth="1"/>
    <col min="54" max="78" width="7.58203125" style="25" bestFit="1" customWidth="1"/>
    <col min="79" max="79" width="9" style="25" customWidth="1"/>
    <col min="80" max="80" width="9" style="25" hidden="1" customWidth="1"/>
    <col min="81" max="82" width="0" style="25" hidden="1" customWidth="1"/>
    <col min="83" max="16384" width="9" style="25" hidden="1"/>
  </cols>
  <sheetData>
    <row r="1" spans="1:80" ht="20" x14ac:dyDescent="0.4">
      <c r="A1" s="1" t="s">
        <v>111</v>
      </c>
    </row>
    <row r="2" spans="1:80" x14ac:dyDescent="0.25"/>
    <row r="3" spans="1:80" ht="13" x14ac:dyDescent="0.3">
      <c r="B3" s="113" t="s">
        <v>158</v>
      </c>
      <c r="H3" s="321"/>
      <c r="I3" s="322"/>
    </row>
    <row r="4" spans="1:80" ht="3" customHeight="1" x14ac:dyDescent="0.3">
      <c r="B4" s="12"/>
    </row>
    <row r="5" spans="1:80" ht="3" customHeight="1" x14ac:dyDescent="0.3">
      <c r="B5" s="12"/>
    </row>
    <row r="6" spans="1:80" ht="3" customHeight="1" x14ac:dyDescent="0.3">
      <c r="B6" s="12"/>
    </row>
    <row r="7" spans="1:80" ht="3" customHeight="1" x14ac:dyDescent="0.3">
      <c r="B7" s="12"/>
    </row>
    <row r="8" spans="1:80" ht="3" customHeight="1" x14ac:dyDescent="0.3">
      <c r="B8" s="12"/>
    </row>
    <row r="9" spans="1:80" ht="3" customHeight="1" x14ac:dyDescent="0.3">
      <c r="B9" s="12"/>
    </row>
    <row r="10" spans="1:80" ht="3" customHeight="1" x14ac:dyDescent="0.25"/>
    <row r="11" spans="1:80" x14ac:dyDescent="0.25">
      <c r="B11" s="164"/>
      <c r="C11" s="164">
        <v>20</v>
      </c>
      <c r="D11" s="164">
        <f t="shared" ref="D11:BO11" si="0">C11+1</f>
        <v>21</v>
      </c>
      <c r="E11" s="164">
        <f t="shared" si="0"/>
        <v>22</v>
      </c>
      <c r="F11" s="164">
        <f t="shared" si="0"/>
        <v>23</v>
      </c>
      <c r="G11" s="164">
        <f t="shared" si="0"/>
        <v>24</v>
      </c>
      <c r="H11" s="164">
        <f t="shared" si="0"/>
        <v>25</v>
      </c>
      <c r="I11" s="164">
        <f t="shared" si="0"/>
        <v>26</v>
      </c>
      <c r="J11" s="164">
        <f t="shared" si="0"/>
        <v>27</v>
      </c>
      <c r="K11" s="164">
        <f t="shared" si="0"/>
        <v>28</v>
      </c>
      <c r="L11" s="164">
        <f t="shared" si="0"/>
        <v>29</v>
      </c>
      <c r="M11" s="164">
        <f t="shared" si="0"/>
        <v>30</v>
      </c>
      <c r="N11" s="164">
        <f t="shared" si="0"/>
        <v>31</v>
      </c>
      <c r="O11" s="164">
        <f t="shared" si="0"/>
        <v>32</v>
      </c>
      <c r="P11" s="164">
        <f t="shared" si="0"/>
        <v>33</v>
      </c>
      <c r="Q11" s="164">
        <f t="shared" si="0"/>
        <v>34</v>
      </c>
      <c r="R11" s="164">
        <f t="shared" si="0"/>
        <v>35</v>
      </c>
      <c r="S11" s="164">
        <f t="shared" si="0"/>
        <v>36</v>
      </c>
      <c r="T11" s="164">
        <f t="shared" si="0"/>
        <v>37</v>
      </c>
      <c r="U11" s="164">
        <f t="shared" si="0"/>
        <v>38</v>
      </c>
      <c r="V11" s="164">
        <f t="shared" si="0"/>
        <v>39</v>
      </c>
      <c r="W11" s="164">
        <f t="shared" si="0"/>
        <v>40</v>
      </c>
      <c r="X11" s="164">
        <f t="shared" si="0"/>
        <v>41</v>
      </c>
      <c r="Y11" s="164">
        <f t="shared" si="0"/>
        <v>42</v>
      </c>
      <c r="Z11" s="164">
        <f t="shared" si="0"/>
        <v>43</v>
      </c>
      <c r="AA11" s="164">
        <f t="shared" si="0"/>
        <v>44</v>
      </c>
      <c r="AB11" s="164">
        <f t="shared" si="0"/>
        <v>45</v>
      </c>
      <c r="AC11" s="164">
        <f t="shared" si="0"/>
        <v>46</v>
      </c>
      <c r="AD11" s="164">
        <f t="shared" si="0"/>
        <v>47</v>
      </c>
      <c r="AE11" s="164">
        <f t="shared" si="0"/>
        <v>48</v>
      </c>
      <c r="AF11" s="164">
        <f t="shared" si="0"/>
        <v>49</v>
      </c>
      <c r="AG11" s="164">
        <f t="shared" si="0"/>
        <v>50</v>
      </c>
      <c r="AH11" s="164">
        <f t="shared" si="0"/>
        <v>51</v>
      </c>
      <c r="AI11" s="164">
        <f t="shared" si="0"/>
        <v>52</v>
      </c>
      <c r="AJ11" s="164">
        <f t="shared" si="0"/>
        <v>53</v>
      </c>
      <c r="AK11" s="164">
        <f t="shared" si="0"/>
        <v>54</v>
      </c>
      <c r="AL11" s="164">
        <f t="shared" si="0"/>
        <v>55</v>
      </c>
      <c r="AM11" s="164">
        <f t="shared" si="0"/>
        <v>56</v>
      </c>
      <c r="AN11" s="164">
        <f t="shared" si="0"/>
        <v>57</v>
      </c>
      <c r="AO11" s="164">
        <f t="shared" si="0"/>
        <v>58</v>
      </c>
      <c r="AP11" s="164">
        <f t="shared" si="0"/>
        <v>59</v>
      </c>
      <c r="AQ11" s="164">
        <f t="shared" si="0"/>
        <v>60</v>
      </c>
      <c r="AR11" s="164">
        <f t="shared" si="0"/>
        <v>61</v>
      </c>
      <c r="AS11" s="164">
        <f t="shared" si="0"/>
        <v>62</v>
      </c>
      <c r="AT11" s="164">
        <f t="shared" si="0"/>
        <v>63</v>
      </c>
      <c r="AU11" s="164">
        <f t="shared" si="0"/>
        <v>64</v>
      </c>
      <c r="AV11" s="164">
        <f t="shared" si="0"/>
        <v>65</v>
      </c>
      <c r="AW11" s="164">
        <f t="shared" si="0"/>
        <v>66</v>
      </c>
      <c r="AX11" s="164">
        <f t="shared" si="0"/>
        <v>67</v>
      </c>
      <c r="AY11" s="164">
        <f t="shared" si="0"/>
        <v>68</v>
      </c>
      <c r="AZ11" s="164">
        <f t="shared" si="0"/>
        <v>69</v>
      </c>
      <c r="BA11" s="164">
        <f t="shared" si="0"/>
        <v>70</v>
      </c>
      <c r="BB11" s="164">
        <f t="shared" si="0"/>
        <v>71</v>
      </c>
      <c r="BC11" s="164">
        <f t="shared" si="0"/>
        <v>72</v>
      </c>
      <c r="BD11" s="164">
        <f t="shared" si="0"/>
        <v>73</v>
      </c>
      <c r="BE11" s="164">
        <f t="shared" si="0"/>
        <v>74</v>
      </c>
      <c r="BF11" s="164">
        <f t="shared" si="0"/>
        <v>75</v>
      </c>
      <c r="BG11" s="164">
        <f t="shared" si="0"/>
        <v>76</v>
      </c>
      <c r="BH11" s="164">
        <f t="shared" si="0"/>
        <v>77</v>
      </c>
      <c r="BI11" s="164">
        <f t="shared" si="0"/>
        <v>78</v>
      </c>
      <c r="BJ11" s="164">
        <f t="shared" si="0"/>
        <v>79</v>
      </c>
      <c r="BK11" s="164">
        <f t="shared" si="0"/>
        <v>80</v>
      </c>
      <c r="BL11" s="164">
        <f t="shared" si="0"/>
        <v>81</v>
      </c>
      <c r="BM11" s="164">
        <f t="shared" si="0"/>
        <v>82</v>
      </c>
      <c r="BN11" s="164">
        <f t="shared" si="0"/>
        <v>83</v>
      </c>
      <c r="BO11" s="164">
        <f t="shared" si="0"/>
        <v>84</v>
      </c>
      <c r="BP11" s="164">
        <f t="shared" ref="BP11:BY11" si="1">BO11+1</f>
        <v>85</v>
      </c>
      <c r="BQ11" s="164">
        <f t="shared" si="1"/>
        <v>86</v>
      </c>
      <c r="BR11" s="164">
        <f t="shared" si="1"/>
        <v>87</v>
      </c>
      <c r="BS11" s="164">
        <f t="shared" si="1"/>
        <v>88</v>
      </c>
      <c r="BT11" s="164">
        <f t="shared" si="1"/>
        <v>89</v>
      </c>
      <c r="BU11" s="164">
        <f t="shared" si="1"/>
        <v>90</v>
      </c>
      <c r="BV11" s="164">
        <f t="shared" si="1"/>
        <v>91</v>
      </c>
      <c r="BW11" s="164">
        <f t="shared" si="1"/>
        <v>92</v>
      </c>
      <c r="BX11" s="164">
        <f t="shared" si="1"/>
        <v>93</v>
      </c>
      <c r="BY11" s="164">
        <f t="shared" si="1"/>
        <v>94</v>
      </c>
      <c r="BZ11" s="164">
        <v>95</v>
      </c>
      <c r="CA11" s="170"/>
      <c r="CB11" s="170"/>
    </row>
    <row r="12" spans="1:80" x14ac:dyDescent="0.25">
      <c r="B12" s="166">
        <v>2005</v>
      </c>
      <c r="C12" s="171">
        <f t="shared" ref="C12:R13" si="2">C13</f>
        <v>364343.94848935178</v>
      </c>
      <c r="D12" s="171">
        <f t="shared" si="2"/>
        <v>362368.91728028818</v>
      </c>
      <c r="E12" s="171">
        <f t="shared" si="2"/>
        <v>360445.32956067473</v>
      </c>
      <c r="F12" s="171">
        <f t="shared" si="2"/>
        <v>358393.12257874641</v>
      </c>
      <c r="G12" s="171">
        <f t="shared" si="2"/>
        <v>356340.91559681803</v>
      </c>
      <c r="H12" s="171">
        <f t="shared" si="2"/>
        <v>354275.84247318225</v>
      </c>
      <c r="I12" s="171">
        <f t="shared" si="2"/>
        <v>352107.88237064646</v>
      </c>
      <c r="J12" s="171">
        <f t="shared" si="2"/>
        <v>349991.36575756059</v>
      </c>
      <c r="K12" s="171">
        <f t="shared" si="2"/>
        <v>347759.09602386743</v>
      </c>
      <c r="L12" s="171">
        <f t="shared" si="2"/>
        <v>345475.38280072418</v>
      </c>
      <c r="M12" s="171">
        <f t="shared" si="2"/>
        <v>343165.93729416607</v>
      </c>
      <c r="N12" s="171">
        <f t="shared" si="2"/>
        <v>340805.04829815798</v>
      </c>
      <c r="O12" s="171">
        <f t="shared" si="2"/>
        <v>338444.15930214996</v>
      </c>
      <c r="P12" s="171">
        <f t="shared" si="2"/>
        <v>335954.65104382706</v>
      </c>
      <c r="Q12" s="171">
        <f t="shared" si="2"/>
        <v>332611.67613720172</v>
      </c>
      <c r="R12" s="171">
        <f t="shared" si="2"/>
        <v>329217.25774112635</v>
      </c>
      <c r="S12" s="171">
        <f t="shared" ref="S12:AH13" si="3">S13</f>
        <v>325758.5297138936</v>
      </c>
      <c r="T12" s="171">
        <f t="shared" si="3"/>
        <v>322286.93554495339</v>
      </c>
      <c r="U12" s="171">
        <f t="shared" si="3"/>
        <v>318763.89788656315</v>
      </c>
      <c r="V12" s="171">
        <f t="shared" si="3"/>
        <v>315176.55059701554</v>
      </c>
      <c r="W12" s="171">
        <f t="shared" si="3"/>
        <v>311524.89367631049</v>
      </c>
      <c r="X12" s="171">
        <f t="shared" si="3"/>
        <v>307911.81410334801</v>
      </c>
      <c r="Y12" s="171">
        <f t="shared" si="3"/>
        <v>304182.981409778</v>
      </c>
      <c r="Z12" s="171">
        <f t="shared" si="3"/>
        <v>300505.59220565809</v>
      </c>
      <c r="AA12" s="171">
        <f t="shared" si="3"/>
        <v>296763.89337038074</v>
      </c>
      <c r="AB12" s="171">
        <f t="shared" si="3"/>
        <v>293022.19453510339</v>
      </c>
      <c r="AC12" s="171">
        <f t="shared" si="3"/>
        <v>289216.18606866861</v>
      </c>
      <c r="AD12" s="171">
        <f t="shared" si="3"/>
        <v>285410.17760223383</v>
      </c>
      <c r="AE12" s="171">
        <f t="shared" si="3"/>
        <v>281539.85950464162</v>
      </c>
      <c r="AF12" s="171">
        <f t="shared" si="3"/>
        <v>277618.09791759937</v>
      </c>
      <c r="AG12" s="171">
        <f t="shared" si="3"/>
        <v>273644.89284110715</v>
      </c>
      <c r="AH12" s="171">
        <f t="shared" si="3"/>
        <v>269555.93464400759</v>
      </c>
      <c r="AI12" s="171">
        <f t="shared" ref="AI12:AX13" si="4">AI13</f>
        <v>265466.97644690785</v>
      </c>
      <c r="AJ12" s="171">
        <f t="shared" si="4"/>
        <v>261313.70861865079</v>
      </c>
      <c r="AK12" s="171">
        <f t="shared" si="4"/>
        <v>257096.13115923625</v>
      </c>
      <c r="AL12" s="171">
        <f t="shared" si="4"/>
        <v>252865.68755811435</v>
      </c>
      <c r="AM12" s="171">
        <f t="shared" si="4"/>
        <v>248660.95516302745</v>
      </c>
      <c r="AN12" s="171">
        <f t="shared" si="4"/>
        <v>244469.08890964813</v>
      </c>
      <c r="AO12" s="171">
        <f t="shared" si="4"/>
        <v>240264.35651456131</v>
      </c>
      <c r="AP12" s="171">
        <f t="shared" si="4"/>
        <v>236008.18063002452</v>
      </c>
      <c r="AQ12" s="171">
        <f t="shared" si="4"/>
        <v>231752.00474548771</v>
      </c>
      <c r="AR12" s="171">
        <f t="shared" si="4"/>
        <v>227508.69500265835</v>
      </c>
      <c r="AS12" s="171">
        <f t="shared" si="4"/>
        <v>223162.49828092894</v>
      </c>
      <c r="AT12" s="171">
        <f t="shared" si="4"/>
        <v>218764.85806974955</v>
      </c>
      <c r="AU12" s="171">
        <f t="shared" si="4"/>
        <v>214354.3517168627</v>
      </c>
      <c r="AV12" s="171">
        <f t="shared" si="4"/>
        <v>209840.95838507594</v>
      </c>
      <c r="AW12" s="171">
        <f t="shared" si="4"/>
        <v>205314.69891158171</v>
      </c>
      <c r="AX12" s="171">
        <f t="shared" si="4"/>
        <v>200724.12980693008</v>
      </c>
      <c r="AY12" s="171">
        <f t="shared" ref="AY12:BN13" si="5">AY13</f>
        <v>196159.2719083135</v>
      </c>
      <c r="AZ12" s="171">
        <f t="shared" si="5"/>
        <v>191581.54786798955</v>
      </c>
      <c r="BA12" s="171">
        <f t="shared" si="5"/>
        <v>187093.84466485816</v>
      </c>
      <c r="BB12" s="171">
        <f t="shared" si="5"/>
        <v>182644.71880946937</v>
      </c>
      <c r="BC12" s="171">
        <f t="shared" si="5"/>
        <v>178298.4799329805</v>
      </c>
      <c r="BD12" s="171">
        <f t="shared" si="5"/>
        <v>174080.86031880658</v>
      </c>
      <c r="BE12" s="171">
        <f t="shared" si="5"/>
        <v>169966.1276835326</v>
      </c>
      <c r="BF12" s="171">
        <f t="shared" si="5"/>
        <v>165928.57082112349</v>
      </c>
      <c r="BG12" s="171">
        <f t="shared" si="5"/>
        <v>162032.49936273671</v>
      </c>
      <c r="BH12" s="171">
        <f t="shared" si="5"/>
        <v>158213.60367721476</v>
      </c>
      <c r="BI12" s="171">
        <f t="shared" si="5"/>
        <v>154484.74990626506</v>
      </c>
      <c r="BJ12" s="171">
        <f t="shared" si="5"/>
        <v>150845.93804988771</v>
      </c>
      <c r="BK12" s="171">
        <f t="shared" si="5"/>
        <v>147322.8793141178</v>
      </c>
      <c r="BL12" s="171">
        <f t="shared" si="5"/>
        <v>143928.43984066276</v>
      </c>
      <c r="BM12" s="171">
        <f t="shared" si="5"/>
        <v>140662.61962952252</v>
      </c>
      <c r="BN12" s="171">
        <f t="shared" si="5"/>
        <v>137499.68639728232</v>
      </c>
      <c r="BO12" s="171">
        <f t="shared" ref="BK12:BZ13" si="6">BO13</f>
        <v>134555.39326454955</v>
      </c>
      <c r="BP12" s="171">
        <f t="shared" si="6"/>
        <v>131688.27590468168</v>
      </c>
      <c r="BQ12" s="171">
        <f t="shared" si="6"/>
        <v>128973.95399074131</v>
      </c>
      <c r="BR12" s="171">
        <f t="shared" si="6"/>
        <v>126323.94170795838</v>
      </c>
      <c r="BS12" s="171">
        <f t="shared" si="6"/>
        <v>123853.99217694034</v>
      </c>
      <c r="BT12" s="171">
        <f t="shared" si="6"/>
        <v>121628.41502884458</v>
      </c>
      <c r="BU12" s="171">
        <f t="shared" si="6"/>
        <v>119492.87979532115</v>
      </c>
      <c r="BV12" s="171">
        <f t="shared" si="6"/>
        <v>117434.52033466255</v>
      </c>
      <c r="BW12" s="171">
        <f t="shared" si="6"/>
        <v>116256.44548588681</v>
      </c>
      <c r="BX12" s="171">
        <f t="shared" si="6"/>
        <v>115104.10292052603</v>
      </c>
      <c r="BY12" s="171">
        <f t="shared" si="6"/>
        <v>114016.06998632269</v>
      </c>
      <c r="BZ12" s="171">
        <f t="shared" si="6"/>
        <v>112889.45970437676</v>
      </c>
      <c r="CA12" s="170"/>
      <c r="CB12" s="170"/>
    </row>
    <row r="13" spans="1:80" x14ac:dyDescent="0.25">
      <c r="B13" s="166">
        <f t="shared" ref="B13:B76" si="7">B12+1</f>
        <v>2006</v>
      </c>
      <c r="C13" s="171">
        <f t="shared" si="2"/>
        <v>364343.94848935178</v>
      </c>
      <c r="D13" s="171">
        <f t="shared" si="2"/>
        <v>362368.91728028818</v>
      </c>
      <c r="E13" s="171">
        <f t="shared" si="2"/>
        <v>360445.32956067473</v>
      </c>
      <c r="F13" s="171">
        <f t="shared" si="2"/>
        <v>358393.12257874641</v>
      </c>
      <c r="G13" s="171">
        <f t="shared" si="2"/>
        <v>356340.91559681803</v>
      </c>
      <c r="H13" s="171">
        <f t="shared" si="2"/>
        <v>354275.84247318225</v>
      </c>
      <c r="I13" s="171">
        <f t="shared" si="2"/>
        <v>352107.88237064646</v>
      </c>
      <c r="J13" s="171">
        <f t="shared" si="2"/>
        <v>349991.36575756059</v>
      </c>
      <c r="K13" s="171">
        <f t="shared" si="2"/>
        <v>347759.09602386743</v>
      </c>
      <c r="L13" s="171">
        <f t="shared" si="2"/>
        <v>345475.38280072418</v>
      </c>
      <c r="M13" s="171">
        <f t="shared" si="2"/>
        <v>343165.93729416607</v>
      </c>
      <c r="N13" s="171">
        <f t="shared" si="2"/>
        <v>340805.04829815798</v>
      </c>
      <c r="O13" s="171">
        <f t="shared" si="2"/>
        <v>338444.15930214996</v>
      </c>
      <c r="P13" s="171">
        <f t="shared" si="2"/>
        <v>335954.65104382706</v>
      </c>
      <c r="Q13" s="171">
        <f t="shared" si="2"/>
        <v>332611.67613720172</v>
      </c>
      <c r="R13" s="171">
        <f t="shared" si="2"/>
        <v>329217.25774112635</v>
      </c>
      <c r="S13" s="171">
        <f t="shared" si="3"/>
        <v>325758.5297138936</v>
      </c>
      <c r="T13" s="171">
        <f t="shared" si="3"/>
        <v>322286.93554495339</v>
      </c>
      <c r="U13" s="171">
        <f t="shared" si="3"/>
        <v>318763.89788656315</v>
      </c>
      <c r="V13" s="171">
        <f t="shared" si="3"/>
        <v>315176.55059701554</v>
      </c>
      <c r="W13" s="171">
        <f t="shared" si="3"/>
        <v>311524.89367631049</v>
      </c>
      <c r="X13" s="171">
        <f t="shared" si="3"/>
        <v>307911.81410334801</v>
      </c>
      <c r="Y13" s="171">
        <f t="shared" si="3"/>
        <v>304182.981409778</v>
      </c>
      <c r="Z13" s="171">
        <f t="shared" si="3"/>
        <v>300505.59220565809</v>
      </c>
      <c r="AA13" s="171">
        <f t="shared" si="3"/>
        <v>296763.89337038074</v>
      </c>
      <c r="AB13" s="171">
        <f t="shared" si="3"/>
        <v>293022.19453510339</v>
      </c>
      <c r="AC13" s="171">
        <f t="shared" si="3"/>
        <v>289216.18606866861</v>
      </c>
      <c r="AD13" s="171">
        <f t="shared" si="3"/>
        <v>285410.17760223383</v>
      </c>
      <c r="AE13" s="171">
        <f t="shared" si="3"/>
        <v>281539.85950464162</v>
      </c>
      <c r="AF13" s="171">
        <f t="shared" si="3"/>
        <v>277618.09791759937</v>
      </c>
      <c r="AG13" s="171">
        <f t="shared" si="3"/>
        <v>273644.89284110715</v>
      </c>
      <c r="AH13" s="171">
        <f t="shared" si="3"/>
        <v>269555.93464400759</v>
      </c>
      <c r="AI13" s="171">
        <f t="shared" si="4"/>
        <v>265466.97644690785</v>
      </c>
      <c r="AJ13" s="171">
        <f t="shared" si="4"/>
        <v>261313.70861865079</v>
      </c>
      <c r="AK13" s="171">
        <f t="shared" si="4"/>
        <v>257096.13115923625</v>
      </c>
      <c r="AL13" s="171">
        <f t="shared" si="4"/>
        <v>252865.68755811435</v>
      </c>
      <c r="AM13" s="171">
        <f t="shared" si="4"/>
        <v>248660.95516302745</v>
      </c>
      <c r="AN13" s="171">
        <f t="shared" si="4"/>
        <v>244469.08890964813</v>
      </c>
      <c r="AO13" s="171">
        <f t="shared" si="4"/>
        <v>240264.35651456131</v>
      </c>
      <c r="AP13" s="171">
        <f t="shared" si="4"/>
        <v>236008.18063002452</v>
      </c>
      <c r="AQ13" s="171">
        <f t="shared" si="4"/>
        <v>231752.00474548771</v>
      </c>
      <c r="AR13" s="171">
        <f t="shared" si="4"/>
        <v>227508.69500265835</v>
      </c>
      <c r="AS13" s="171">
        <f t="shared" si="4"/>
        <v>223162.49828092894</v>
      </c>
      <c r="AT13" s="171">
        <f t="shared" si="4"/>
        <v>218764.85806974955</v>
      </c>
      <c r="AU13" s="171">
        <f t="shared" si="4"/>
        <v>214354.3517168627</v>
      </c>
      <c r="AV13" s="171">
        <f t="shared" si="4"/>
        <v>209840.95838507594</v>
      </c>
      <c r="AW13" s="171">
        <f t="shared" si="4"/>
        <v>205314.69891158171</v>
      </c>
      <c r="AX13" s="171">
        <f t="shared" si="4"/>
        <v>200724.12980693008</v>
      </c>
      <c r="AY13" s="171">
        <f t="shared" si="5"/>
        <v>196159.2719083135</v>
      </c>
      <c r="AZ13" s="171">
        <f t="shared" si="5"/>
        <v>191581.54786798955</v>
      </c>
      <c r="BA13" s="171">
        <f t="shared" si="5"/>
        <v>187093.84466485816</v>
      </c>
      <c r="BB13" s="171">
        <f t="shared" si="5"/>
        <v>182644.71880946937</v>
      </c>
      <c r="BC13" s="171">
        <f t="shared" si="5"/>
        <v>178298.4799329805</v>
      </c>
      <c r="BD13" s="171">
        <f t="shared" si="5"/>
        <v>174080.86031880658</v>
      </c>
      <c r="BE13" s="171">
        <f t="shared" si="5"/>
        <v>169966.1276835326</v>
      </c>
      <c r="BF13" s="171">
        <f t="shared" si="5"/>
        <v>165928.57082112349</v>
      </c>
      <c r="BG13" s="171">
        <f t="shared" si="5"/>
        <v>162032.49936273671</v>
      </c>
      <c r="BH13" s="171">
        <f t="shared" si="5"/>
        <v>158213.60367721476</v>
      </c>
      <c r="BI13" s="171">
        <f t="shared" si="5"/>
        <v>154484.74990626506</v>
      </c>
      <c r="BJ13" s="171">
        <f t="shared" si="5"/>
        <v>150845.93804988771</v>
      </c>
      <c r="BK13" s="171">
        <f t="shared" si="6"/>
        <v>147322.8793141178</v>
      </c>
      <c r="BL13" s="171">
        <f t="shared" si="6"/>
        <v>143928.43984066276</v>
      </c>
      <c r="BM13" s="171">
        <f t="shared" si="6"/>
        <v>140662.61962952252</v>
      </c>
      <c r="BN13" s="171">
        <f t="shared" si="6"/>
        <v>137499.68639728232</v>
      </c>
      <c r="BO13" s="171">
        <f t="shared" si="6"/>
        <v>134555.39326454955</v>
      </c>
      <c r="BP13" s="171">
        <f t="shared" si="6"/>
        <v>131688.27590468168</v>
      </c>
      <c r="BQ13" s="171">
        <f t="shared" si="6"/>
        <v>128973.95399074131</v>
      </c>
      <c r="BR13" s="171">
        <f t="shared" si="6"/>
        <v>126323.94170795838</v>
      </c>
      <c r="BS13" s="171">
        <f t="shared" si="6"/>
        <v>123853.99217694034</v>
      </c>
      <c r="BT13" s="171">
        <f t="shared" si="6"/>
        <v>121628.41502884458</v>
      </c>
      <c r="BU13" s="171">
        <f t="shared" si="6"/>
        <v>119492.87979532115</v>
      </c>
      <c r="BV13" s="171">
        <f t="shared" si="6"/>
        <v>117434.52033466255</v>
      </c>
      <c r="BW13" s="171">
        <f t="shared" si="6"/>
        <v>116256.44548588681</v>
      </c>
      <c r="BX13" s="171">
        <f t="shared" si="6"/>
        <v>115104.10292052603</v>
      </c>
      <c r="BY13" s="171">
        <f t="shared" si="6"/>
        <v>114016.06998632269</v>
      </c>
      <c r="BZ13" s="171">
        <f t="shared" si="6"/>
        <v>112889.45970437676</v>
      </c>
      <c r="CA13" s="170"/>
      <c r="CB13" s="170"/>
    </row>
    <row r="14" spans="1:80" x14ac:dyDescent="0.25">
      <c r="B14" s="166">
        <f t="shared" si="7"/>
        <v>2007</v>
      </c>
      <c r="C14" s="171">
        <v>364343.94848935178</v>
      </c>
      <c r="D14" s="171">
        <v>362368.91728028818</v>
      </c>
      <c r="E14" s="171">
        <v>360445.32956067473</v>
      </c>
      <c r="F14" s="171">
        <v>358393.12257874641</v>
      </c>
      <c r="G14" s="171">
        <v>356340.91559681803</v>
      </c>
      <c r="H14" s="171">
        <v>354275.84247318225</v>
      </c>
      <c r="I14" s="171">
        <v>352107.88237064646</v>
      </c>
      <c r="J14" s="171">
        <v>349991.36575756059</v>
      </c>
      <c r="K14" s="171">
        <v>347759.09602386743</v>
      </c>
      <c r="L14" s="171">
        <v>345475.38280072418</v>
      </c>
      <c r="M14" s="171">
        <v>343165.93729416607</v>
      </c>
      <c r="N14" s="171">
        <v>340805.04829815798</v>
      </c>
      <c r="O14" s="171">
        <v>338444.15930214996</v>
      </c>
      <c r="P14" s="171">
        <v>335954.65104382706</v>
      </c>
      <c r="Q14" s="171">
        <v>332611.67613720172</v>
      </c>
      <c r="R14" s="171">
        <v>329217.25774112635</v>
      </c>
      <c r="S14" s="171">
        <v>325758.5297138936</v>
      </c>
      <c r="T14" s="171">
        <v>322286.93554495339</v>
      </c>
      <c r="U14" s="171">
        <v>318763.89788656315</v>
      </c>
      <c r="V14" s="171">
        <v>315176.55059701554</v>
      </c>
      <c r="W14" s="171">
        <v>311524.89367631049</v>
      </c>
      <c r="X14" s="171">
        <v>307911.81410334801</v>
      </c>
      <c r="Y14" s="171">
        <v>304182.981409778</v>
      </c>
      <c r="Z14" s="171">
        <v>300505.59220565809</v>
      </c>
      <c r="AA14" s="171">
        <v>296763.89337038074</v>
      </c>
      <c r="AB14" s="171">
        <v>293022.19453510339</v>
      </c>
      <c r="AC14" s="171">
        <v>289216.18606866861</v>
      </c>
      <c r="AD14" s="171">
        <v>285410.17760223383</v>
      </c>
      <c r="AE14" s="171">
        <v>281539.85950464162</v>
      </c>
      <c r="AF14" s="171">
        <v>277618.09791759937</v>
      </c>
      <c r="AG14" s="171">
        <v>273644.89284110715</v>
      </c>
      <c r="AH14" s="171">
        <v>269555.93464400759</v>
      </c>
      <c r="AI14" s="171">
        <v>265466.97644690785</v>
      </c>
      <c r="AJ14" s="171">
        <v>261313.70861865079</v>
      </c>
      <c r="AK14" s="171">
        <v>257096.13115923625</v>
      </c>
      <c r="AL14" s="171">
        <v>252865.68755811435</v>
      </c>
      <c r="AM14" s="171">
        <v>248660.95516302745</v>
      </c>
      <c r="AN14" s="171">
        <v>244469.08890964813</v>
      </c>
      <c r="AO14" s="171">
        <v>240264.35651456131</v>
      </c>
      <c r="AP14" s="171">
        <v>236008.18063002452</v>
      </c>
      <c r="AQ14" s="171">
        <v>231752.00474548771</v>
      </c>
      <c r="AR14" s="171">
        <v>227508.69500265835</v>
      </c>
      <c r="AS14" s="171">
        <v>223162.49828092894</v>
      </c>
      <c r="AT14" s="171">
        <v>218764.85806974955</v>
      </c>
      <c r="AU14" s="171">
        <v>214354.3517168627</v>
      </c>
      <c r="AV14" s="171">
        <v>209840.95838507594</v>
      </c>
      <c r="AW14" s="171">
        <v>205314.69891158171</v>
      </c>
      <c r="AX14" s="171">
        <v>200724.12980693008</v>
      </c>
      <c r="AY14" s="171">
        <v>196159.2719083135</v>
      </c>
      <c r="AZ14" s="171">
        <v>191581.54786798955</v>
      </c>
      <c r="BA14" s="171">
        <v>187093.84466485816</v>
      </c>
      <c r="BB14" s="171">
        <v>182644.71880946937</v>
      </c>
      <c r="BC14" s="171">
        <v>178298.4799329805</v>
      </c>
      <c r="BD14" s="171">
        <v>174080.86031880658</v>
      </c>
      <c r="BE14" s="171">
        <v>169966.1276835326</v>
      </c>
      <c r="BF14" s="171">
        <v>165928.57082112349</v>
      </c>
      <c r="BG14" s="171">
        <v>162032.49936273671</v>
      </c>
      <c r="BH14" s="171">
        <v>158213.60367721476</v>
      </c>
      <c r="BI14" s="171">
        <v>154484.74990626506</v>
      </c>
      <c r="BJ14" s="171">
        <v>150845.93804988771</v>
      </c>
      <c r="BK14" s="171">
        <v>147322.8793141178</v>
      </c>
      <c r="BL14" s="171">
        <v>143928.43984066276</v>
      </c>
      <c r="BM14" s="171">
        <v>140662.61962952252</v>
      </c>
      <c r="BN14" s="171">
        <v>137499.68639728232</v>
      </c>
      <c r="BO14" s="171">
        <v>134555.39326454955</v>
      </c>
      <c r="BP14" s="171">
        <v>131688.27590468168</v>
      </c>
      <c r="BQ14" s="171">
        <v>128973.95399074131</v>
      </c>
      <c r="BR14" s="171">
        <v>126323.94170795838</v>
      </c>
      <c r="BS14" s="171">
        <v>123853.99217694034</v>
      </c>
      <c r="BT14" s="171">
        <v>121628.41502884458</v>
      </c>
      <c r="BU14" s="171">
        <v>119492.87979532115</v>
      </c>
      <c r="BV14" s="171">
        <v>117434.52033466255</v>
      </c>
      <c r="BW14" s="171">
        <v>116256.44548588681</v>
      </c>
      <c r="BX14" s="171">
        <v>115104.10292052603</v>
      </c>
      <c r="BY14" s="171">
        <v>114016.06998632269</v>
      </c>
      <c r="BZ14" s="171">
        <v>112889.45970437676</v>
      </c>
      <c r="CA14" s="170"/>
      <c r="CB14" s="170"/>
    </row>
    <row r="15" spans="1:80" x14ac:dyDescent="0.25">
      <c r="B15" s="166">
        <f t="shared" si="7"/>
        <v>2008</v>
      </c>
      <c r="C15" s="171">
        <v>379289.81591930788</v>
      </c>
      <c r="D15" s="171">
        <v>377263.42980276683</v>
      </c>
      <c r="E15" s="171">
        <v>375279.49041428184</v>
      </c>
      <c r="F15" s="171">
        <v>373161.8513079707</v>
      </c>
      <c r="G15" s="171">
        <v>371044.21220165957</v>
      </c>
      <c r="H15" s="171">
        <v>368902.16996449156</v>
      </c>
      <c r="I15" s="171">
        <v>366675.23427121085</v>
      </c>
      <c r="J15" s="171">
        <v>364490.74530598661</v>
      </c>
      <c r="K15" s="171">
        <v>362196.95975379285</v>
      </c>
      <c r="L15" s="171">
        <v>359860.72747354303</v>
      </c>
      <c r="M15" s="171">
        <v>357475.68893157929</v>
      </c>
      <c r="N15" s="171">
        <v>355048.20366155938</v>
      </c>
      <c r="O15" s="171">
        <v>352620.71839153941</v>
      </c>
      <c r="P15" s="171">
        <v>350059.53340369323</v>
      </c>
      <c r="Q15" s="171">
        <v>346604.74171953887</v>
      </c>
      <c r="R15" s="171">
        <v>343107.50330732844</v>
      </c>
      <c r="S15" s="171">
        <v>339543.41503620479</v>
      </c>
      <c r="T15" s="171">
        <v>335954.92363422422</v>
      </c>
      <c r="U15" s="171">
        <v>332323.98550418741</v>
      </c>
      <c r="V15" s="171">
        <v>328626.19751523749</v>
      </c>
      <c r="W15" s="171">
        <v>324861.55966737441</v>
      </c>
      <c r="X15" s="171">
        <v>321114.96541671071</v>
      </c>
      <c r="Y15" s="171">
        <v>317259.07457907766</v>
      </c>
      <c r="Z15" s="171">
        <v>313445.6304695009</v>
      </c>
      <c r="AA15" s="171">
        <v>309565.33650101093</v>
      </c>
      <c r="AB15" s="171">
        <v>305685.04253252095</v>
      </c>
      <c r="AC15" s="171">
        <v>301737.89870511787</v>
      </c>
      <c r="AD15" s="171">
        <v>297790.75487771479</v>
      </c>
      <c r="AE15" s="171">
        <v>293776.7611913986</v>
      </c>
      <c r="AF15" s="171">
        <v>289720.32077702612</v>
      </c>
      <c r="AG15" s="171">
        <v>285621.43363459734</v>
      </c>
      <c r="AH15" s="171">
        <v>281413.24990519928</v>
      </c>
      <c r="AI15" s="171">
        <v>277205.06617580116</v>
      </c>
      <c r="AJ15" s="171">
        <v>272930.03258748993</v>
      </c>
      <c r="AK15" s="171">
        <v>268588.14914026554</v>
      </c>
      <c r="AL15" s="171">
        <v>264221.86256218428</v>
      </c>
      <c r="AM15" s="171">
        <v>259849.21645044553</v>
      </c>
      <c r="AN15" s="171">
        <v>255500.97346956364</v>
      </c>
      <c r="AO15" s="171">
        <v>251128.32735782489</v>
      </c>
      <c r="AP15" s="171">
        <v>246713.23451802984</v>
      </c>
      <c r="AQ15" s="171">
        <v>242298.14167823485</v>
      </c>
      <c r="AR15" s="171">
        <v>237907.45196929673</v>
      </c>
      <c r="AS15" s="171">
        <v>233431.86880424607</v>
      </c>
      <c r="AT15" s="171">
        <v>228913.83891113917</v>
      </c>
      <c r="AU15" s="171">
        <v>224371.40588717541</v>
      </c>
      <c r="AV15" s="171">
        <v>219744.0794070992</v>
      </c>
      <c r="AW15" s="171">
        <v>215092.34979616606</v>
      </c>
      <c r="AX15" s="171">
        <v>210373.77032631973</v>
      </c>
      <c r="AY15" s="171">
        <v>205648.83132281591</v>
      </c>
      <c r="AZ15" s="171">
        <v>200899.48918845525</v>
      </c>
      <c r="BA15" s="171">
        <v>196210.6373793502</v>
      </c>
      <c r="BB15" s="171">
        <v>191539.82916744446</v>
      </c>
      <c r="BC15" s="171">
        <v>186953.91441165129</v>
      </c>
      <c r="BD15" s="171">
        <v>182501.69937368439</v>
      </c>
      <c r="BE15" s="171">
        <v>178134.37779182993</v>
      </c>
      <c r="BF15" s="171">
        <v>173858.30919974553</v>
      </c>
      <c r="BG15" s="171">
        <v>169740.34345634424</v>
      </c>
      <c r="BH15" s="171">
        <v>165713.63070271298</v>
      </c>
      <c r="BI15" s="171">
        <v>161802.57406970864</v>
      </c>
      <c r="BJ15" s="171">
        <v>158007.1735573312</v>
      </c>
      <c r="BK15" s="171">
        <v>154321.06963192311</v>
      </c>
      <c r="BL15" s="171">
        <v>150768.66542434131</v>
      </c>
      <c r="BM15" s="171">
        <v>147349.96093458578</v>
      </c>
      <c r="BN15" s="171">
        <v>144016.14990094269</v>
      </c>
      <c r="BO15" s="171">
        <v>140876.52891038154</v>
      </c>
      <c r="BP15" s="171">
        <v>137828.16090959043</v>
      </c>
      <c r="BQ15" s="171">
        <v>134948.96926410508</v>
      </c>
      <c r="BR15" s="171">
        <v>132136.62747753283</v>
      </c>
      <c r="BS15" s="171">
        <v>129500.43213684313</v>
      </c>
      <c r="BT15" s="171">
        <v>127107.233100949</v>
      </c>
      <c r="BU15" s="171">
        <v>124829.69018568189</v>
      </c>
      <c r="BV15" s="171">
        <v>122643.40026018473</v>
      </c>
      <c r="BW15" s="171">
        <v>121400.64591524354</v>
      </c>
      <c r="BX15" s="171">
        <v>120206.69783201617</v>
      </c>
      <c r="BY15" s="171">
        <v>119079.59960770192</v>
      </c>
      <c r="BZ15" s="171">
        <v>117934.45778618832</v>
      </c>
      <c r="CA15" s="170"/>
      <c r="CB15" s="170"/>
    </row>
    <row r="16" spans="1:80" x14ac:dyDescent="0.25">
      <c r="B16" s="166">
        <f t="shared" si="7"/>
        <v>2009</v>
      </c>
      <c r="C16" s="171">
        <v>396957.72586493311</v>
      </c>
      <c r="D16" s="171">
        <v>394830.18108042242</v>
      </c>
      <c r="E16" s="171">
        <v>392730.20382360916</v>
      </c>
      <c r="F16" s="171">
        <v>390493.11285759427</v>
      </c>
      <c r="G16" s="171">
        <v>388256.43499193311</v>
      </c>
      <c r="H16" s="171">
        <v>385978.76779936859</v>
      </c>
      <c r="I16" s="171">
        <v>383647.61795282399</v>
      </c>
      <c r="J16" s="171">
        <v>381344.86183468439</v>
      </c>
      <c r="K16" s="171">
        <v>378947.22063530778</v>
      </c>
      <c r="L16" s="171">
        <v>376522.42500858731</v>
      </c>
      <c r="M16" s="171">
        <v>374014.82452735258</v>
      </c>
      <c r="N16" s="171">
        <v>371480.89581948158</v>
      </c>
      <c r="O16" s="171">
        <v>368947.38021196448</v>
      </c>
      <c r="P16" s="171">
        <v>366276.33779489168</v>
      </c>
      <c r="Q16" s="171">
        <v>362660.7101134531</v>
      </c>
      <c r="R16" s="171">
        <v>359018.34110502445</v>
      </c>
      <c r="S16" s="171">
        <v>355307.82834234869</v>
      </c>
      <c r="T16" s="171">
        <v>351556.32625276956</v>
      </c>
      <c r="U16" s="171">
        <v>347778.49593655416</v>
      </c>
      <c r="V16" s="171">
        <v>343932.10876573797</v>
      </c>
      <c r="W16" s="171">
        <v>340017.57784067444</v>
      </c>
      <c r="X16" s="171">
        <v>336088.79891569767</v>
      </c>
      <c r="Y16" s="171">
        <v>332064.72180913005</v>
      </c>
      <c r="Z16" s="171">
        <v>328068.62533061352</v>
      </c>
      <c r="AA16" s="171">
        <v>324004.38509785</v>
      </c>
      <c r="AB16" s="171">
        <v>319940.97106579388</v>
      </c>
      <c r="AC16" s="171">
        <v>315809.41327949066</v>
      </c>
      <c r="AD16" s="171">
        <v>311678.68169389502</v>
      </c>
      <c r="AE16" s="171">
        <v>307480.21945440595</v>
      </c>
      <c r="AF16" s="171">
        <v>303255.42898828059</v>
      </c>
      <c r="AG16" s="171">
        <v>299004.31029551907</v>
      </c>
      <c r="AH16" s="171">
        <v>294658.30652152037</v>
      </c>
      <c r="AI16" s="171">
        <v>290313.12894822919</v>
      </c>
      <c r="AJ16" s="171">
        <v>285899.39452033711</v>
      </c>
      <c r="AK16" s="171">
        <v>281416.69013749034</v>
      </c>
      <c r="AL16" s="171">
        <v>276892.58332738647</v>
      </c>
      <c r="AM16" s="171">
        <v>272312.8260901121</v>
      </c>
      <c r="AN16" s="171">
        <v>267775.2974808024</v>
      </c>
      <c r="AO16" s="171">
        <v>263197.19264494296</v>
      </c>
      <c r="AP16" s="171">
        <v>258592.75958244738</v>
      </c>
      <c r="AQ16" s="171">
        <v>253989.9789213668</v>
      </c>
      <c r="AR16" s="171">
        <v>249429.83998860462</v>
      </c>
      <c r="AS16" s="171">
        <v>244816.63150221616</v>
      </c>
      <c r="AT16" s="171">
        <v>240177.50788954523</v>
      </c>
      <c r="AU16" s="171">
        <v>235496.98184961715</v>
      </c>
      <c r="AV16" s="171">
        <v>230762.97315570916</v>
      </c>
      <c r="AW16" s="171">
        <v>225987.14893419022</v>
      </c>
      <c r="AX16" s="171">
        <v>221142.76785807038</v>
      </c>
      <c r="AY16" s="171">
        <v>216241.49705371872</v>
      </c>
      <c r="AZ16" s="171">
        <v>211298.82382210996</v>
      </c>
      <c r="BA16" s="171">
        <v>206368.23081722404</v>
      </c>
      <c r="BB16" s="171">
        <v>201424.21601313219</v>
      </c>
      <c r="BC16" s="171">
        <v>196535.33626443541</v>
      </c>
      <c r="BD16" s="171">
        <v>191785.22262635539</v>
      </c>
      <c r="BE16" s="171">
        <v>187091.48334473165</v>
      </c>
      <c r="BF16" s="171">
        <v>182509.76884673475</v>
      </c>
      <c r="BG16" s="171">
        <v>178110.28838838055</v>
      </c>
      <c r="BH16" s="171">
        <v>173824.07201471442</v>
      </c>
      <c r="BI16" s="171">
        <v>169692.10905263977</v>
      </c>
      <c r="BJ16" s="171">
        <v>165714.81260251036</v>
      </c>
      <c r="BK16" s="171">
        <v>161835.29293609434</v>
      </c>
      <c r="BL16" s="171">
        <v>158094.53938029511</v>
      </c>
      <c r="BM16" s="171">
        <v>154492.96503546648</v>
      </c>
      <c r="BN16" s="171">
        <v>150946.5257460328</v>
      </c>
      <c r="BO16" s="171">
        <v>147551.34589429255</v>
      </c>
      <c r="BP16" s="171">
        <v>144268.19082617917</v>
      </c>
      <c r="BQ16" s="171">
        <v>141177.37315518857</v>
      </c>
      <c r="BR16" s="171">
        <v>138156.35163986016</v>
      </c>
      <c r="BS16" s="171">
        <v>135301.66376284609</v>
      </c>
      <c r="BT16" s="171">
        <v>132682.27947910092</v>
      </c>
      <c r="BU16" s="171">
        <v>130217.14860694724</v>
      </c>
      <c r="BV16" s="171">
        <v>127864.45561877414</v>
      </c>
      <c r="BW16" s="171">
        <v>126542.79786017048</v>
      </c>
      <c r="BX16" s="171">
        <v>125305.18425714245</v>
      </c>
      <c r="BY16" s="171">
        <v>124137.36680977662</v>
      </c>
      <c r="BZ16" s="171">
        <v>122984.62356303164</v>
      </c>
      <c r="CA16" s="170"/>
      <c r="CB16" s="170"/>
    </row>
    <row r="17" spans="2:80" x14ac:dyDescent="0.25">
      <c r="B17" s="166">
        <f t="shared" si="7"/>
        <v>2010</v>
      </c>
      <c r="C17" s="171">
        <v>417633.62875972351</v>
      </c>
      <c r="D17" s="171">
        <v>415343.18270823179</v>
      </c>
      <c r="E17" s="171">
        <v>413063.22487898701</v>
      </c>
      <c r="F17" s="171">
        <v>410644.31382610404</v>
      </c>
      <c r="G17" s="171">
        <v>408226.65446729283</v>
      </c>
      <c r="H17" s="171">
        <v>405750.00671890954</v>
      </c>
      <c r="I17" s="171">
        <v>403257.38930231985</v>
      </c>
      <c r="J17" s="171">
        <v>400777.76349612087</v>
      </c>
      <c r="K17" s="171">
        <v>398221.92793807155</v>
      </c>
      <c r="L17" s="171">
        <v>395656.85585184727</v>
      </c>
      <c r="M17" s="171">
        <v>392971.30359833466</v>
      </c>
      <c r="N17" s="171">
        <v>390279.01820479089</v>
      </c>
      <c r="O17" s="171">
        <v>387587.98450531892</v>
      </c>
      <c r="P17" s="171">
        <v>384756.74588813679</v>
      </c>
      <c r="Q17" s="171">
        <v>380924.71521694167</v>
      </c>
      <c r="R17" s="171">
        <v>377084.69971164322</v>
      </c>
      <c r="S17" s="171">
        <v>373176.45928859769</v>
      </c>
      <c r="T17" s="171">
        <v>369209.2304759798</v>
      </c>
      <c r="U17" s="171">
        <v>365235.26852333074</v>
      </c>
      <c r="V17" s="171">
        <v>361191.82995886263</v>
      </c>
      <c r="W17" s="171">
        <v>357080.16647664719</v>
      </c>
      <c r="X17" s="171">
        <v>352917.49943896255</v>
      </c>
      <c r="Y17" s="171">
        <v>348677.37095535581</v>
      </c>
      <c r="Z17" s="171">
        <v>344448.98238806776</v>
      </c>
      <c r="AA17" s="171">
        <v>340152.36890303256</v>
      </c>
      <c r="AB17" s="171">
        <v>335858.25880614109</v>
      </c>
      <c r="AC17" s="171">
        <v>331495.92379150231</v>
      </c>
      <c r="AD17" s="171">
        <v>327136.09216500726</v>
      </c>
      <c r="AE17" s="171">
        <v>322709.28731483693</v>
      </c>
      <c r="AF17" s="171">
        <v>318275.74932463537</v>
      </c>
      <c r="AG17" s="171">
        <v>313835.47819440247</v>
      </c>
      <c r="AH17" s="171">
        <v>309318.99731231929</v>
      </c>
      <c r="AI17" s="171">
        <v>304805.01981837978</v>
      </c>
      <c r="AJ17" s="171">
        <v>300221.56571262132</v>
      </c>
      <c r="AK17" s="171">
        <v>295567.38330097171</v>
      </c>
      <c r="AL17" s="171">
        <v>290852.96080567804</v>
      </c>
      <c r="AM17" s="171">
        <v>286027.29467127111</v>
      </c>
      <c r="AN17" s="171">
        <v>281264.37200865214</v>
      </c>
      <c r="AO17" s="171">
        <v>276443.71265053272</v>
      </c>
      <c r="AP17" s="171">
        <v>271616.32015238208</v>
      </c>
      <c r="AQ17" s="171">
        <v>266793.934430519</v>
      </c>
      <c r="AR17" s="171">
        <v>262035.54387451557</v>
      </c>
      <c r="AS17" s="171">
        <v>257262.43534437782</v>
      </c>
      <c r="AT17" s="171">
        <v>252483.84536828074</v>
      </c>
      <c r="AU17" s="171">
        <v>247645.01530853947</v>
      </c>
      <c r="AV17" s="171">
        <v>242790.21558059202</v>
      </c>
      <c r="AW17" s="171">
        <v>237873.92407492854</v>
      </c>
      <c r="AX17" s="171">
        <v>232888.155957446</v>
      </c>
      <c r="AY17" s="171">
        <v>227787.38911863451</v>
      </c>
      <c r="AZ17" s="171">
        <v>222626.38219617895</v>
      </c>
      <c r="BA17" s="171">
        <v>217421.10485828554</v>
      </c>
      <c r="BB17" s="171">
        <v>212167.32735306676</v>
      </c>
      <c r="BC17" s="171">
        <v>206934.52629234173</v>
      </c>
      <c r="BD17" s="171">
        <v>201845.68523154245</v>
      </c>
      <c r="BE17" s="171">
        <v>196781.57569745253</v>
      </c>
      <c r="BF17" s="171">
        <v>191853.44132918521</v>
      </c>
      <c r="BG17" s="171">
        <v>187135.76551484718</v>
      </c>
      <c r="BH17" s="171">
        <v>182557.8199485474</v>
      </c>
      <c r="BI17" s="171">
        <v>178178.59301985809</v>
      </c>
      <c r="BJ17" s="171">
        <v>173999.33642285113</v>
      </c>
      <c r="BK17" s="171">
        <v>169905.05143619765</v>
      </c>
      <c r="BL17" s="171">
        <v>165954.72644946998</v>
      </c>
      <c r="BM17" s="171">
        <v>162149.61315673986</v>
      </c>
      <c r="BN17" s="171">
        <v>158365.47630850351</v>
      </c>
      <c r="BO17" s="171">
        <v>154682.28073882696</v>
      </c>
      <c r="BP17" s="171">
        <v>151135.06033497298</v>
      </c>
      <c r="BQ17" s="171">
        <v>147806.49835729884</v>
      </c>
      <c r="BR17" s="171">
        <v>144551.16807365953</v>
      </c>
      <c r="BS17" s="171">
        <v>141450.28601219272</v>
      </c>
      <c r="BT17" s="171">
        <v>138574.58047878958</v>
      </c>
      <c r="BU17" s="171">
        <v>135897.59358299698</v>
      </c>
      <c r="BV17" s="171">
        <v>133357.83354709879</v>
      </c>
      <c r="BW17" s="171">
        <v>131948.07066971893</v>
      </c>
      <c r="BX17" s="171">
        <v>130662.543041843</v>
      </c>
      <c r="BY17" s="171">
        <v>129450.24710800177</v>
      </c>
      <c r="BZ17" s="171">
        <v>128291.45811777347</v>
      </c>
      <c r="CA17" s="170"/>
      <c r="CB17" s="170"/>
    </row>
    <row r="18" spans="2:80" x14ac:dyDescent="0.25">
      <c r="B18" s="166">
        <f t="shared" si="7"/>
        <v>2011</v>
      </c>
      <c r="C18" s="171">
        <v>444620.07111417467</v>
      </c>
      <c r="D18" s="171">
        <v>441921.72158094938</v>
      </c>
      <c r="E18" s="171">
        <v>439227.13819276739</v>
      </c>
      <c r="F18" s="171">
        <v>436397.68960122205</v>
      </c>
      <c r="G18" s="171">
        <v>433571.57059852808</v>
      </c>
      <c r="H18" s="171">
        <v>430681.78513919562</v>
      </c>
      <c r="I18" s="171">
        <v>427799.09541375737</v>
      </c>
      <c r="J18" s="171">
        <v>424927.2675672567</v>
      </c>
      <c r="K18" s="171">
        <v>421994.66629677697</v>
      </c>
      <c r="L18" s="171">
        <v>419062.501582489</v>
      </c>
      <c r="M18" s="171">
        <v>415995.47166483791</v>
      </c>
      <c r="N18" s="171">
        <v>412935.53748108126</v>
      </c>
      <c r="O18" s="171">
        <v>409879.36944236769</v>
      </c>
      <c r="P18" s="171">
        <v>406684.57005524775</v>
      </c>
      <c r="Q18" s="171">
        <v>402449.250927146</v>
      </c>
      <c r="R18" s="171">
        <v>398217.26138789533</v>
      </c>
      <c r="S18" s="171">
        <v>393921.60539200623</v>
      </c>
      <c r="T18" s="171">
        <v>389562.28293947864</v>
      </c>
      <c r="U18" s="171">
        <v>385209.6196646535</v>
      </c>
      <c r="V18" s="171">
        <v>380789.96034433879</v>
      </c>
      <c r="W18" s="171">
        <v>376306.63456738542</v>
      </c>
      <c r="X18" s="171">
        <v>371756.31274494238</v>
      </c>
      <c r="Y18" s="171">
        <v>367141.88790966902</v>
      </c>
      <c r="Z18" s="171">
        <v>362534.55880829005</v>
      </c>
      <c r="AA18" s="171">
        <v>357863.56325027253</v>
      </c>
      <c r="AB18" s="171">
        <v>353200.09998234117</v>
      </c>
      <c r="AC18" s="171">
        <v>348472.53370157955</v>
      </c>
      <c r="AD18" s="171">
        <v>343752.93626709597</v>
      </c>
      <c r="AE18" s="171">
        <v>338972.56540863332</v>
      </c>
      <c r="AF18" s="171">
        <v>334199.72684025695</v>
      </c>
      <c r="AG18" s="171">
        <v>329434.4205619666</v>
      </c>
      <c r="AH18" s="171">
        <v>324608.7774158892</v>
      </c>
      <c r="AI18" s="171">
        <v>319790.23000370612</v>
      </c>
      <c r="AJ18" s="171">
        <v>314904.68654603325</v>
      </c>
      <c r="AK18" s="171">
        <v>309948.38089782756</v>
      </c>
      <c r="AL18" s="171">
        <v>304924.64264794032</v>
      </c>
      <c r="AM18" s="171">
        <v>299766.03919468983</v>
      </c>
      <c r="AN18" s="171">
        <v>294682.40063320717</v>
      </c>
      <c r="AO18" s="171">
        <v>289538.86176012905</v>
      </c>
      <c r="AP18" s="171">
        <v>284402.41862094536</v>
      </c>
      <c r="AQ18" s="171">
        <v>279280.60350574227</v>
      </c>
      <c r="AR18" s="171">
        <v>274237.08287115826</v>
      </c>
      <c r="AS18" s="171">
        <v>269204.42411551171</v>
      </c>
      <c r="AT18" s="171">
        <v>264182.62723880261</v>
      </c>
      <c r="AU18" s="171">
        <v>259093.83431660369</v>
      </c>
      <c r="AV18" s="171">
        <v>254012.13712829928</v>
      </c>
      <c r="AW18" s="171">
        <v>248859.67774946199</v>
      </c>
      <c r="AX18" s="171">
        <v>243639.78576894297</v>
      </c>
      <c r="AY18" s="171">
        <v>238275.0398185071</v>
      </c>
      <c r="AZ18" s="171">
        <v>232842.42471019767</v>
      </c>
      <c r="BA18" s="171">
        <v>227335.71782250423</v>
      </c>
      <c r="BB18" s="171">
        <v>221768.67406702353</v>
      </c>
      <c r="BC18" s="171">
        <v>216209.16260162904</v>
      </c>
      <c r="BD18" s="171">
        <v>210799.14436357832</v>
      </c>
      <c r="BE18" s="171">
        <v>205407.08373835945</v>
      </c>
      <c r="BF18" s="171">
        <v>200167.84592933563</v>
      </c>
      <c r="BG18" s="171">
        <v>195163.0550059771</v>
      </c>
      <c r="BH18" s="171">
        <v>190322.38533394304</v>
      </c>
      <c r="BI18" s="171">
        <v>185708.63025748811</v>
      </c>
      <c r="BJ18" s="171">
        <v>181325.99247784726</v>
      </c>
      <c r="BK18" s="171">
        <v>177028.74491271985</v>
      </c>
      <c r="BL18" s="171">
        <v>172880.99057493624</v>
      </c>
      <c r="BM18" s="171">
        <v>168885.62249715585</v>
      </c>
      <c r="BN18" s="171">
        <v>164897.78670946165</v>
      </c>
      <c r="BO18" s="171">
        <v>160987.80884619468</v>
      </c>
      <c r="BP18" s="171">
        <v>157231.09035531461</v>
      </c>
      <c r="BQ18" s="171">
        <v>153711.41293477599</v>
      </c>
      <c r="BR18" s="171">
        <v>150270.02999485639</v>
      </c>
      <c r="BS18" s="171">
        <v>146981.03331494005</v>
      </c>
      <c r="BT18" s="171">
        <v>143916.49475413526</v>
      </c>
      <c r="BU18" s="171">
        <v>141078.87078890964</v>
      </c>
      <c r="BV18" s="171">
        <v>138397.39922873036</v>
      </c>
      <c r="BW18" s="171">
        <v>136914.2937282896</v>
      </c>
      <c r="BX18" s="171">
        <v>135576.91531014958</v>
      </c>
      <c r="BY18" s="171">
        <v>134317.39481643678</v>
      </c>
      <c r="BZ18" s="171">
        <v>133132.83921449177</v>
      </c>
      <c r="CA18" s="170"/>
      <c r="CB18" s="170"/>
    </row>
    <row r="19" spans="2:80" x14ac:dyDescent="0.25">
      <c r="B19" s="166">
        <f t="shared" si="7"/>
        <v>2012</v>
      </c>
      <c r="C19" s="171">
        <v>474250.25641872297</v>
      </c>
      <c r="D19" s="171">
        <v>470961.16574433306</v>
      </c>
      <c r="E19" s="171">
        <v>467679.67262758024</v>
      </c>
      <c r="F19" s="171">
        <v>464272.44351204491</v>
      </c>
      <c r="G19" s="171">
        <v>460871.48525987961</v>
      </c>
      <c r="H19" s="171">
        <v>457415.25656596012</v>
      </c>
      <c r="I19" s="171">
        <v>453972.89629304758</v>
      </c>
      <c r="J19" s="171">
        <v>450551.54841689568</v>
      </c>
      <c r="K19" s="171">
        <v>447079.87426809256</v>
      </c>
      <c r="L19" s="171">
        <v>443609.07323167328</v>
      </c>
      <c r="M19" s="171">
        <v>440013.44336023804</v>
      </c>
      <c r="N19" s="171">
        <v>436431.22832792648</v>
      </c>
      <c r="O19" s="171">
        <v>432856.15727136872</v>
      </c>
      <c r="P19" s="171">
        <v>429149.11340404127</v>
      </c>
      <c r="Q19" s="171">
        <v>424377.68972479791</v>
      </c>
      <c r="R19" s="171">
        <v>419612.9904908078</v>
      </c>
      <c r="S19" s="171">
        <v>414793.02081506344</v>
      </c>
      <c r="T19" s="171">
        <v>409917.78069756494</v>
      </c>
      <c r="U19" s="171">
        <v>405055.08230680635</v>
      </c>
      <c r="V19" s="171">
        <v>400130.84261092363</v>
      </c>
      <c r="W19" s="171">
        <v>395151.33247328666</v>
      </c>
      <c r="X19" s="171">
        <v>390109.827448642</v>
      </c>
      <c r="Y19" s="171">
        <v>385012.632451743</v>
      </c>
      <c r="Z19" s="171">
        <v>379928.39871208422</v>
      </c>
      <c r="AA19" s="171">
        <v>374789.34811255452</v>
      </c>
      <c r="AB19" s="171">
        <v>369664.5854645322</v>
      </c>
      <c r="AC19" s="171">
        <v>364483.67926237197</v>
      </c>
      <c r="AD19" s="171">
        <v>359318.3877059861</v>
      </c>
      <c r="AE19" s="171">
        <v>354102.76987694902</v>
      </c>
      <c r="AF19" s="171">
        <v>348902.34716318583</v>
      </c>
      <c r="AG19" s="171">
        <v>343716.21240093018</v>
      </c>
      <c r="AH19" s="171">
        <v>338481.53164217365</v>
      </c>
      <c r="AI19" s="171">
        <v>333260.26572254056</v>
      </c>
      <c r="AJ19" s="171">
        <v>327977.91207966686</v>
      </c>
      <c r="AK19" s="171">
        <v>322627.32673779828</v>
      </c>
      <c r="AL19" s="171">
        <v>317214.326978422</v>
      </c>
      <c r="AM19" s="171">
        <v>311676.0448021465</v>
      </c>
      <c r="AN19" s="171">
        <v>306215.82574053633</v>
      </c>
      <c r="AO19" s="171">
        <v>300707.48021292558</v>
      </c>
      <c r="AP19" s="171">
        <v>295213.00310632179</v>
      </c>
      <c r="AQ19" s="171">
        <v>289747.13595411566</v>
      </c>
      <c r="AR19" s="171">
        <v>284365.60277994489</v>
      </c>
      <c r="AS19" s="171">
        <v>279005.08200253471</v>
      </c>
      <c r="AT19" s="171">
        <v>273666.02720376855</v>
      </c>
      <c r="AU19" s="171">
        <v>268265.8846817615</v>
      </c>
      <c r="AV19" s="171">
        <v>262879.61058076145</v>
      </c>
      <c r="AW19" s="171">
        <v>257424.65119888348</v>
      </c>
      <c r="AX19" s="171">
        <v>251908.18456326425</v>
      </c>
      <c r="AY19" s="171">
        <v>246247.62292063591</v>
      </c>
      <c r="AZ19" s="171">
        <v>240524.68091188261</v>
      </c>
      <c r="BA19" s="171">
        <v>234726.78275888143</v>
      </c>
      <c r="BB19" s="171">
        <v>228880.79219126262</v>
      </c>
      <c r="BC19" s="171">
        <v>223049.54315703455</v>
      </c>
      <c r="BD19" s="171">
        <v>217373.0936578699</v>
      </c>
      <c r="BE19" s="171">
        <v>211731.97855835623</v>
      </c>
      <c r="BF19" s="171">
        <v>206251.48027539282</v>
      </c>
      <c r="BG19" s="171">
        <v>201021.75006850139</v>
      </c>
      <c r="BH19" s="171">
        <v>195974.06860542123</v>
      </c>
      <c r="BI19" s="171">
        <v>191163.32084878907</v>
      </c>
      <c r="BJ19" s="171">
        <v>186596.61672297562</v>
      </c>
      <c r="BK19" s="171">
        <v>182128.11499620444</v>
      </c>
      <c r="BL19" s="171">
        <v>177814.86638638005</v>
      </c>
      <c r="BM19" s="171">
        <v>173660.90789883881</v>
      </c>
      <c r="BN19" s="171">
        <v>169523.05169033824</v>
      </c>
      <c r="BO19" s="171">
        <v>165468.65634748922</v>
      </c>
      <c r="BP19" s="171">
        <v>161576.20451545736</v>
      </c>
      <c r="BQ19" s="171">
        <v>157930.07968774898</v>
      </c>
      <c r="BR19" s="171">
        <v>154368.28883807582</v>
      </c>
      <c r="BS19" s="171">
        <v>150966.69527445242</v>
      </c>
      <c r="BT19" s="171">
        <v>147796.6036149078</v>
      </c>
      <c r="BU19" s="171">
        <v>144862.99207992791</v>
      </c>
      <c r="BV19" s="171">
        <v>142095.81464298486</v>
      </c>
      <c r="BW19" s="171">
        <v>140562.07244358954</v>
      </c>
      <c r="BX19" s="171">
        <v>139175.53222162084</v>
      </c>
      <c r="BY19" s="171">
        <v>137872.45286530364</v>
      </c>
      <c r="BZ19" s="171">
        <v>136646.9830417684</v>
      </c>
      <c r="CA19" s="170"/>
      <c r="CB19" s="170"/>
    </row>
    <row r="20" spans="2:80" x14ac:dyDescent="0.25">
      <c r="B20" s="166">
        <f t="shared" si="7"/>
        <v>2013</v>
      </c>
      <c r="C20" s="171">
        <v>519159.19149987178</v>
      </c>
      <c r="D20" s="171">
        <v>514797.83731759165</v>
      </c>
      <c r="E20" s="171">
        <v>510451.73980430642</v>
      </c>
      <c r="F20" s="171">
        <v>506001.12760688562</v>
      </c>
      <c r="G20" s="171">
        <v>501561.78065611195</v>
      </c>
      <c r="H20" s="171">
        <v>497085.43303226528</v>
      </c>
      <c r="I20" s="171">
        <v>492635.60732406075</v>
      </c>
      <c r="J20" s="171">
        <v>488226.18811529595</v>
      </c>
      <c r="K20" s="171">
        <v>483787.04205775727</v>
      </c>
      <c r="L20" s="171">
        <v>479350.51533736952</v>
      </c>
      <c r="M20" s="171">
        <v>474812.21810324054</v>
      </c>
      <c r="N20" s="171">
        <v>470299.07069955627</v>
      </c>
      <c r="O20" s="171">
        <v>465799.80787967006</v>
      </c>
      <c r="P20" s="171">
        <v>461184.88996224443</v>
      </c>
      <c r="Q20" s="171">
        <v>455490.94536231068</v>
      </c>
      <c r="R20" s="171">
        <v>449809.63809422066</v>
      </c>
      <c r="S20" s="171">
        <v>444091.33015305793</v>
      </c>
      <c r="T20" s="171">
        <v>438336.0215388225</v>
      </c>
      <c r="U20" s="171">
        <v>432603.24341788079</v>
      </c>
      <c r="V20" s="171">
        <v>426822.19937721954</v>
      </c>
      <c r="W20" s="171">
        <v>421004.15466348547</v>
      </c>
      <c r="X20" s="171">
        <v>415136.4719448348</v>
      </c>
      <c r="Y20" s="171">
        <v>409230.54130115744</v>
      </c>
      <c r="Z20" s="171">
        <v>403348.38840272772</v>
      </c>
      <c r="AA20" s="171">
        <v>397430.60691642255</v>
      </c>
      <c r="AB20" s="171">
        <v>391540.59459771309</v>
      </c>
      <c r="AC20" s="171">
        <v>385610.96226877981</v>
      </c>
      <c r="AD20" s="171">
        <v>379713.09052979061</v>
      </c>
      <c r="AE20" s="171">
        <v>373785.49194202747</v>
      </c>
      <c r="AF20" s="171">
        <v>367888.40669225424</v>
      </c>
      <c r="AG20" s="171">
        <v>362019.09061007696</v>
      </c>
      <c r="AH20" s="171">
        <v>356125.41118667088</v>
      </c>
      <c r="AI20" s="171">
        <v>350256.8815937097</v>
      </c>
      <c r="AJ20" s="171">
        <v>344341.45816622593</v>
      </c>
      <c r="AK20" s="171">
        <v>338365.25632042147</v>
      </c>
      <c r="AL20" s="171">
        <v>332338.16921774647</v>
      </c>
      <c r="AM20" s="171">
        <v>326207.9395161331</v>
      </c>
      <c r="AN20" s="171">
        <v>320160.48049457744</v>
      </c>
      <c r="AO20" s="171">
        <v>314089.90538374695</v>
      </c>
      <c r="AP20" s="171">
        <v>308045.85218855838</v>
      </c>
      <c r="AQ20" s="171">
        <v>302057.46216180467</v>
      </c>
      <c r="AR20" s="171">
        <v>296163.10806175543</v>
      </c>
      <c r="AS20" s="171">
        <v>290309.16046114615</v>
      </c>
      <c r="AT20" s="171">
        <v>284496.99144517374</v>
      </c>
      <c r="AU20" s="171">
        <v>278637.92859467876</v>
      </c>
      <c r="AV20" s="171">
        <v>272805.38765982562</v>
      </c>
      <c r="AW20" s="171">
        <v>266910.696221455</v>
      </c>
      <c r="AX20" s="171">
        <v>260967.86369660767</v>
      </c>
      <c r="AY20" s="171">
        <v>254888.09283288132</v>
      </c>
      <c r="AZ20" s="171">
        <v>248757.56154552737</v>
      </c>
      <c r="BA20" s="171">
        <v>242553.61450800899</v>
      </c>
      <c r="BB20" s="171">
        <v>236326.67621445877</v>
      </c>
      <c r="BC20" s="171">
        <v>230128.87917370157</v>
      </c>
      <c r="BD20" s="171">
        <v>224092.63207071164</v>
      </c>
      <c r="BE20" s="171">
        <v>218124.68546800056</v>
      </c>
      <c r="BF20" s="171">
        <v>212328.18196450663</v>
      </c>
      <c r="BG20" s="171">
        <v>206807.05064838432</v>
      </c>
      <c r="BH20" s="171">
        <v>201499.01618287299</v>
      </c>
      <c r="BI20" s="171">
        <v>196439.95682233456</v>
      </c>
      <c r="BJ20" s="171">
        <v>191643.63231732376</v>
      </c>
      <c r="BK20" s="171">
        <v>186967.86565465946</v>
      </c>
      <c r="BL20" s="171">
        <v>182455.02101495949</v>
      </c>
      <c r="BM20" s="171">
        <v>178109.62805212871</v>
      </c>
      <c r="BN20" s="171">
        <v>173797.49259768194</v>
      </c>
      <c r="BO20" s="171">
        <v>169576.77373278874</v>
      </c>
      <c r="BP20" s="171">
        <v>165531.48938946088</v>
      </c>
      <c r="BQ20" s="171">
        <v>161743.66443023665</v>
      </c>
      <c r="BR20" s="171">
        <v>158049.875397717</v>
      </c>
      <c r="BS20" s="171">
        <v>154526.28221246056</v>
      </c>
      <c r="BT20" s="171">
        <v>151242.89338943799</v>
      </c>
      <c r="BU20" s="171">
        <v>148207.10758619121</v>
      </c>
      <c r="BV20" s="171">
        <v>145352.65804361142</v>
      </c>
      <c r="BW20" s="171">
        <v>143763.89237666276</v>
      </c>
      <c r="BX20" s="171">
        <v>142321.41997848652</v>
      </c>
      <c r="BY20" s="171">
        <v>140970.36416986384</v>
      </c>
      <c r="BZ20" s="171">
        <v>139700.70695610187</v>
      </c>
      <c r="CA20" s="170"/>
      <c r="CB20" s="170"/>
    </row>
    <row r="21" spans="2:80" x14ac:dyDescent="0.25">
      <c r="B21" s="166">
        <f t="shared" si="7"/>
        <v>2014</v>
      </c>
      <c r="C21" s="171">
        <v>592010.92406440468</v>
      </c>
      <c r="D21" s="171">
        <v>585743.70780918794</v>
      </c>
      <c r="E21" s="171">
        <v>579505.42653020332</v>
      </c>
      <c r="F21" s="171">
        <v>573204.92334593215</v>
      </c>
      <c r="G21" s="171">
        <v>566925.29825353972</v>
      </c>
      <c r="H21" s="171">
        <v>560643.4971847363</v>
      </c>
      <c r="I21" s="171">
        <v>554411.50918404374</v>
      </c>
      <c r="J21" s="171">
        <v>548254.14134906768</v>
      </c>
      <c r="K21" s="171">
        <v>542107.41874520585</v>
      </c>
      <c r="L21" s="171">
        <v>535964.6251470705</v>
      </c>
      <c r="M21" s="171">
        <v>529767.86540090258</v>
      </c>
      <c r="N21" s="171">
        <v>523616.79084421846</v>
      </c>
      <c r="O21" s="171">
        <v>517490.52338513982</v>
      </c>
      <c r="P21" s="171">
        <v>511285.48268042289</v>
      </c>
      <c r="Q21" s="171">
        <v>503996.60937079135</v>
      </c>
      <c r="R21" s="171">
        <v>496732.74203166552</v>
      </c>
      <c r="S21" s="171">
        <v>489466.69871612848</v>
      </c>
      <c r="T21" s="171">
        <v>482198.47942418046</v>
      </c>
      <c r="U21" s="171">
        <v>474972.01631598995</v>
      </c>
      <c r="V21" s="171">
        <v>467722.49913950963</v>
      </c>
      <c r="W21" s="171">
        <v>460470.80598661816</v>
      </c>
      <c r="X21" s="171">
        <v>453191.93088680995</v>
      </c>
      <c r="Y21" s="171">
        <v>445911.07868349116</v>
      </c>
      <c r="Z21" s="171">
        <v>438671.78379102948</v>
      </c>
      <c r="AA21" s="171">
        <v>431434.44080078363</v>
      </c>
      <c r="AB21" s="171">
        <v>424246.71200574847</v>
      </c>
      <c r="AC21" s="171">
        <v>417052.87822857557</v>
      </c>
      <c r="AD21" s="171">
        <v>409916.71553096699</v>
      </c>
      <c r="AE21" s="171">
        <v>402791.19806447253</v>
      </c>
      <c r="AF21" s="171">
        <v>395723.55055044265</v>
      </c>
      <c r="AG21" s="171">
        <v>388705.51723162347</v>
      </c>
      <c r="AH21" s="171">
        <v>381710.31390689884</v>
      </c>
      <c r="AI21" s="171">
        <v>374760.7957716583</v>
      </c>
      <c r="AJ21" s="171">
        <v>367792.35144675488</v>
      </c>
      <c r="AK21" s="171">
        <v>360780.17383458326</v>
      </c>
      <c r="AL21" s="171">
        <v>353741.01314839511</v>
      </c>
      <c r="AM21" s="171">
        <v>346643.75843554724</v>
      </c>
      <c r="AN21" s="171">
        <v>339635.48462780734</v>
      </c>
      <c r="AO21" s="171">
        <v>332649.84194126161</v>
      </c>
      <c r="AP21" s="171">
        <v>325714.01232282689</v>
      </c>
      <c r="AQ21" s="171">
        <v>318881.73784634081</v>
      </c>
      <c r="AR21" s="171">
        <v>312159.32236684149</v>
      </c>
      <c r="AS21" s="171">
        <v>305511.52705305826</v>
      </c>
      <c r="AT21" s="171">
        <v>298942.47978361859</v>
      </c>
      <c r="AU21" s="171">
        <v>292354.50632451579</v>
      </c>
      <c r="AV21" s="171">
        <v>285816.34593352414</v>
      </c>
      <c r="AW21" s="171">
        <v>279230.32437663735</v>
      </c>
      <c r="AX21" s="171">
        <v>272625.57550298789</v>
      </c>
      <c r="AY21" s="171">
        <v>265900.0983270423</v>
      </c>
      <c r="AZ21" s="171">
        <v>259151.96482860774</v>
      </c>
      <c r="BA21" s="171">
        <v>252335.09207239913</v>
      </c>
      <c r="BB21" s="171">
        <v>245545.17718891206</v>
      </c>
      <c r="BC21" s="171">
        <v>238809.00437926262</v>
      </c>
      <c r="BD21" s="171">
        <v>232242.73649547534</v>
      </c>
      <c r="BE21" s="171">
        <v>225805.02972414237</v>
      </c>
      <c r="BF21" s="171">
        <v>219553.97809192352</v>
      </c>
      <c r="BG21" s="171">
        <v>213616.19080905715</v>
      </c>
      <c r="BH21" s="171">
        <v>207939.47995812091</v>
      </c>
      <c r="BI21" s="171">
        <v>202530.54713995341</v>
      </c>
      <c r="BJ21" s="171">
        <v>197409.87270063278</v>
      </c>
      <c r="BK21" s="171">
        <v>192448.87032640973</v>
      </c>
      <c r="BL21" s="171">
        <v>187661.90075667587</v>
      </c>
      <c r="BM21" s="171">
        <v>183053.52944170262</v>
      </c>
      <c r="BN21" s="171">
        <v>178511.28383644769</v>
      </c>
      <c r="BO21" s="171">
        <v>174074.96822245279</v>
      </c>
      <c r="BP21" s="171">
        <v>169833.36463192548</v>
      </c>
      <c r="BQ21" s="171">
        <v>165866.92129422625</v>
      </c>
      <c r="BR21" s="171">
        <v>162010.33695351373</v>
      </c>
      <c r="BS21" s="171">
        <v>158340.60662481561</v>
      </c>
      <c r="BT21" s="171">
        <v>154917.37849120673</v>
      </c>
      <c r="BU21" s="171">
        <v>151757.80051173977</v>
      </c>
      <c r="BV21" s="171">
        <v>148801.62788463873</v>
      </c>
      <c r="BW21" s="171">
        <v>147142.11481957394</v>
      </c>
      <c r="BX21" s="171">
        <v>145623.57170413923</v>
      </c>
      <c r="BY21" s="171">
        <v>144210.95857996453</v>
      </c>
      <c r="BZ21" s="171">
        <v>142883.19848227079</v>
      </c>
      <c r="CA21" s="170"/>
      <c r="CB21" s="170"/>
    </row>
    <row r="22" spans="2:80" x14ac:dyDescent="0.25">
      <c r="B22" s="166">
        <f t="shared" si="7"/>
        <v>2015</v>
      </c>
      <c r="C22" s="171">
        <v>696958.69787689392</v>
      </c>
      <c r="D22" s="171">
        <v>687867.51660406648</v>
      </c>
      <c r="E22" s="171">
        <v>678826.36436022853</v>
      </c>
      <c r="F22" s="171">
        <v>669786.66148655559</v>
      </c>
      <c r="G22" s="171">
        <v>660780.8163178761</v>
      </c>
      <c r="H22" s="171">
        <v>651825.72486326867</v>
      </c>
      <c r="I22" s="171">
        <v>642954.52014264441</v>
      </c>
      <c r="J22" s="171">
        <v>634208.91787245008</v>
      </c>
      <c r="K22" s="171">
        <v>625531.75569732592</v>
      </c>
      <c r="L22" s="171">
        <v>616862.45153365494</v>
      </c>
      <c r="M22" s="171">
        <v>608211.22336523375</v>
      </c>
      <c r="N22" s="171">
        <v>599635.56861825322</v>
      </c>
      <c r="O22" s="171">
        <v>591101.62958771968</v>
      </c>
      <c r="P22" s="171">
        <v>582544.05083598907</v>
      </c>
      <c r="Q22" s="171">
        <v>572907.00653654104</v>
      </c>
      <c r="R22" s="171">
        <v>563312.13325462898</v>
      </c>
      <c r="S22" s="171">
        <v>553768.01368678897</v>
      </c>
      <c r="T22" s="171">
        <v>544274.64783302089</v>
      </c>
      <c r="U22" s="171">
        <v>534848.99738924007</v>
      </c>
      <c r="V22" s="171">
        <v>525440.24295453762</v>
      </c>
      <c r="W22" s="171">
        <v>516082.24223390699</v>
      </c>
      <c r="X22" s="171">
        <v>506732.82420981198</v>
      </c>
      <c r="Y22" s="171">
        <v>497434.61520087824</v>
      </c>
      <c r="Z22" s="171">
        <v>488203.66630084254</v>
      </c>
      <c r="AA22" s="171">
        <v>479031.7844274214</v>
      </c>
      <c r="AB22" s="171">
        <v>469943.33398689388</v>
      </c>
      <c r="AC22" s="171">
        <v>460897.77924898511</v>
      </c>
      <c r="AD22" s="171">
        <v>451951.82726796583</v>
      </c>
      <c r="AE22" s="171">
        <v>443074.31538201653</v>
      </c>
      <c r="AF22" s="171">
        <v>434296.86155404599</v>
      </c>
      <c r="AG22" s="171">
        <v>425602.83915896929</v>
      </c>
      <c r="AH22" s="171">
        <v>417001.74149550073</v>
      </c>
      <c r="AI22" s="171">
        <v>408476.21725347271</v>
      </c>
      <c r="AJ22" s="171">
        <v>399975.90233306552</v>
      </c>
      <c r="AK22" s="171">
        <v>391459.08101783181</v>
      </c>
      <c r="AL22" s="171">
        <v>382951.29770022328</v>
      </c>
      <c r="AM22" s="171">
        <v>374453.27706532204</v>
      </c>
      <c r="AN22" s="171">
        <v>366054.58980331733</v>
      </c>
      <c r="AO22" s="171">
        <v>357748.37197183119</v>
      </c>
      <c r="AP22" s="171">
        <v>349526.04087432829</v>
      </c>
      <c r="AQ22" s="171">
        <v>341479.34125624481</v>
      </c>
      <c r="AR22" s="171">
        <v>333565.83271605131</v>
      </c>
      <c r="AS22" s="171">
        <v>325777.92662628787</v>
      </c>
      <c r="AT22" s="171">
        <v>318123.93629949697</v>
      </c>
      <c r="AU22" s="171">
        <v>310495.1552943266</v>
      </c>
      <c r="AV22" s="171">
        <v>302950.26102313952</v>
      </c>
      <c r="AW22" s="171">
        <v>295380.54704458365</v>
      </c>
      <c r="AX22" s="171">
        <v>287836.4976887377</v>
      </c>
      <c r="AY22" s="171">
        <v>280200.6379006179</v>
      </c>
      <c r="AZ22" s="171">
        <v>272582.58472375514</v>
      </c>
      <c r="BA22" s="171">
        <v>264905.85413452983</v>
      </c>
      <c r="BB22" s="171">
        <v>257330.36158945507</v>
      </c>
      <c r="BC22" s="171">
        <v>249846.61378981671</v>
      </c>
      <c r="BD22" s="171">
        <v>242545.36141197511</v>
      </c>
      <c r="BE22" s="171">
        <v>235461.91153108928</v>
      </c>
      <c r="BF22" s="171">
        <v>228586.50146445155</v>
      </c>
      <c r="BG22" s="171">
        <v>222077.86668240328</v>
      </c>
      <c r="BH22" s="171">
        <v>215902.41886394389</v>
      </c>
      <c r="BI22" s="171">
        <v>210018.62820972261</v>
      </c>
      <c r="BJ22" s="171">
        <v>204459.44182255463</v>
      </c>
      <c r="BK22" s="171">
        <v>199117.33324725972</v>
      </c>
      <c r="BL22" s="171">
        <v>193966.03340630431</v>
      </c>
      <c r="BM22" s="171">
        <v>189006.60205560137</v>
      </c>
      <c r="BN22" s="171">
        <v>184163.85538796219</v>
      </c>
      <c r="BO22" s="171">
        <v>179446.44178675994</v>
      </c>
      <c r="BP22" s="171">
        <v>174953.23932380154</v>
      </c>
      <c r="BQ22" s="171">
        <v>170758.2148456038</v>
      </c>
      <c r="BR22" s="171">
        <v>166696.38144529623</v>
      </c>
      <c r="BS22" s="171">
        <v>162843.04316032608</v>
      </c>
      <c r="BT22" s="171">
        <v>159246.59373242164</v>
      </c>
      <c r="BU22" s="171">
        <v>155933.48815621296</v>
      </c>
      <c r="BV22" s="171">
        <v>152853.96678670362</v>
      </c>
      <c r="BW22" s="171">
        <v>151105.07176765814</v>
      </c>
      <c r="BX22" s="171">
        <v>149488.64314142027</v>
      </c>
      <c r="BY22" s="171">
        <v>147997.54758161929</v>
      </c>
      <c r="BZ22" s="171">
        <v>146597.47208217208</v>
      </c>
      <c r="CA22" s="170"/>
      <c r="CB22" s="170"/>
    </row>
    <row r="23" spans="2:80" x14ac:dyDescent="0.25">
      <c r="B23" s="166">
        <f t="shared" si="7"/>
        <v>2016</v>
      </c>
      <c r="C23" s="171">
        <v>809634.08230238967</v>
      </c>
      <c r="D23" s="171">
        <v>797552.16265967325</v>
      </c>
      <c r="E23" s="171">
        <v>785544.46812866186</v>
      </c>
      <c r="F23" s="171">
        <v>773601.34360109107</v>
      </c>
      <c r="G23" s="171">
        <v>761701.7887678307</v>
      </c>
      <c r="H23" s="171">
        <v>749908.74404799589</v>
      </c>
      <c r="I23" s="171">
        <v>738233.49413417676</v>
      </c>
      <c r="J23" s="171">
        <v>726733.57851882302</v>
      </c>
      <c r="K23" s="171">
        <v>715353.08729381033</v>
      </c>
      <c r="L23" s="171">
        <v>703986.5658669367</v>
      </c>
      <c r="M23" s="171">
        <v>692717.98568201507</v>
      </c>
      <c r="N23" s="171">
        <v>681550.5146838536</v>
      </c>
      <c r="O23" s="171">
        <v>670440.58317814139</v>
      </c>
      <c r="P23" s="171">
        <v>659371.05342193169</v>
      </c>
      <c r="Q23" s="171">
        <v>647223.69793991488</v>
      </c>
      <c r="R23" s="171">
        <v>635136.59777146426</v>
      </c>
      <c r="S23" s="171">
        <v>623156.00771643932</v>
      </c>
      <c r="T23" s="171">
        <v>611281.92777483957</v>
      </c>
      <c r="U23" s="171">
        <v>599494.98722186114</v>
      </c>
      <c r="V23" s="171">
        <v>587770.98708799749</v>
      </c>
      <c r="W23" s="171">
        <v>576153.49706755939</v>
      </c>
      <c r="X23" s="171">
        <v>564582.26184698031</v>
      </c>
      <c r="Y23" s="171">
        <v>553120.25256094371</v>
      </c>
      <c r="Z23" s="171">
        <v>541742.66684241116</v>
      </c>
      <c r="AA23" s="171">
        <v>530488.27685656014</v>
      </c>
      <c r="AB23" s="171">
        <v>519348.96585560776</v>
      </c>
      <c r="AC23" s="171">
        <v>508302.19516994199</v>
      </c>
      <c r="AD23" s="171">
        <v>497401.15888656984</v>
      </c>
      <c r="AE23" s="171">
        <v>486619.54699353903</v>
      </c>
      <c r="AF23" s="171">
        <v>475986.38532391872</v>
      </c>
      <c r="AG23" s="171">
        <v>465468.30263919733</v>
      </c>
      <c r="AH23" s="171">
        <v>455116.98538146785</v>
      </c>
      <c r="AI23" s="171">
        <v>444866.77731049835</v>
      </c>
      <c r="AJ23" s="171">
        <v>434696.19527789974</v>
      </c>
      <c r="AK23" s="171">
        <v>424547.69979122235</v>
      </c>
      <c r="AL23" s="171">
        <v>414448.17492552102</v>
      </c>
      <c r="AM23" s="171">
        <v>404429.90568251588</v>
      </c>
      <c r="AN23" s="171">
        <v>394527.80166120117</v>
      </c>
      <c r="AO23" s="171">
        <v>384789.74724576145</v>
      </c>
      <c r="AP23" s="171">
        <v>375169.48763633752</v>
      </c>
      <c r="AQ23" s="171">
        <v>365798.78743708413</v>
      </c>
      <c r="AR23" s="171">
        <v>356587.82215383189</v>
      </c>
      <c r="AS23" s="171">
        <v>347552.19116904482</v>
      </c>
      <c r="AT23" s="171">
        <v>338708.58010197902</v>
      </c>
      <c r="AU23" s="171">
        <v>329944.59507328388</v>
      </c>
      <c r="AV23" s="171">
        <v>321298.40485060471</v>
      </c>
      <c r="AW23" s="171">
        <v>312657.61555459106</v>
      </c>
      <c r="AX23" s="171">
        <v>304099.16811806511</v>
      </c>
      <c r="AY23" s="171">
        <v>295491.26722130366</v>
      </c>
      <c r="AZ23" s="171">
        <v>286951.73838589119</v>
      </c>
      <c r="BA23" s="171">
        <v>278374.04078283359</v>
      </c>
      <c r="BB23" s="171">
        <v>269979.79422602372</v>
      </c>
      <c r="BC23" s="171">
        <v>261717.31227336865</v>
      </c>
      <c r="BD23" s="171">
        <v>253656.50534669979</v>
      </c>
      <c r="BE23" s="171">
        <v>245905.51314376789</v>
      </c>
      <c r="BF23" s="171">
        <v>238383.08004187688</v>
      </c>
      <c r="BG23" s="171">
        <v>231275.82503208227</v>
      </c>
      <c r="BH23" s="171">
        <v>224569.74760067684</v>
      </c>
      <c r="BI23" s="171">
        <v>218180.45489572489</v>
      </c>
      <c r="BJ23" s="171">
        <v>212146.08496930308</v>
      </c>
      <c r="BK23" s="171">
        <v>206389.24476489809</v>
      </c>
      <c r="BL23" s="171">
        <v>200850.76520573517</v>
      </c>
      <c r="BM23" s="171">
        <v>195510.18933021827</v>
      </c>
      <c r="BN23" s="171">
        <v>190351.43491662375</v>
      </c>
      <c r="BO23" s="171">
        <v>185338.44562089135</v>
      </c>
      <c r="BP23" s="171">
        <v>180584.67084359453</v>
      </c>
      <c r="BQ23" s="171">
        <v>176153.65290272259</v>
      </c>
      <c r="BR23" s="171">
        <v>171882.36987785174</v>
      </c>
      <c r="BS23" s="171">
        <v>167842.36177513862</v>
      </c>
      <c r="BT23" s="171">
        <v>164070.13706233457</v>
      </c>
      <c r="BU23" s="171">
        <v>160598.0114567281</v>
      </c>
      <c r="BV23" s="171">
        <v>157381.32902721711</v>
      </c>
      <c r="BW23" s="171">
        <v>155530.02272665856</v>
      </c>
      <c r="BX23" s="171">
        <v>153806.16634038094</v>
      </c>
      <c r="BY23" s="171">
        <v>152228.0750719654</v>
      </c>
      <c r="BZ23" s="171">
        <v>150749.46340598445</v>
      </c>
      <c r="CA23" s="170"/>
      <c r="CB23" s="170"/>
    </row>
    <row r="24" spans="2:80" x14ac:dyDescent="0.25">
      <c r="B24" s="166">
        <f t="shared" si="7"/>
        <v>2017</v>
      </c>
      <c r="C24" s="171">
        <v>860747.43824706459</v>
      </c>
      <c r="D24" s="171">
        <v>847597.01418856881</v>
      </c>
      <c r="E24" s="171">
        <v>834534.57130072627</v>
      </c>
      <c r="F24" s="171">
        <v>821542.06630277471</v>
      </c>
      <c r="G24" s="171">
        <v>808584.53024976805</v>
      </c>
      <c r="H24" s="171">
        <v>795749.9443123599</v>
      </c>
      <c r="I24" s="171">
        <v>783038.30849055026</v>
      </c>
      <c r="J24" s="171">
        <v>770505.98298268439</v>
      </c>
      <c r="K24" s="171">
        <v>758078.56430965464</v>
      </c>
      <c r="L24" s="171">
        <v>745672.53689002525</v>
      </c>
      <c r="M24" s="171">
        <v>733399.68930490152</v>
      </c>
      <c r="N24" s="171">
        <v>721218.17086306866</v>
      </c>
      <c r="O24" s="171">
        <v>709095.63962008734</v>
      </c>
      <c r="P24" s="171">
        <v>697047.23994359409</v>
      </c>
      <c r="Q24" s="171">
        <v>683895.15463154484</v>
      </c>
      <c r="R24" s="171">
        <v>670809.65974993468</v>
      </c>
      <c r="S24" s="171">
        <v>657847.11549710925</v>
      </c>
      <c r="T24" s="171">
        <v>645007.5218730683</v>
      </c>
      <c r="U24" s="171">
        <v>632237.86613891833</v>
      </c>
      <c r="V24" s="171">
        <v>619556.19208860758</v>
      </c>
      <c r="W24" s="171">
        <v>606999.61635161308</v>
      </c>
      <c r="X24" s="171">
        <v>594497.19462519791</v>
      </c>
      <c r="Y24" s="171">
        <v>582127.9547860336</v>
      </c>
      <c r="Z24" s="171">
        <v>569818.42209148023</v>
      </c>
      <c r="AA24" s="171">
        <v>557663.46253757761</v>
      </c>
      <c r="AB24" s="171">
        <v>545623.08316740161</v>
      </c>
      <c r="AC24" s="171">
        <v>533682.34744827135</v>
      </c>
      <c r="AD24" s="171">
        <v>521907.34589109872</v>
      </c>
      <c r="AE24" s="171">
        <v>510237.25116876233</v>
      </c>
      <c r="AF24" s="171">
        <v>498743.12186684948</v>
      </c>
      <c r="AG24" s="171">
        <v>487363.29460170586</v>
      </c>
      <c r="AH24" s="171">
        <v>476169.84716837504</v>
      </c>
      <c r="AI24" s="171">
        <v>465070.78438937489</v>
      </c>
      <c r="AJ24" s="171">
        <v>454089.80010330549</v>
      </c>
      <c r="AK24" s="171">
        <v>443172.06186734117</v>
      </c>
      <c r="AL24" s="171">
        <v>432320.91560137476</v>
      </c>
      <c r="AM24" s="171">
        <v>421572.59730724746</v>
      </c>
      <c r="AN24" s="171">
        <v>410963.95967900718</v>
      </c>
      <c r="AO24" s="171">
        <v>400534.63493064221</v>
      </c>
      <c r="AP24" s="171">
        <v>390229.38212305756</v>
      </c>
      <c r="AQ24" s="171">
        <v>380190.25894635904</v>
      </c>
      <c r="AR24" s="171">
        <v>370327.10426920187</v>
      </c>
      <c r="AS24" s="171">
        <v>360643.26298510632</v>
      </c>
      <c r="AT24" s="171">
        <v>351170.35914549744</v>
      </c>
      <c r="AU24" s="171">
        <v>341817.06360708422</v>
      </c>
      <c r="AV24" s="171">
        <v>332586.72126338701</v>
      </c>
      <c r="AW24" s="171">
        <v>323388.00297111494</v>
      </c>
      <c r="AX24" s="171">
        <v>314319.12577806343</v>
      </c>
      <c r="AY24" s="171">
        <v>305247.6236918256</v>
      </c>
      <c r="AZ24" s="171">
        <v>296283.81193573156</v>
      </c>
      <c r="BA24" s="171">
        <v>287317.29728213861</v>
      </c>
      <c r="BB24" s="171">
        <v>278571.27546518331</v>
      </c>
      <c r="BC24" s="171">
        <v>269970.166193543</v>
      </c>
      <c r="BD24" s="171">
        <v>261597.4413247082</v>
      </c>
      <c r="BE24" s="171">
        <v>253558.61171375247</v>
      </c>
      <c r="BF24" s="171">
        <v>245752.57882656006</v>
      </c>
      <c r="BG24" s="171">
        <v>238356.8291130783</v>
      </c>
      <c r="BH24" s="171">
        <v>231363.4206387829</v>
      </c>
      <c r="BI24" s="171">
        <v>224700.18687649805</v>
      </c>
      <c r="BJ24" s="171">
        <v>218382.75453986024</v>
      </c>
      <c r="BK24" s="171">
        <v>212363.54955645901</v>
      </c>
      <c r="BL24" s="171">
        <v>206605.30242188429</v>
      </c>
      <c r="BM24" s="171">
        <v>201026.64477458331</v>
      </c>
      <c r="BN24" s="171">
        <v>195687.1637011448</v>
      </c>
      <c r="BO24" s="171">
        <v>190502.45642418822</v>
      </c>
      <c r="BP24" s="171">
        <v>185602.37571554101</v>
      </c>
      <c r="BQ24" s="171">
        <v>181038.01288827549</v>
      </c>
      <c r="BR24" s="171">
        <v>176650.41913112946</v>
      </c>
      <c r="BS24" s="171">
        <v>172504.65711902198</v>
      </c>
      <c r="BT24" s="171">
        <v>168634.06378846389</v>
      </c>
      <c r="BU24" s="171">
        <v>165062.44244441731</v>
      </c>
      <c r="BV24" s="171">
        <v>161726.40745011234</v>
      </c>
      <c r="BW24" s="171">
        <v>159784.67119295741</v>
      </c>
      <c r="BX24" s="171">
        <v>157983.59065559896</v>
      </c>
      <c r="BY24" s="171">
        <v>156336.92211840325</v>
      </c>
      <c r="BZ24" s="171">
        <v>154799.70195682853</v>
      </c>
      <c r="CA24" s="170"/>
      <c r="CB24" s="170"/>
    </row>
    <row r="25" spans="2:80" x14ac:dyDescent="0.25">
      <c r="B25" s="166">
        <f t="shared" si="7"/>
        <v>2018</v>
      </c>
      <c r="C25" s="171">
        <v>851825.61940722098</v>
      </c>
      <c r="D25" s="171">
        <v>839422.99691099068</v>
      </c>
      <c r="E25" s="171">
        <v>827110.94301301963</v>
      </c>
      <c r="F25" s="171">
        <v>814822.71674345317</v>
      </c>
      <c r="G25" s="171">
        <v>802546.4042880889</v>
      </c>
      <c r="H25" s="171">
        <v>790372.57424518629</v>
      </c>
      <c r="I25" s="171">
        <v>778301.22661474545</v>
      </c>
      <c r="J25" s="171">
        <v>766368.28580151941</v>
      </c>
      <c r="K25" s="171">
        <v>754471.08643090038</v>
      </c>
      <c r="L25" s="171">
        <v>742597.89765083266</v>
      </c>
      <c r="M25" s="171">
        <v>730857.82488618093</v>
      </c>
      <c r="N25" s="171">
        <v>719165.59034048521</v>
      </c>
      <c r="O25" s="171">
        <v>707517.22687607328</v>
      </c>
      <c r="P25" s="171">
        <v>695957.92361156689</v>
      </c>
      <c r="Q25" s="171">
        <v>683241.66762558813</v>
      </c>
      <c r="R25" s="171">
        <v>670591.97119970573</v>
      </c>
      <c r="S25" s="171">
        <v>658044.75873867352</v>
      </c>
      <c r="T25" s="171">
        <v>645600.03024249128</v>
      </c>
      <c r="U25" s="171">
        <v>633179.12937471364</v>
      </c>
      <c r="V25" s="171">
        <v>620848.79865758377</v>
      </c>
      <c r="W25" s="171">
        <v>608627.44865101227</v>
      </c>
      <c r="X25" s="171">
        <v>596435.34933120129</v>
      </c>
      <c r="Y25" s="171">
        <v>584376.37223636045</v>
      </c>
      <c r="Z25" s="171">
        <v>572310.5860621928</v>
      </c>
      <c r="AA25" s="171">
        <v>560401.93270354625</v>
      </c>
      <c r="AB25" s="171">
        <v>548570.75401018863</v>
      </c>
      <c r="AC25" s="171">
        <v>536812.2536250056</v>
      </c>
      <c r="AD25" s="171">
        <v>525204.2614905521</v>
      </c>
      <c r="AE25" s="171">
        <v>513632.01079870568</v>
      </c>
      <c r="AF25" s="171">
        <v>502240.9066177085</v>
      </c>
      <c r="AG25" s="171">
        <v>490926.43570745434</v>
      </c>
      <c r="AH25" s="171">
        <v>479771.44560922869</v>
      </c>
      <c r="AI25" s="171">
        <v>468673.53665085405</v>
      </c>
      <c r="AJ25" s="171">
        <v>457716.23144290451</v>
      </c>
      <c r="AK25" s="171">
        <v>446868.22704107413</v>
      </c>
      <c r="AL25" s="171">
        <v>436086.78685650567</v>
      </c>
      <c r="AM25" s="171">
        <v>425387.65755051083</v>
      </c>
      <c r="AN25" s="171">
        <v>414853.78061714978</v>
      </c>
      <c r="AO25" s="171">
        <v>404458.31826294627</v>
      </c>
      <c r="AP25" s="171">
        <v>394168.73184237932</v>
      </c>
      <c r="AQ25" s="171">
        <v>384104.60622981179</v>
      </c>
      <c r="AR25" s="171">
        <v>374221.63644242438</v>
      </c>
      <c r="AS25" s="171">
        <v>364477.08278658288</v>
      </c>
      <c r="AT25" s="171">
        <v>354925.59877012367</v>
      </c>
      <c r="AU25" s="171">
        <v>345519.34617409104</v>
      </c>
      <c r="AV25" s="171">
        <v>336215.58530485083</v>
      </c>
      <c r="AW25" s="171">
        <v>326966.47794344707</v>
      </c>
      <c r="AX25" s="171">
        <v>317893.24491975515</v>
      </c>
      <c r="AY25" s="171">
        <v>308864.92959070776</v>
      </c>
      <c r="AZ25" s="171">
        <v>299986.18047389912</v>
      </c>
      <c r="BA25" s="171">
        <v>291152.11308868905</v>
      </c>
      <c r="BB25" s="171">
        <v>282539.70910737844</v>
      </c>
      <c r="BC25" s="171">
        <v>274055.52593743749</v>
      </c>
      <c r="BD25" s="171">
        <v>265829.34950134222</v>
      </c>
      <c r="BE25" s="171">
        <v>257898.7484029179</v>
      </c>
      <c r="BF25" s="171">
        <v>250186.64331270341</v>
      </c>
      <c r="BG25" s="171">
        <v>242825.92385932439</v>
      </c>
      <c r="BH25" s="171">
        <v>235792.87698758446</v>
      </c>
      <c r="BI25" s="171">
        <v>229097.00879879631</v>
      </c>
      <c r="BJ25" s="171">
        <v>222692.34545093239</v>
      </c>
      <c r="BK25" s="171">
        <v>216569.22927345359</v>
      </c>
      <c r="BL25" s="171">
        <v>210761.6452563093</v>
      </c>
      <c r="BM25" s="171">
        <v>205093.31255570293</v>
      </c>
      <c r="BN25" s="171">
        <v>199715.32160964952</v>
      </c>
      <c r="BO25" s="171">
        <v>194495.07046300557</v>
      </c>
      <c r="BP25" s="171">
        <v>189568.39340561494</v>
      </c>
      <c r="BQ25" s="171">
        <v>184983.87746469828</v>
      </c>
      <c r="BR25" s="171">
        <v>180582.93907496054</v>
      </c>
      <c r="BS25" s="171">
        <v>176427.51633605047</v>
      </c>
      <c r="BT25" s="171">
        <v>172537.36887568422</v>
      </c>
      <c r="BU25" s="171">
        <v>168931.02110135963</v>
      </c>
      <c r="BV25" s="171">
        <v>165498.74995729607</v>
      </c>
      <c r="BW25" s="171">
        <v>163479.26531592984</v>
      </c>
      <c r="BX25" s="171">
        <v>161627.98258527284</v>
      </c>
      <c r="BY25" s="171">
        <v>159933.34522016023</v>
      </c>
      <c r="BZ25" s="171">
        <v>158353.51679735046</v>
      </c>
      <c r="CA25" s="170"/>
      <c r="CB25" s="170"/>
    </row>
    <row r="26" spans="2:80" x14ac:dyDescent="0.25">
      <c r="B26" s="166">
        <f t="shared" si="7"/>
        <v>2019</v>
      </c>
      <c r="C26" s="171">
        <v>856636.84945007286</v>
      </c>
      <c r="D26" s="171">
        <v>844453.30977508763</v>
      </c>
      <c r="E26" s="171">
        <v>832362.97252922342</v>
      </c>
      <c r="F26" s="171">
        <v>820272.63528335921</v>
      </c>
      <c r="G26" s="171">
        <v>808182.298037495</v>
      </c>
      <c r="H26" s="171">
        <v>796185.16322075156</v>
      </c>
      <c r="I26" s="171">
        <v>784281.23083312938</v>
      </c>
      <c r="J26" s="171">
        <v>772482.72444799962</v>
      </c>
      <c r="K26" s="171">
        <v>760684.21806286974</v>
      </c>
      <c r="L26" s="171">
        <v>748897.9352511114</v>
      </c>
      <c r="M26" s="171">
        <v>737273.61015085189</v>
      </c>
      <c r="N26" s="171">
        <v>725661.50862396392</v>
      </c>
      <c r="O26" s="171">
        <v>714085.53801692708</v>
      </c>
      <c r="P26" s="171">
        <v>702634.8384339601</v>
      </c>
      <c r="Q26" s="171">
        <v>689972.71803601331</v>
      </c>
      <c r="R26" s="171">
        <v>677391.58116413164</v>
      </c>
      <c r="S26" s="171">
        <v>664903.65139168664</v>
      </c>
      <c r="T26" s="171">
        <v>652508.92871867842</v>
      </c>
      <c r="U26" s="171">
        <v>640114.20604567043</v>
      </c>
      <c r="V26" s="171">
        <v>627812.69047209912</v>
      </c>
      <c r="W26" s="171">
        <v>615623.92726950487</v>
      </c>
      <c r="X26" s="171">
        <v>603427.30995274277</v>
      </c>
      <c r="Y26" s="171">
        <v>591392.6690287427</v>
      </c>
      <c r="Z26" s="171">
        <v>579289.26348173304</v>
      </c>
      <c r="AA26" s="171">
        <v>567360.05790085695</v>
      </c>
      <c r="AB26" s="171">
        <v>555472.22469111171</v>
      </c>
      <c r="AC26" s="171">
        <v>543647.94071862381</v>
      </c>
      <c r="AD26" s="171">
        <v>531941.32033294719</v>
      </c>
      <c r="AE26" s="171">
        <v>520234.69994727068</v>
      </c>
      <c r="AF26" s="171">
        <v>508714.51244173083</v>
      </c>
      <c r="AG26" s="171">
        <v>497233.16599616886</v>
      </c>
      <c r="AH26" s="171">
        <v>485897.24103090225</v>
      </c>
      <c r="AI26" s="171">
        <v>474601.34669916291</v>
      </c>
      <c r="AJ26" s="171">
        <v>463465.76748474233</v>
      </c>
      <c r="AK26" s="171">
        <v>452492.18334434676</v>
      </c>
      <c r="AL26" s="171">
        <v>441599.59674096364</v>
      </c>
      <c r="AM26" s="171">
        <v>430799.53868425475</v>
      </c>
      <c r="AN26" s="171">
        <v>420173.93881802168</v>
      </c>
      <c r="AO26" s="171">
        <v>409653.78830586001</v>
      </c>
      <c r="AP26" s="171">
        <v>399237.049533115</v>
      </c>
      <c r="AQ26" s="171">
        <v>389008.36559705681</v>
      </c>
      <c r="AR26" s="171">
        <v>378966.14256303001</v>
      </c>
      <c r="AS26" s="171">
        <v>369029.37355339027</v>
      </c>
      <c r="AT26" s="171">
        <v>359279.0654457818</v>
      </c>
      <c r="AU26" s="171">
        <v>349702.99466683302</v>
      </c>
      <c r="AV26" s="171">
        <v>340220.15433889988</v>
      </c>
      <c r="AW26" s="171">
        <v>330818.32088861091</v>
      </c>
      <c r="AX26" s="171">
        <v>321659.50807125407</v>
      </c>
      <c r="AY26" s="171">
        <v>312588.25458458113</v>
      </c>
      <c r="AZ26" s="171">
        <v>303740.88609011401</v>
      </c>
      <c r="BA26" s="171">
        <v>294980.36703833216</v>
      </c>
      <c r="BB26" s="171">
        <v>286468.92737602408</v>
      </c>
      <c r="BC26" s="171">
        <v>278068.11177767196</v>
      </c>
      <c r="BD26" s="171">
        <v>269941.53260353534</v>
      </c>
      <c r="BE26" s="171">
        <v>262094.6868152876</v>
      </c>
      <c r="BF26" s="171">
        <v>254450.78483043442</v>
      </c>
      <c r="BG26" s="171">
        <v>247098.65434918486</v>
      </c>
      <c r="BH26" s="171">
        <v>239990.36035690986</v>
      </c>
      <c r="BI26" s="171">
        <v>233239.38795701659</v>
      </c>
      <c r="BJ26" s="171">
        <v>226718.39386220326</v>
      </c>
      <c r="BK26" s="171">
        <v>220470.77218318603</v>
      </c>
      <c r="BL26" s="171">
        <v>214587.03389022191</v>
      </c>
      <c r="BM26" s="171">
        <v>208811.26225153485</v>
      </c>
      <c r="BN26" s="171">
        <v>203383.60098553618</v>
      </c>
      <c r="BO26" s="171">
        <v>198131.96577914129</v>
      </c>
      <c r="BP26" s="171">
        <v>193165.71639770392</v>
      </c>
      <c r="BQ26" s="171">
        <v>188561.87779544096</v>
      </c>
      <c r="BR26" s="171">
        <v>184151.7857878267</v>
      </c>
      <c r="BS26" s="171">
        <v>180002.52037084813</v>
      </c>
      <c r="BT26" s="171">
        <v>176076.90965138286</v>
      </c>
      <c r="BU26" s="171">
        <v>172431.44797591097</v>
      </c>
      <c r="BV26" s="171">
        <v>168902.86994451511</v>
      </c>
      <c r="BW26" s="171">
        <v>166802.07754063851</v>
      </c>
      <c r="BX26" s="171">
        <v>164884.61692722043</v>
      </c>
      <c r="BY26" s="171">
        <v>163139.88980078071</v>
      </c>
      <c r="BZ26" s="171">
        <v>161501.27988356911</v>
      </c>
      <c r="CA26" s="170"/>
      <c r="CB26" s="170"/>
    </row>
    <row r="27" spans="2:80" x14ac:dyDescent="0.25">
      <c r="B27" s="166">
        <f t="shared" si="7"/>
        <v>2020</v>
      </c>
      <c r="C27" s="171">
        <v>877176.67634561961</v>
      </c>
      <c r="D27" s="171">
        <v>864665.30363001977</v>
      </c>
      <c r="E27" s="171">
        <v>852249.66686503112</v>
      </c>
      <c r="F27" s="171">
        <v>839834.03010004247</v>
      </c>
      <c r="G27" s="171">
        <v>827418.3933350537</v>
      </c>
      <c r="H27" s="171">
        <v>815098.49252067611</v>
      </c>
      <c r="I27" s="171">
        <v>802874.32765690947</v>
      </c>
      <c r="J27" s="171">
        <v>790745.89874375402</v>
      </c>
      <c r="K27" s="171">
        <v>778617.46983059845</v>
      </c>
      <c r="L27" s="171">
        <v>766489.04091744288</v>
      </c>
      <c r="M27" s="171">
        <v>754552.08390550956</v>
      </c>
      <c r="N27" s="171">
        <v>742615.12689357612</v>
      </c>
      <c r="O27" s="171">
        <v>730726.31791633763</v>
      </c>
      <c r="P27" s="171">
        <v>718979.71352136601</v>
      </c>
      <c r="Q27" s="171">
        <v>705978.87362833414</v>
      </c>
      <c r="R27" s="171">
        <v>693073.77909166366</v>
      </c>
      <c r="S27" s="171">
        <v>680264.42991135421</v>
      </c>
      <c r="T27" s="171">
        <v>667550.82608740579</v>
      </c>
      <c r="U27" s="171">
        <v>654837.22226345737</v>
      </c>
      <c r="V27" s="171">
        <v>642219.36379587022</v>
      </c>
      <c r="W27" s="171">
        <v>629736.61374875798</v>
      </c>
      <c r="X27" s="171">
        <v>617213.42838202184</v>
      </c>
      <c r="Y27" s="171">
        <v>604881.75253950851</v>
      </c>
      <c r="Z27" s="171">
        <v>592454.32193488372</v>
      </c>
      <c r="AA27" s="171">
        <v>580218.4008544815</v>
      </c>
      <c r="AB27" s="171">
        <v>568016.56621239427</v>
      </c>
      <c r="AC27" s="171">
        <v>555875.3652615936</v>
      </c>
      <c r="AD27" s="171">
        <v>543829.92847865424</v>
      </c>
      <c r="AE27" s="171">
        <v>531784.49169571488</v>
      </c>
      <c r="AF27" s="171">
        <v>519930.5832484985</v>
      </c>
      <c r="AG27" s="171">
        <v>508105.66332304967</v>
      </c>
      <c r="AH27" s="171">
        <v>496414.29468978778</v>
      </c>
      <c r="AI27" s="171">
        <v>484778.92789254332</v>
      </c>
      <c r="AJ27" s="171">
        <v>473307.10732451308</v>
      </c>
      <c r="AK27" s="171">
        <v>462026.83390370558</v>
      </c>
      <c r="AL27" s="171">
        <v>450842.33405650943</v>
      </c>
      <c r="AM27" s="171">
        <v>439776.83057988941</v>
      </c>
      <c r="AN27" s="171">
        <v>428878.73909576907</v>
      </c>
      <c r="AO27" s="171">
        <v>418076.43059101026</v>
      </c>
      <c r="AP27" s="171">
        <v>407390.41900655243</v>
      </c>
      <c r="AQ27" s="171">
        <v>396874.58470512019</v>
      </c>
      <c r="AR27" s="171">
        <v>386550.33517391072</v>
      </c>
      <c r="AS27" s="171">
        <v>376321.87802781316</v>
      </c>
      <c r="AT27" s="171">
        <v>366285.00565193861</v>
      </c>
      <c r="AU27" s="171">
        <v>356439.71804628719</v>
      </c>
      <c r="AV27" s="171">
        <v>346690.22282574745</v>
      </c>
      <c r="AW27" s="171">
        <v>337036.51999031927</v>
      </c>
      <c r="AX27" s="171">
        <v>327670.19431022578</v>
      </c>
      <c r="AY27" s="171">
        <v>318412.85728261579</v>
      </c>
      <c r="AZ27" s="171">
        <v>309428.976900212</v>
      </c>
      <c r="BA27" s="171">
        <v>300552.65549627843</v>
      </c>
      <c r="BB27" s="171">
        <v>291951.29565756494</v>
      </c>
      <c r="BC27" s="171">
        <v>283456.14036930923</v>
      </c>
      <c r="BD27" s="171">
        <v>275237.37632028677</v>
      </c>
      <c r="BE27" s="171">
        <v>267306.07407834975</v>
      </c>
      <c r="BF27" s="171">
        <v>259574.93465071521</v>
      </c>
      <c r="BG27" s="171">
        <v>252106.2659521852</v>
      </c>
      <c r="BH27" s="171">
        <v>244846.26286603627</v>
      </c>
      <c r="BI27" s="171">
        <v>237962.62896302069</v>
      </c>
      <c r="BJ27" s="171">
        <v>231284.36865985586</v>
      </c>
      <c r="BK27" s="171">
        <v>224880.75953215809</v>
      </c>
      <c r="BL27" s="171">
        <v>218866.73466646587</v>
      </c>
      <c r="BM27" s="171">
        <v>212953.56247943209</v>
      </c>
      <c r="BN27" s="171">
        <v>207422.8261843377</v>
      </c>
      <c r="BO27" s="171">
        <v>202087.27706174995</v>
      </c>
      <c r="BP27" s="171">
        <v>197025.95585587533</v>
      </c>
      <c r="BQ27" s="171">
        <v>192346.94667829917</v>
      </c>
      <c r="BR27" s="171">
        <v>187874.19524108182</v>
      </c>
      <c r="BS27" s="171">
        <v>183675.44598257559</v>
      </c>
      <c r="BT27" s="171">
        <v>179669.33493830223</v>
      </c>
      <c r="BU27" s="171">
        <v>175951.52281287219</v>
      </c>
      <c r="BV27" s="171">
        <v>172327.90409503889</v>
      </c>
      <c r="BW27" s="171">
        <v>170159.53232977015</v>
      </c>
      <c r="BX27" s="171">
        <v>168176.44348216639</v>
      </c>
      <c r="BY27" s="171">
        <v>166381.91075325775</v>
      </c>
      <c r="BZ27" s="171">
        <v>164684.5060259731</v>
      </c>
      <c r="CA27" s="170"/>
      <c r="CB27" s="170"/>
    </row>
    <row r="28" spans="2:80" x14ac:dyDescent="0.25">
      <c r="B28" s="166">
        <f t="shared" si="7"/>
        <v>2021</v>
      </c>
      <c r="C28" s="171">
        <v>898650.93243064219</v>
      </c>
      <c r="D28" s="171">
        <v>885821.20164977608</v>
      </c>
      <c r="E28" s="171">
        <v>873089.66487975605</v>
      </c>
      <c r="F28" s="171">
        <v>860358.1281097359</v>
      </c>
      <c r="G28" s="171">
        <v>847626.59133971576</v>
      </c>
      <c r="H28" s="171">
        <v>834993.24858054193</v>
      </c>
      <c r="I28" s="171">
        <v>822458.09983221407</v>
      </c>
      <c r="J28" s="171">
        <v>810021.14509473229</v>
      </c>
      <c r="K28" s="171">
        <v>797584.19035725063</v>
      </c>
      <c r="L28" s="171">
        <v>785147.23561976873</v>
      </c>
      <c r="M28" s="171">
        <v>772906.66890397936</v>
      </c>
      <c r="N28" s="171">
        <v>760666.10218818975</v>
      </c>
      <c r="O28" s="171">
        <v>748522.17321706947</v>
      </c>
      <c r="P28" s="171">
        <v>736475.74801161932</v>
      </c>
      <c r="Q28" s="171">
        <v>723143.73142065736</v>
      </c>
      <c r="R28" s="171">
        <v>709909.92771878815</v>
      </c>
      <c r="S28" s="171">
        <v>696774.33690601191</v>
      </c>
      <c r="T28" s="171">
        <v>683736.95898232819</v>
      </c>
      <c r="U28" s="171">
        <v>670699.58105864469</v>
      </c>
      <c r="V28" s="171">
        <v>657760.4160240537</v>
      </c>
      <c r="W28" s="171">
        <v>644998.46934084152</v>
      </c>
      <c r="X28" s="171">
        <v>632155.36507522385</v>
      </c>
      <c r="Y28" s="171">
        <v>619508.72434428497</v>
      </c>
      <c r="Z28" s="171">
        <v>606763.85184600693</v>
      </c>
      <c r="AA28" s="171">
        <v>594215.44288240746</v>
      </c>
      <c r="AB28" s="171">
        <v>581735.44868471567</v>
      </c>
      <c r="AC28" s="171">
        <v>569283.19488132279</v>
      </c>
      <c r="AD28" s="171">
        <v>556929.19172351586</v>
      </c>
      <c r="AE28" s="171">
        <v>544575.18856570905</v>
      </c>
      <c r="AF28" s="171">
        <v>532417.68669907446</v>
      </c>
      <c r="AG28" s="171">
        <v>520318.36758865602</v>
      </c>
      <c r="AH28" s="171">
        <v>508299.1842569774</v>
      </c>
      <c r="AI28" s="171">
        <v>496392.40200593183</v>
      </c>
      <c r="AJ28" s="171">
        <v>484625.95826223528</v>
      </c>
      <c r="AK28" s="171">
        <v>473056.05356620415</v>
      </c>
      <c r="AL28" s="171">
        <v>461584.41839400586</v>
      </c>
      <c r="AM28" s="171">
        <v>450257.66313665186</v>
      </c>
      <c r="AN28" s="171">
        <v>439079.00534602557</v>
      </c>
      <c r="AO28" s="171">
        <v>427998.6359574786</v>
      </c>
      <c r="AP28" s="171">
        <v>417057.72842698364</v>
      </c>
      <c r="AQ28" s="171">
        <v>406270.46856773522</v>
      </c>
      <c r="AR28" s="171">
        <v>395679.82326913904</v>
      </c>
      <c r="AS28" s="171">
        <v>385187.48525086889</v>
      </c>
      <c r="AT28" s="171">
        <v>374891.76179325092</v>
      </c>
      <c r="AU28" s="171">
        <v>364792.65289628506</v>
      </c>
      <c r="AV28" s="171">
        <v>354791.85127964546</v>
      </c>
      <c r="AW28" s="171">
        <v>344889.35694333189</v>
      </c>
      <c r="AX28" s="171">
        <v>335281.78444799647</v>
      </c>
      <c r="AY28" s="171">
        <v>325799.00541305577</v>
      </c>
      <c r="AZ28" s="171">
        <v>316583.2084140316</v>
      </c>
      <c r="BA28" s="171">
        <v>307489.33538190933</v>
      </c>
      <c r="BB28" s="171">
        <v>298665.46490516979</v>
      </c>
      <c r="BC28" s="171">
        <v>289960.79992781259</v>
      </c>
      <c r="BD28" s="171">
        <v>281529.00699933094</v>
      </c>
      <c r="BE28" s="171">
        <v>273392.30581604742</v>
      </c>
      <c r="BF28" s="171">
        <v>265469.43615437311</v>
      </c>
      <c r="BG28" s="171">
        <v>257791.49873651259</v>
      </c>
      <c r="BH28" s="171">
        <v>250344.45877524483</v>
      </c>
      <c r="BI28" s="171">
        <v>243276.99896294379</v>
      </c>
      <c r="BJ28" s="171">
        <v>236433.82922090328</v>
      </c>
      <c r="BK28" s="171">
        <v>229860.03905210568</v>
      </c>
      <c r="BL28" s="171">
        <v>223692.3529688367</v>
      </c>
      <c r="BM28" s="171">
        <v>217633.13066259865</v>
      </c>
      <c r="BN28" s="171">
        <v>211965.6649744251</v>
      </c>
      <c r="BO28" s="171">
        <v>206502.04421537602</v>
      </c>
      <c r="BP28" s="171">
        <v>201306.95350846974</v>
      </c>
      <c r="BQ28" s="171">
        <v>196500.27879563015</v>
      </c>
      <c r="BR28" s="171">
        <v>191919.66870823741</v>
      </c>
      <c r="BS28" s="171">
        <v>187607.13559506787</v>
      </c>
      <c r="BT28" s="171">
        <v>183493.33140617667</v>
      </c>
      <c r="BU28" s="171">
        <v>179676.29912643676</v>
      </c>
      <c r="BV28" s="171">
        <v>175954.3648250901</v>
      </c>
      <c r="BW28" s="171">
        <v>173731.96582413965</v>
      </c>
      <c r="BX28" s="171">
        <v>171693.53295857707</v>
      </c>
      <c r="BY28" s="171">
        <v>169845.635858241</v>
      </c>
      <c r="BZ28" s="171">
        <v>168098.72674925724</v>
      </c>
      <c r="CA28" s="170"/>
      <c r="CB28" s="170"/>
    </row>
    <row r="29" spans="2:80" x14ac:dyDescent="0.25">
      <c r="B29" s="166">
        <f t="shared" si="7"/>
        <v>2022</v>
      </c>
      <c r="C29" s="171">
        <v>921016.84809283353</v>
      </c>
      <c r="D29" s="171">
        <v>907853.71981530893</v>
      </c>
      <c r="E29" s="171">
        <v>894795.04927715904</v>
      </c>
      <c r="F29" s="171">
        <v>881732.61746218905</v>
      </c>
      <c r="G29" s="171">
        <v>868670.18564721919</v>
      </c>
      <c r="H29" s="171">
        <v>855708.52403394552</v>
      </c>
      <c r="I29" s="171">
        <v>842847.63262236747</v>
      </c>
      <c r="J29" s="171">
        <v>830090.83722193714</v>
      </c>
      <c r="K29" s="171">
        <v>817330.64459540672</v>
      </c>
      <c r="L29" s="171">
        <v>804570.45196887653</v>
      </c>
      <c r="M29" s="171">
        <v>792011.80090698483</v>
      </c>
      <c r="N29" s="171">
        <v>779456.1923104428</v>
      </c>
      <c r="O29" s="171">
        <v>767077.61648767709</v>
      </c>
      <c r="P29" s="171">
        <v>754716.25010297843</v>
      </c>
      <c r="Q29" s="171">
        <v>741039.9865697663</v>
      </c>
      <c r="R29" s="171">
        <v>727461.62705586781</v>
      </c>
      <c r="S29" s="171">
        <v>713984.07467707526</v>
      </c>
      <c r="T29" s="171">
        <v>700609.95965629583</v>
      </c>
      <c r="U29" s="171">
        <v>687233.14706032281</v>
      </c>
      <c r="V29" s="171">
        <v>673959.63827903627</v>
      </c>
      <c r="W29" s="171">
        <v>660931.651519418</v>
      </c>
      <c r="X29" s="171">
        <v>647754.74004515191</v>
      </c>
      <c r="Y29" s="171">
        <v>634777.08679999923</v>
      </c>
      <c r="Z29" s="171">
        <v>621700.82256299816</v>
      </c>
      <c r="AA29" s="171">
        <v>608823.94893719035</v>
      </c>
      <c r="AB29" s="171">
        <v>596076.7136315665</v>
      </c>
      <c r="AC29" s="171">
        <v>583298.79002670106</v>
      </c>
      <c r="AD29" s="171">
        <v>570619.64324543485</v>
      </c>
      <c r="AE29" s="171">
        <v>557942.41019809875</v>
      </c>
      <c r="AF29" s="171">
        <v>545464.96329400514</v>
      </c>
      <c r="AG29" s="171">
        <v>533097.76619752927</v>
      </c>
      <c r="AH29" s="171">
        <v>520715.28968119947</v>
      </c>
      <c r="AI29" s="171">
        <v>508542.22166464175</v>
      </c>
      <c r="AJ29" s="171">
        <v>496464.4969495401</v>
      </c>
      <c r="AK29" s="171">
        <v>484588.6092663547</v>
      </c>
      <c r="AL29" s="171">
        <v>472815.13113939797</v>
      </c>
      <c r="AM29" s="171">
        <v>461229.34447788564</v>
      </c>
      <c r="AN29" s="171">
        <v>449754.98187636747</v>
      </c>
      <c r="AO29" s="171">
        <v>438381.46266394737</v>
      </c>
      <c r="AP29" s="171">
        <v>427185.54133177543</v>
      </c>
      <c r="AQ29" s="171">
        <v>416110.18615999992</v>
      </c>
      <c r="AR29" s="171">
        <v>405237.97409698035</v>
      </c>
      <c r="AS29" s="171">
        <v>394466.64932394662</v>
      </c>
      <c r="AT29" s="171">
        <v>383896.15097326704</v>
      </c>
      <c r="AU29" s="171">
        <v>373528.64476932224</v>
      </c>
      <c r="AV29" s="171">
        <v>363261.07595587627</v>
      </c>
      <c r="AW29" s="171">
        <v>353095.40878107387</v>
      </c>
      <c r="AX29" s="171">
        <v>343231.76711324742</v>
      </c>
      <c r="AY29" s="171">
        <v>333519.30791532673</v>
      </c>
      <c r="AZ29" s="171">
        <v>324056.88828950602</v>
      </c>
      <c r="BA29" s="171">
        <v>314740.93954370142</v>
      </c>
      <c r="BB29" s="171">
        <v>305679.98575170315</v>
      </c>
      <c r="BC29" s="171">
        <v>296760.26803845575</v>
      </c>
      <c r="BD29" s="171">
        <v>288101.6724281644</v>
      </c>
      <c r="BE29" s="171">
        <v>279745.74477830325</v>
      </c>
      <c r="BF29" s="171">
        <v>271623.90702992008</v>
      </c>
      <c r="BG29" s="171">
        <v>263711.87490811839</v>
      </c>
      <c r="BH29" s="171">
        <v>256066.20220998122</v>
      </c>
      <c r="BI29" s="171">
        <v>248797.73928665495</v>
      </c>
      <c r="BJ29" s="171">
        <v>241784.16761896393</v>
      </c>
      <c r="BK29" s="171">
        <v>235025.18555560318</v>
      </c>
      <c r="BL29" s="171">
        <v>228693.91005088773</v>
      </c>
      <c r="BM29" s="171">
        <v>222483.29272402899</v>
      </c>
      <c r="BN29" s="171">
        <v>216673.62593401014</v>
      </c>
      <c r="BO29" s="171">
        <v>211079.7398703291</v>
      </c>
      <c r="BP29" s="171">
        <v>205739.88633341115</v>
      </c>
      <c r="BQ29" s="171">
        <v>200792.27980626852</v>
      </c>
      <c r="BR29" s="171">
        <v>196102.25765961973</v>
      </c>
      <c r="BS29" s="171">
        <v>191664.57166859484</v>
      </c>
      <c r="BT29" s="171">
        <v>187433.22994430683</v>
      </c>
      <c r="BU29" s="171">
        <v>183507.66906696674</v>
      </c>
      <c r="BV29" s="171">
        <v>179677.07214133244</v>
      </c>
      <c r="BW29" s="171">
        <v>177397.63157786819</v>
      </c>
      <c r="BX29" s="171">
        <v>175296.12133700316</v>
      </c>
      <c r="BY29" s="171">
        <v>173385.12948116055</v>
      </c>
      <c r="BZ29" s="171">
        <v>171580.03895209072</v>
      </c>
      <c r="CA29" s="170"/>
      <c r="CB29" s="170"/>
    </row>
    <row r="30" spans="2:80" x14ac:dyDescent="0.25">
      <c r="B30" s="166">
        <f t="shared" si="7"/>
        <v>2023</v>
      </c>
      <c r="C30" s="171">
        <v>944367.61054153705</v>
      </c>
      <c r="D30" s="171">
        <v>930854.30143190036</v>
      </c>
      <c r="E30" s="171">
        <v>917455.62537707959</v>
      </c>
      <c r="F30" s="171">
        <v>904045.57145987847</v>
      </c>
      <c r="G30" s="171">
        <v>890635.51754267747</v>
      </c>
      <c r="H30" s="171">
        <v>877328.94187881425</v>
      </c>
      <c r="I30" s="171">
        <v>864125.84446828905</v>
      </c>
      <c r="J30" s="171">
        <v>851036.2858846914</v>
      </c>
      <c r="K30" s="171">
        <v>837936.45069214213</v>
      </c>
      <c r="L30" s="171">
        <v>824836.61549959332</v>
      </c>
      <c r="M30" s="171">
        <v>811943.74032649002</v>
      </c>
      <c r="N30" s="171">
        <v>799060.06861107005</v>
      </c>
      <c r="O30" s="171">
        <v>786474.40865216241</v>
      </c>
      <c r="P30" s="171">
        <v>773781.13779974484</v>
      </c>
      <c r="Q30" s="171">
        <v>759745.76541337301</v>
      </c>
      <c r="R30" s="171">
        <v>745805.1546804331</v>
      </c>
      <c r="S30" s="171">
        <v>731968.08752619615</v>
      </c>
      <c r="T30" s="171">
        <v>718242.52037495631</v>
      </c>
      <c r="U30" s="171">
        <v>704508.79305875546</v>
      </c>
      <c r="V30" s="171">
        <v>690886.1617769897</v>
      </c>
      <c r="W30" s="171">
        <v>677610.66014011716</v>
      </c>
      <c r="X30" s="171">
        <v>664084.12710185954</v>
      </c>
      <c r="Y30" s="171">
        <v>650757.46140028536</v>
      </c>
      <c r="Z30" s="171">
        <v>637333.94185156154</v>
      </c>
      <c r="AA30" s="171">
        <v>624110.69009531382</v>
      </c>
      <c r="AB30" s="171">
        <v>611111.44718198269</v>
      </c>
      <c r="AC30" s="171">
        <v>597991.17863785825</v>
      </c>
      <c r="AD30" s="171">
        <v>584968.21918372996</v>
      </c>
      <c r="AE30" s="171">
        <v>571951.04877474019</v>
      </c>
      <c r="AF30" s="171">
        <v>559135.24984627543</v>
      </c>
      <c r="AG30" s="171">
        <v>546509.95733444113</v>
      </c>
      <c r="AH30" s="171">
        <v>533721.46147759166</v>
      </c>
      <c r="AI30" s="171">
        <v>521290.17145165935</v>
      </c>
      <c r="AJ30" s="171">
        <v>508882.34795389546</v>
      </c>
      <c r="AK30" s="171">
        <v>496682.0070784954</v>
      </c>
      <c r="AL30" s="171">
        <v>484589.91791109578</v>
      </c>
      <c r="AM30" s="171">
        <v>472749.50107206515</v>
      </c>
      <c r="AN30" s="171">
        <v>460962.12539571186</v>
      </c>
      <c r="AO30" s="171">
        <v>449278.21737358952</v>
      </c>
      <c r="AP30" s="171">
        <v>437828.76486792509</v>
      </c>
      <c r="AQ30" s="171">
        <v>426446.36730794946</v>
      </c>
      <c r="AR30" s="171">
        <v>415275.21765997924</v>
      </c>
      <c r="AS30" s="171">
        <v>404207.62206822552</v>
      </c>
      <c r="AT30" s="171">
        <v>393344.26641211146</v>
      </c>
      <c r="AU30" s="171">
        <v>382691.70200788882</v>
      </c>
      <c r="AV30" s="171">
        <v>372139.81821393425</v>
      </c>
      <c r="AW30" s="171">
        <v>361694.55688088568</v>
      </c>
      <c r="AX30" s="171">
        <v>351558.03271846741</v>
      </c>
      <c r="AY30" s="171">
        <v>341612.1088573726</v>
      </c>
      <c r="AZ30" s="171">
        <v>331886.33404943405</v>
      </c>
      <c r="BA30" s="171">
        <v>322343.95950975385</v>
      </c>
      <c r="BB30" s="171">
        <v>313029.30034094315</v>
      </c>
      <c r="BC30" s="171">
        <v>303888.88750731724</v>
      </c>
      <c r="BD30" s="171">
        <v>294987.67214438773</v>
      </c>
      <c r="BE30" s="171">
        <v>286396.71978998993</v>
      </c>
      <c r="BF30" s="171">
        <v>278068.31423747342</v>
      </c>
      <c r="BG30" s="171">
        <v>269892.54315014632</v>
      </c>
      <c r="BH30" s="171">
        <v>262034.99019680411</v>
      </c>
      <c r="BI30" s="171">
        <v>254545.52272667049</v>
      </c>
      <c r="BJ30" s="171">
        <v>247355.82155212128</v>
      </c>
      <c r="BK30" s="171">
        <v>240394.14070686599</v>
      </c>
      <c r="BL30" s="171">
        <v>233888.10864536796</v>
      </c>
      <c r="BM30" s="171">
        <v>227520.47534446791</v>
      </c>
      <c r="BN30" s="171">
        <v>221562.816493121</v>
      </c>
      <c r="BO30" s="171">
        <v>215836.86383648659</v>
      </c>
      <c r="BP30" s="171">
        <v>210339.33426849107</v>
      </c>
      <c r="BQ30" s="171">
        <v>205235.1401303086</v>
      </c>
      <c r="BR30" s="171">
        <v>200434.49755963776</v>
      </c>
      <c r="BS30" s="171">
        <v>195858.26011170197</v>
      </c>
      <c r="BT30" s="171">
        <v>191497.75748029939</v>
      </c>
      <c r="BU30" s="171">
        <v>187452.80489937356</v>
      </c>
      <c r="BV30" s="171">
        <v>183501.3759703128</v>
      </c>
      <c r="BW30" s="171">
        <v>181161.55835932284</v>
      </c>
      <c r="BX30" s="171">
        <v>178987.80677599949</v>
      </c>
      <c r="BY30" s="171">
        <v>177002.05353568462</v>
      </c>
      <c r="BZ30" s="171">
        <v>175128.4332685119</v>
      </c>
      <c r="CA30" s="170"/>
      <c r="CB30" s="170"/>
    </row>
    <row r="31" spans="2:80" x14ac:dyDescent="0.25">
      <c r="B31" s="166">
        <f t="shared" si="7"/>
        <v>2024</v>
      </c>
      <c r="C31" s="171">
        <v>968581.60152158909</v>
      </c>
      <c r="D31" s="171">
        <v>954703.71569780586</v>
      </c>
      <c r="E31" s="171">
        <v>940965.68987912382</v>
      </c>
      <c r="F31" s="171">
        <v>927193.43409058219</v>
      </c>
      <c r="G31" s="171">
        <v>913421.17830204079</v>
      </c>
      <c r="H31" s="171">
        <v>899755.22362101229</v>
      </c>
      <c r="I31" s="171">
        <v>886195.57004749682</v>
      </c>
      <c r="J31" s="171">
        <v>872772.48452613037</v>
      </c>
      <c r="K31" s="171">
        <v>859318.48212399124</v>
      </c>
      <c r="L31" s="171">
        <v>845864.47972185188</v>
      </c>
      <c r="M31" s="171">
        <v>832623.09010280576</v>
      </c>
      <c r="N31" s="171">
        <v>819409.38881998416</v>
      </c>
      <c r="O31" s="171">
        <v>806609.12503121665</v>
      </c>
      <c r="P31" s="171">
        <v>793569.44979991042</v>
      </c>
      <c r="Q31" s="171">
        <v>779171.12462611706</v>
      </c>
      <c r="R31" s="171">
        <v>764852.78254290461</v>
      </c>
      <c r="S31" s="171">
        <v>750640.84371842677</v>
      </c>
      <c r="T31" s="171">
        <v>736559.24482503021</v>
      </c>
      <c r="U31" s="171">
        <v>722453.09631138551</v>
      </c>
      <c r="V31" s="171">
        <v>708476.07240108727</v>
      </c>
      <c r="W31" s="171">
        <v>694943.30041285313</v>
      </c>
      <c r="X31" s="171">
        <v>681061.0398060726</v>
      </c>
      <c r="Y31" s="171">
        <v>667369.67633846006</v>
      </c>
      <c r="Z31" s="171">
        <v>653592.12985423487</v>
      </c>
      <c r="AA31" s="171">
        <v>640006.68526884494</v>
      </c>
      <c r="AB31" s="171">
        <v>626753.13803438446</v>
      </c>
      <c r="AC31" s="171">
        <v>613282.69809019694</v>
      </c>
      <c r="AD31" s="171">
        <v>599899.71636930923</v>
      </c>
      <c r="AE31" s="171">
        <v>586534.15082326834</v>
      </c>
      <c r="AF31" s="171">
        <v>573363.81883313716</v>
      </c>
      <c r="AG31" s="171">
        <v>560475.74612434255</v>
      </c>
      <c r="AH31" s="171">
        <v>547267.84167953348</v>
      </c>
      <c r="AI31" s="171">
        <v>534572.65255171014</v>
      </c>
      <c r="AJ31" s="171">
        <v>521818.25036660954</v>
      </c>
      <c r="AK31" s="171">
        <v>509277.2781743739</v>
      </c>
      <c r="AL31" s="171">
        <v>496856.59037693433</v>
      </c>
      <c r="AM31" s="171">
        <v>484754.64386602805</v>
      </c>
      <c r="AN31" s="171">
        <v>472643.6692700719</v>
      </c>
      <c r="AO31" s="171">
        <v>460638.49200327904</v>
      </c>
      <c r="AP31" s="171">
        <v>448927.34629977739</v>
      </c>
      <c r="AQ31" s="171">
        <v>437221.58536693227</v>
      </c>
      <c r="AR31" s="171">
        <v>425740.20467893116</v>
      </c>
      <c r="AS31" s="171">
        <v>414364.78687971842</v>
      </c>
      <c r="AT31" s="171">
        <v>403192.66603116359</v>
      </c>
      <c r="AU31" s="171">
        <v>392243.55157870898</v>
      </c>
      <c r="AV31" s="171">
        <v>381391.75533602305</v>
      </c>
      <c r="AW31" s="171">
        <v>370655.15318887815</v>
      </c>
      <c r="AX31" s="171">
        <v>360230.64840723918</v>
      </c>
      <c r="AY31" s="171">
        <v>350041.56994196097</v>
      </c>
      <c r="AZ31" s="171">
        <v>340037.75386135199</v>
      </c>
      <c r="BA31" s="171">
        <v>330262.04849969922</v>
      </c>
      <c r="BB31" s="171">
        <v>320679.2680508988</v>
      </c>
      <c r="BC31" s="171">
        <v>311310.64944600279</v>
      </c>
      <c r="BD31" s="171">
        <v>302155.15382535523</v>
      </c>
      <c r="BE31" s="171">
        <v>293315.49660516577</v>
      </c>
      <c r="BF31" s="171">
        <v>284768.47789331933</v>
      </c>
      <c r="BG31" s="171">
        <v>276313.83967566036</v>
      </c>
      <c r="BH31" s="171">
        <v>268234.00762179983</v>
      </c>
      <c r="BI31" s="171">
        <v>260507.47959500726</v>
      </c>
      <c r="BJ31" s="171">
        <v>253133.2782969714</v>
      </c>
      <c r="BK31" s="171">
        <v>245956.0338525952</v>
      </c>
      <c r="BL31" s="171">
        <v>239262.92365270146</v>
      </c>
      <c r="BM31" s="171">
        <v>232729.83012900746</v>
      </c>
      <c r="BN31" s="171">
        <v>226615.18840553495</v>
      </c>
      <c r="BO31" s="171">
        <v>220750.32820939925</v>
      </c>
      <c r="BP31" s="171">
        <v>215087.88357795501</v>
      </c>
      <c r="BQ31" s="171">
        <v>209817.1080826337</v>
      </c>
      <c r="BR31" s="171">
        <v>204901.17564179059</v>
      </c>
      <c r="BS31" s="171">
        <v>200177.83590940858</v>
      </c>
      <c r="BT31" s="171">
        <v>195681.80478049867</v>
      </c>
      <c r="BU31" s="171">
        <v>191509.1183006705</v>
      </c>
      <c r="BV31" s="171">
        <v>187428.26283055905</v>
      </c>
      <c r="BW31" s="171">
        <v>185023.92265703157</v>
      </c>
      <c r="BX31" s="171">
        <v>182771.26776287661</v>
      </c>
      <c r="BY31" s="171">
        <v>180703.43725383718</v>
      </c>
      <c r="BZ31" s="171">
        <v>178753.97734568667</v>
      </c>
      <c r="CA31" s="170"/>
      <c r="CB31" s="170"/>
    </row>
    <row r="32" spans="2:80" x14ac:dyDescent="0.25">
      <c r="B32" s="166">
        <f t="shared" si="7"/>
        <v>2025</v>
      </c>
      <c r="C32" s="171">
        <v>992858.75862341141</v>
      </c>
      <c r="D32" s="171">
        <v>978617.3338191323</v>
      </c>
      <c r="E32" s="171">
        <v>964552.61142539186</v>
      </c>
      <c r="F32" s="171">
        <v>950418.95182116656</v>
      </c>
      <c r="G32" s="171">
        <v>936285.29221694125</v>
      </c>
      <c r="H32" s="171">
        <v>922260.74931411794</v>
      </c>
      <c r="I32" s="171">
        <v>908345.32311269641</v>
      </c>
      <c r="J32" s="171">
        <v>894599.9695159893</v>
      </c>
      <c r="K32" s="171">
        <v>880792.35108159354</v>
      </c>
      <c r="L32" s="171">
        <v>866984.73264719779</v>
      </c>
      <c r="M32" s="171">
        <v>853395.36889909185</v>
      </c>
      <c r="N32" s="171">
        <v>839861.7678837647</v>
      </c>
      <c r="O32" s="171">
        <v>826770.73193771183</v>
      </c>
      <c r="P32" s="171">
        <v>813386.7420840133</v>
      </c>
      <c r="Q32" s="171">
        <v>798635.64223398943</v>
      </c>
      <c r="R32" s="171">
        <v>783940.57989631826</v>
      </c>
      <c r="S32" s="171">
        <v>769354.76378548355</v>
      </c>
      <c r="T32" s="171">
        <v>754926.40099680726</v>
      </c>
      <c r="U32" s="171">
        <v>740448.59667063295</v>
      </c>
      <c r="V32" s="171">
        <v>726125.79806575063</v>
      </c>
      <c r="W32" s="171">
        <v>712273.75117887068</v>
      </c>
      <c r="X32" s="171">
        <v>698045.44354304788</v>
      </c>
      <c r="Y32" s="171">
        <v>683991.35171774414</v>
      </c>
      <c r="Z32" s="171">
        <v>669868.81228335015</v>
      </c>
      <c r="AA32" s="171">
        <v>655922.91497685551</v>
      </c>
      <c r="AB32" s="171">
        <v>642369.28649205063</v>
      </c>
      <c r="AC32" s="171">
        <v>628558.26404976356</v>
      </c>
      <c r="AD32" s="171">
        <v>614818.18120892392</v>
      </c>
      <c r="AE32" s="171">
        <v>601113.17355267191</v>
      </c>
      <c r="AF32" s="171">
        <v>587590.96260075271</v>
      </c>
      <c r="AG32" s="171">
        <v>574402.35333438742</v>
      </c>
      <c r="AH32" s="171">
        <v>560828.93347301683</v>
      </c>
      <c r="AI32" s="171">
        <v>547834.39047033561</v>
      </c>
      <c r="AJ32" s="171">
        <v>534736.90207646682</v>
      </c>
      <c r="AK32" s="171">
        <v>521858.70457236283</v>
      </c>
      <c r="AL32" s="171">
        <v>509117.48050890001</v>
      </c>
      <c r="AM32" s="171">
        <v>496724.76973308262</v>
      </c>
      <c r="AN32" s="171">
        <v>484298.86450458493</v>
      </c>
      <c r="AO32" s="171">
        <v>471980.68039002497</v>
      </c>
      <c r="AP32" s="171">
        <v>459983.11536324839</v>
      </c>
      <c r="AQ32" s="171">
        <v>447958.97936949751</v>
      </c>
      <c r="AR32" s="171">
        <v>436175.88264432794</v>
      </c>
      <c r="AS32" s="171">
        <v>424500.76425944525</v>
      </c>
      <c r="AT32" s="171">
        <v>413024.22458898585</v>
      </c>
      <c r="AU32" s="171">
        <v>401785.95733395452</v>
      </c>
      <c r="AV32" s="171">
        <v>390638.25852783123</v>
      </c>
      <c r="AW32" s="171">
        <v>379617.1291868352</v>
      </c>
      <c r="AX32" s="171">
        <v>368908.27151648497</v>
      </c>
      <c r="AY32" s="171">
        <v>358461.21372098627</v>
      </c>
      <c r="AZ32" s="171">
        <v>348183.76710451394</v>
      </c>
      <c r="BA32" s="171">
        <v>338164.96976532845</v>
      </c>
      <c r="BB32" s="171">
        <v>328319.02329109138</v>
      </c>
      <c r="BC32" s="171">
        <v>318714.6068425671</v>
      </c>
      <c r="BD32" s="171">
        <v>309312.13642573811</v>
      </c>
      <c r="BE32" s="171">
        <v>300228.78609917115</v>
      </c>
      <c r="BF32" s="171">
        <v>291454.44770307094</v>
      </c>
      <c r="BG32" s="171">
        <v>282751.6647766066</v>
      </c>
      <c r="BH32" s="171">
        <v>274454.48877647263</v>
      </c>
      <c r="BI32" s="171">
        <v>266502.24097948003</v>
      </c>
      <c r="BJ32" s="171">
        <v>258936.99826494016</v>
      </c>
      <c r="BK32" s="171">
        <v>251555.2411578123</v>
      </c>
      <c r="BL32" s="171">
        <v>244674.83402269674</v>
      </c>
      <c r="BM32" s="171">
        <v>237970.270173531</v>
      </c>
      <c r="BN32" s="171">
        <v>231692.6885886784</v>
      </c>
      <c r="BO32" s="171">
        <v>225678.11790747338</v>
      </c>
      <c r="BP32" s="171">
        <v>219861.45542586548</v>
      </c>
      <c r="BQ32" s="171">
        <v>214436.99599868112</v>
      </c>
      <c r="BR32" s="171">
        <v>209397.4464675569</v>
      </c>
      <c r="BS32" s="171">
        <v>204537.85129426382</v>
      </c>
      <c r="BT32" s="171">
        <v>199916.65839039636</v>
      </c>
      <c r="BU32" s="171">
        <v>195622.92081758208</v>
      </c>
      <c r="BV32" s="171">
        <v>191421.65500786217</v>
      </c>
      <c r="BW32" s="171">
        <v>188951.79675470782</v>
      </c>
      <c r="BX32" s="171">
        <v>186627.62912606614</v>
      </c>
      <c r="BY32" s="171">
        <v>184489.37433834132</v>
      </c>
      <c r="BZ32" s="171">
        <v>182473.26573065598</v>
      </c>
      <c r="CA32" s="170"/>
      <c r="CB32" s="170"/>
    </row>
    <row r="33" spans="2:80" x14ac:dyDescent="0.25">
      <c r="B33" s="166">
        <f t="shared" si="7"/>
        <v>2026</v>
      </c>
      <c r="C33" s="171">
        <v>1017406.7328572448</v>
      </c>
      <c r="D33" s="171">
        <v>1002798.8654128558</v>
      </c>
      <c r="E33" s="171">
        <v>988438.60858087323</v>
      </c>
      <c r="F33" s="171">
        <v>973939.98812538502</v>
      </c>
      <c r="G33" s="171">
        <v>959441.36766989704</v>
      </c>
      <c r="H33" s="171">
        <v>945054.70679673122</v>
      </c>
      <c r="I33" s="171">
        <v>930780.00550588779</v>
      </c>
      <c r="J33" s="171">
        <v>916739.60816838266</v>
      </c>
      <c r="K33" s="171">
        <v>902574.23930245312</v>
      </c>
      <c r="L33" s="171">
        <v>888408.87043652381</v>
      </c>
      <c r="M33" s="171">
        <v>874467.4634532457</v>
      </c>
      <c r="N33" s="171">
        <v>860637.97764736344</v>
      </c>
      <c r="O33" s="171">
        <v>847152.59228489269</v>
      </c>
      <c r="P33" s="171">
        <v>833421.94437258679</v>
      </c>
      <c r="Q33" s="171">
        <v>818341.0211034955</v>
      </c>
      <c r="R33" s="171">
        <v>803265.41606613155</v>
      </c>
      <c r="S33" s="171">
        <v>788301.92427709373</v>
      </c>
      <c r="T33" s="171">
        <v>773547.30202142114</v>
      </c>
      <c r="U33" s="171">
        <v>758693.44583632459</v>
      </c>
      <c r="V33" s="171">
        <v>744043.54661382968</v>
      </c>
      <c r="W33" s="171">
        <v>729786.45465684088</v>
      </c>
      <c r="X33" s="171">
        <v>715231.17211722583</v>
      </c>
      <c r="Y33" s="171">
        <v>700811.03597737802</v>
      </c>
      <c r="Z33" s="171">
        <v>686360.77964996779</v>
      </c>
      <c r="AA33" s="171">
        <v>672050.53957508178</v>
      </c>
      <c r="AB33" s="171">
        <v>658142.37504242803</v>
      </c>
      <c r="AC33" s="171">
        <v>644007.27449883765</v>
      </c>
      <c r="AD33" s="171">
        <v>629907.18950755056</v>
      </c>
      <c r="AE33" s="171">
        <v>615877.50379120535</v>
      </c>
      <c r="AF33" s="171">
        <v>601999.9745472318</v>
      </c>
      <c r="AG33" s="171">
        <v>588464.38703095098</v>
      </c>
      <c r="AH33" s="171">
        <v>574596.97144372505</v>
      </c>
      <c r="AI33" s="171">
        <v>561258.48333598813</v>
      </c>
      <c r="AJ33" s="171">
        <v>547814.89425095811</v>
      </c>
      <c r="AK33" s="171">
        <v>534596.49637661106</v>
      </c>
      <c r="AL33" s="171">
        <v>521545.54402813059</v>
      </c>
      <c r="AM33" s="171">
        <v>508824.15342848311</v>
      </c>
      <c r="AN33" s="171">
        <v>496093.96775231592</v>
      </c>
      <c r="AO33" s="171">
        <v>483472.40905985329</v>
      </c>
      <c r="AP33" s="171">
        <v>471154.93502398639</v>
      </c>
      <c r="AQ33" s="171">
        <v>458810.70650294609</v>
      </c>
      <c r="AR33" s="171">
        <v>446734.89506822743</v>
      </c>
      <c r="AS33" s="171">
        <v>434768.12059125723</v>
      </c>
      <c r="AT33" s="171">
        <v>422984.54077736277</v>
      </c>
      <c r="AU33" s="171">
        <v>411463.82470892684</v>
      </c>
      <c r="AV33" s="171">
        <v>400017.20226880827</v>
      </c>
      <c r="AW33" s="171">
        <v>388716.93096523779</v>
      </c>
      <c r="AX33" s="171">
        <v>377720.36106727424</v>
      </c>
      <c r="AY33" s="171">
        <v>366992.4182238885</v>
      </c>
      <c r="AZ33" s="171">
        <v>356439.17338756972</v>
      </c>
      <c r="BA33" s="171">
        <v>346164.39026438817</v>
      </c>
      <c r="BB33" s="171">
        <v>336053.79886645032</v>
      </c>
      <c r="BC33" s="171">
        <v>326202.61697355972</v>
      </c>
      <c r="BD33" s="171">
        <v>316557.86539744696</v>
      </c>
      <c r="BE33" s="171">
        <v>307229.60392874939</v>
      </c>
      <c r="BF33" s="171">
        <v>298209.23795932467</v>
      </c>
      <c r="BG33" s="171">
        <v>289290.92583896534</v>
      </c>
      <c r="BH33" s="171">
        <v>280778.28584505059</v>
      </c>
      <c r="BI33" s="171">
        <v>272604.06389735604</v>
      </c>
      <c r="BJ33" s="171">
        <v>264835.38479106489</v>
      </c>
      <c r="BK33" s="171">
        <v>257255.75039553808</v>
      </c>
      <c r="BL33" s="171">
        <v>250179.13045579931</v>
      </c>
      <c r="BM33" s="171">
        <v>243290.56739436334</v>
      </c>
      <c r="BN33" s="171">
        <v>236836.54669122689</v>
      </c>
      <c r="BO33" s="171">
        <v>230654.32782230154</v>
      </c>
      <c r="BP33" s="171">
        <v>224694.88487728056</v>
      </c>
      <c r="BQ33" s="171">
        <v>219127.65902027715</v>
      </c>
      <c r="BR33" s="171">
        <v>213951.77818559599</v>
      </c>
      <c r="BS33" s="171">
        <v>208965.18948109361</v>
      </c>
      <c r="BT33" s="171">
        <v>204229.81910100649</v>
      </c>
      <c r="BU33" s="171">
        <v>199818.20740168967</v>
      </c>
      <c r="BV33" s="171">
        <v>195502.58114948243</v>
      </c>
      <c r="BW33" s="171">
        <v>192963.00630094548</v>
      </c>
      <c r="BX33" s="171">
        <v>190571.6983184152</v>
      </c>
      <c r="BY33" s="171">
        <v>188372.39326575014</v>
      </c>
      <c r="BZ33" s="171">
        <v>186295.4662190759</v>
      </c>
      <c r="CA33" s="170"/>
      <c r="CB33" s="170"/>
    </row>
    <row r="34" spans="2:80" x14ac:dyDescent="0.25">
      <c r="B34" s="166">
        <f t="shared" si="7"/>
        <v>2027</v>
      </c>
      <c r="C34" s="171">
        <v>1043131.488292983</v>
      </c>
      <c r="D34" s="171">
        <v>1028141.1628195279</v>
      </c>
      <c r="E34" s="171">
        <v>1013514.3392991106</v>
      </c>
      <c r="F34" s="171">
        <v>998629.587745848</v>
      </c>
      <c r="G34" s="171">
        <v>983748.84341562621</v>
      </c>
      <c r="H34" s="171">
        <v>968978.97926758742</v>
      </c>
      <c r="I34" s="171">
        <v>954327.92894643103</v>
      </c>
      <c r="J34" s="171">
        <v>940015.99038635381</v>
      </c>
      <c r="K34" s="171">
        <v>925474.77047070919</v>
      </c>
      <c r="L34" s="171">
        <v>910929.78770693741</v>
      </c>
      <c r="M34" s="171">
        <v>896618.34931541525</v>
      </c>
      <c r="N34" s="171">
        <v>882511.9455062726</v>
      </c>
      <c r="O34" s="171">
        <v>868570.41140980436</v>
      </c>
      <c r="P34" s="171">
        <v>854471.86281921924</v>
      </c>
      <c r="Q34" s="171">
        <v>839079.97068028117</v>
      </c>
      <c r="R34" s="171">
        <v>823600.88010274153</v>
      </c>
      <c r="S34" s="171">
        <v>808240.00774268317</v>
      </c>
      <c r="T34" s="171">
        <v>793171.53974912036</v>
      </c>
      <c r="U34" s="171">
        <v>777920.98628329521</v>
      </c>
      <c r="V34" s="171">
        <v>762956.6573310683</v>
      </c>
      <c r="W34" s="171">
        <v>748238.22402653936</v>
      </c>
      <c r="X34" s="171">
        <v>733366.83537469478</v>
      </c>
      <c r="Y34" s="171">
        <v>718556.79183512926</v>
      </c>
      <c r="Z34" s="171">
        <v>703787.04500371602</v>
      </c>
      <c r="AA34" s="171">
        <v>689090.32471318124</v>
      </c>
      <c r="AB34" s="171">
        <v>674803.20533215348</v>
      </c>
      <c r="AC34" s="171">
        <v>660349.07424263377</v>
      </c>
      <c r="AD34" s="171">
        <v>645866.06357630529</v>
      </c>
      <c r="AE34" s="171">
        <v>631514.1432293118</v>
      </c>
      <c r="AF34" s="171">
        <v>617257.70470403507</v>
      </c>
      <c r="AG34" s="171">
        <v>603349.59123535769</v>
      </c>
      <c r="AH34" s="171">
        <v>589212.67149014329</v>
      </c>
      <c r="AI34" s="171">
        <v>575505.26233410113</v>
      </c>
      <c r="AJ34" s="171">
        <v>561690.75619726838</v>
      </c>
      <c r="AK34" s="171">
        <v>548107.70651385176</v>
      </c>
      <c r="AL34" s="171">
        <v>534742.56816079793</v>
      </c>
      <c r="AM34" s="171">
        <v>521666.06329164968</v>
      </c>
      <c r="AN34" s="171">
        <v>508626.9812560553</v>
      </c>
      <c r="AO34" s="171">
        <v>495694.45722116681</v>
      </c>
      <c r="AP34" s="171">
        <v>483031.42287646799</v>
      </c>
      <c r="AQ34" s="171">
        <v>470341.72657885845</v>
      </c>
      <c r="AR34" s="171">
        <v>457963.71540010953</v>
      </c>
      <c r="AS34" s="171">
        <v>445694.56581842864</v>
      </c>
      <c r="AT34" s="171">
        <v>433578.24209416052</v>
      </c>
      <c r="AU34" s="171">
        <v>421764.40028560685</v>
      </c>
      <c r="AV34" s="171">
        <v>409993.09535808139</v>
      </c>
      <c r="AW34" s="171">
        <v>398401.24916891858</v>
      </c>
      <c r="AX34" s="171">
        <v>387091.52894218301</v>
      </c>
      <c r="AY34" s="171">
        <v>376057.5663911195</v>
      </c>
      <c r="AZ34" s="171">
        <v>365203.25918044493</v>
      </c>
      <c r="BA34" s="171">
        <v>354658.12151813396</v>
      </c>
      <c r="BB34" s="171">
        <v>344259.03640732472</v>
      </c>
      <c r="BC34" s="171">
        <v>334146.09632473241</v>
      </c>
      <c r="BD34" s="171">
        <v>324244.48566474312</v>
      </c>
      <c r="BE34" s="171">
        <v>314647.75589056441</v>
      </c>
      <c r="BF34" s="171">
        <v>305351.53758715256</v>
      </c>
      <c r="BG34" s="171">
        <v>296210.39139824954</v>
      </c>
      <c r="BH34" s="171">
        <v>287467.19143260241</v>
      </c>
      <c r="BI34" s="171">
        <v>279044.53313318675</v>
      </c>
      <c r="BJ34" s="171">
        <v>271051.94958040112</v>
      </c>
      <c r="BK34" s="171">
        <v>263256.30082174501</v>
      </c>
      <c r="BL34" s="171">
        <v>255956.56006225277</v>
      </c>
      <c r="BM34" s="171">
        <v>248863.49707735935</v>
      </c>
      <c r="BN34" s="171">
        <v>242210.3899009637</v>
      </c>
      <c r="BO34" s="171">
        <v>235839.56169571303</v>
      </c>
      <c r="BP34" s="171">
        <v>229732.60451376913</v>
      </c>
      <c r="BQ34" s="171">
        <v>224010.91891911995</v>
      </c>
      <c r="BR34" s="171">
        <v>218685.05179886817</v>
      </c>
      <c r="BS34" s="171">
        <v>213561.25718275638</v>
      </c>
      <c r="BT34" s="171">
        <v>208707.92035979388</v>
      </c>
      <c r="BU34" s="171">
        <v>204165.20437029362</v>
      </c>
      <c r="BV34" s="171">
        <v>199723.76101893227</v>
      </c>
      <c r="BW34" s="171">
        <v>197104.53539607991</v>
      </c>
      <c r="BX34" s="171">
        <v>194635.32115087082</v>
      </c>
      <c r="BY34" s="171">
        <v>192365.43058380153</v>
      </c>
      <c r="BZ34" s="171">
        <v>190216.79649332678</v>
      </c>
      <c r="CA34" s="170"/>
      <c r="CB34" s="170"/>
    </row>
    <row r="35" spans="2:80" x14ac:dyDescent="0.25">
      <c r="B35" s="166">
        <f t="shared" si="7"/>
        <v>2028</v>
      </c>
      <c r="C35" s="171">
        <v>1070177.1817261954</v>
      </c>
      <c r="D35" s="171">
        <v>1054785.7710927329</v>
      </c>
      <c r="E35" s="171">
        <v>1039930.9432437739</v>
      </c>
      <c r="F35" s="171">
        <v>1024635.9476759426</v>
      </c>
      <c r="G35" s="171">
        <v>1009353.0739578097</v>
      </c>
      <c r="H35" s="171">
        <v>994175.99984419905</v>
      </c>
      <c r="I35" s="171">
        <v>979128.72461032495</v>
      </c>
      <c r="J35" s="171">
        <v>964576.95640478446</v>
      </c>
      <c r="K35" s="171">
        <v>949638.76212341641</v>
      </c>
      <c r="L35" s="171">
        <v>934689.18522646278</v>
      </c>
      <c r="M35" s="171">
        <v>919986.74917179276</v>
      </c>
      <c r="N35" s="171">
        <v>905629.46733491146</v>
      </c>
      <c r="O35" s="171">
        <v>891156.78443037299</v>
      </c>
      <c r="P35" s="171">
        <v>876666.07490370702</v>
      </c>
      <c r="Q35" s="171">
        <v>860988.55530014355</v>
      </c>
      <c r="R35" s="171">
        <v>845079.79156013194</v>
      </c>
      <c r="S35" s="171">
        <v>829298.69254741597</v>
      </c>
      <c r="T35" s="171">
        <v>813934.36763482296</v>
      </c>
      <c r="U35" s="171">
        <v>798263.12735186308</v>
      </c>
      <c r="V35" s="171">
        <v>783002.04103397368</v>
      </c>
      <c r="W35" s="171">
        <v>767754.29519395437</v>
      </c>
      <c r="X35" s="171">
        <v>752582.25288515608</v>
      </c>
      <c r="Y35" s="171">
        <v>737354.91675982461</v>
      </c>
      <c r="Z35" s="171">
        <v>722277.8590513604</v>
      </c>
      <c r="AA35" s="171">
        <v>707168.87491852324</v>
      </c>
      <c r="AB35" s="171">
        <v>692474.6786753682</v>
      </c>
      <c r="AC35" s="171">
        <v>677709.74684021017</v>
      </c>
      <c r="AD35" s="171">
        <v>662817.08701896737</v>
      </c>
      <c r="AE35" s="171">
        <v>648147.9508911313</v>
      </c>
      <c r="AF35" s="171">
        <v>633485.06829693553</v>
      </c>
      <c r="AG35" s="171">
        <v>619174.88845718279</v>
      </c>
      <c r="AH35" s="171">
        <v>604800.64818556258</v>
      </c>
      <c r="AI35" s="171">
        <v>590695.06053045951</v>
      </c>
      <c r="AJ35" s="171">
        <v>576480.6131380212</v>
      </c>
      <c r="AK35" s="171">
        <v>562504.33116137073</v>
      </c>
      <c r="AL35" s="171">
        <v>548821.42784003413</v>
      </c>
      <c r="AM35" s="171">
        <v>535359.09286490642</v>
      </c>
      <c r="AN35" s="171">
        <v>522006.96750358096</v>
      </c>
      <c r="AO35" s="171">
        <v>508755.98407619703</v>
      </c>
      <c r="AP35" s="171">
        <v>495717.29167260084</v>
      </c>
      <c r="AQ35" s="171">
        <v>482652.39292607608</v>
      </c>
      <c r="AR35" s="171">
        <v>469962.29344045697</v>
      </c>
      <c r="AS35" s="171">
        <v>457379.34189012204</v>
      </c>
      <c r="AT35" s="171">
        <v>444900.0965984959</v>
      </c>
      <c r="AU35" s="171">
        <v>432781.45965734526</v>
      </c>
      <c r="AV35" s="171">
        <v>420655.22070309892</v>
      </c>
      <c r="AW35" s="171">
        <v>408757.97674014879</v>
      </c>
      <c r="AX35" s="171">
        <v>397105.22347938444</v>
      </c>
      <c r="AY35" s="171">
        <v>385735.71657326451</v>
      </c>
      <c r="AZ35" s="171">
        <v>374550.83070019609</v>
      </c>
      <c r="BA35" s="171">
        <v>363719.21436239785</v>
      </c>
      <c r="BB35" s="171">
        <v>353003.63096558314</v>
      </c>
      <c r="BC35" s="171">
        <v>342611.9791032013</v>
      </c>
      <c r="BD35" s="171">
        <v>332436.88689955755</v>
      </c>
      <c r="BE35" s="171">
        <v>322544.09464287543</v>
      </c>
      <c r="BF35" s="171">
        <v>312936.53191963374</v>
      </c>
      <c r="BG35" s="171">
        <v>303564.92737495666</v>
      </c>
      <c r="BH35" s="171">
        <v>294573.87810728699</v>
      </c>
      <c r="BI35" s="171">
        <v>285871.32152021595</v>
      </c>
      <c r="BJ35" s="171">
        <v>277630.99269024958</v>
      </c>
      <c r="BK35" s="171">
        <v>269598.03998615179</v>
      </c>
      <c r="BL35" s="171">
        <v>262043.08706642996</v>
      </c>
      <c r="BM35" s="171">
        <v>254721.30322251201</v>
      </c>
      <c r="BN35" s="171">
        <v>247842.16925030353</v>
      </c>
      <c r="BO35" s="171">
        <v>241257.88902403237</v>
      </c>
      <c r="BP35" s="171">
        <v>234998.52798316244</v>
      </c>
      <c r="BQ35" s="171">
        <v>229108.90306619758</v>
      </c>
      <c r="BR35" s="171">
        <v>223617.02808947384</v>
      </c>
      <c r="BS35" s="171">
        <v>218344.34114307235</v>
      </c>
      <c r="BT35" s="171">
        <v>213369.07812401751</v>
      </c>
      <c r="BU35" s="171">
        <v>208679.64035857294</v>
      </c>
      <c r="BV35" s="171">
        <v>204098.78058197576</v>
      </c>
      <c r="BW35" s="171">
        <v>201388.09184143532</v>
      </c>
      <c r="BX35" s="171">
        <v>198828.12879638452</v>
      </c>
      <c r="BY35" s="171">
        <v>196476.311981545</v>
      </c>
      <c r="BZ35" s="171">
        <v>194242.77261991415</v>
      </c>
      <c r="CA35" s="170"/>
      <c r="CB35" s="170"/>
    </row>
    <row r="36" spans="2:80" x14ac:dyDescent="0.25">
      <c r="B36" s="166">
        <f t="shared" si="7"/>
        <v>2029</v>
      </c>
      <c r="C36" s="171">
        <v>1098284.8348949989</v>
      </c>
      <c r="D36" s="171">
        <v>1082491.6221753897</v>
      </c>
      <c r="E36" s="171">
        <v>1067400.5456007307</v>
      </c>
      <c r="F36" s="171">
        <v>1051676.9601260417</v>
      </c>
      <c r="G36" s="171">
        <v>1035989.8428855392</v>
      </c>
      <c r="H36" s="171">
        <v>1020387.0249023882</v>
      </c>
      <c r="I36" s="171">
        <v>1004940.7073018791</v>
      </c>
      <c r="J36" s="171">
        <v>990139.4747649529</v>
      </c>
      <c r="K36" s="171">
        <v>974800.46224235441</v>
      </c>
      <c r="L36" s="171">
        <v>959427.20545001561</v>
      </c>
      <c r="M36" s="171">
        <v>944329.25958726695</v>
      </c>
      <c r="N36" s="171">
        <v>929710.17129811458</v>
      </c>
      <c r="O36" s="171">
        <v>914679.43296954059</v>
      </c>
      <c r="P36" s="171">
        <v>899777.76822819375</v>
      </c>
      <c r="Q36" s="171">
        <v>883815.49434800679</v>
      </c>
      <c r="R36" s="171">
        <v>867456.99024486868</v>
      </c>
      <c r="S36" s="171">
        <v>851248.12122504273</v>
      </c>
      <c r="T36" s="171">
        <v>835574.94959846034</v>
      </c>
      <c r="U36" s="171">
        <v>819474.53335118387</v>
      </c>
      <c r="V36" s="171">
        <v>803914.45748725417</v>
      </c>
      <c r="W36" s="171">
        <v>788110.48229569267</v>
      </c>
      <c r="X36" s="171">
        <v>772634.44845342147</v>
      </c>
      <c r="Y36" s="171">
        <v>756969.16978786304</v>
      </c>
      <c r="Z36" s="171">
        <v>741580.20757921506</v>
      </c>
      <c r="AA36" s="171">
        <v>726047.95475641149</v>
      </c>
      <c r="AB36" s="171">
        <v>710925.7003928452</v>
      </c>
      <c r="AC36" s="171">
        <v>695843.73309816723</v>
      </c>
      <c r="AD36" s="171">
        <v>680529.14166955044</v>
      </c>
      <c r="AE36" s="171">
        <v>665535.06685338379</v>
      </c>
      <c r="AF36" s="171">
        <v>650452.51889502921</v>
      </c>
      <c r="AG36" s="171">
        <v>635718.49997426488</v>
      </c>
      <c r="AH36" s="171">
        <v>621110.24730547192</v>
      </c>
      <c r="AI36" s="171">
        <v>606591.84078208846</v>
      </c>
      <c r="AJ36" s="171">
        <v>591962.46033863828</v>
      </c>
      <c r="AK36" s="171">
        <v>577577.83040625835</v>
      </c>
      <c r="AL36" s="171">
        <v>563565.72816913435</v>
      </c>
      <c r="AM36" s="171">
        <v>549695.2612365114</v>
      </c>
      <c r="AN36" s="171">
        <v>536024.36335026822</v>
      </c>
      <c r="AO36" s="171">
        <v>522442.0302594963</v>
      </c>
      <c r="AP36" s="171">
        <v>509010.96505164582</v>
      </c>
      <c r="AQ36" s="171">
        <v>495553.94762150216</v>
      </c>
      <c r="AR36" s="171">
        <v>482537.93386965268</v>
      </c>
      <c r="AS36" s="171">
        <v>469626.82766723773</v>
      </c>
      <c r="AT36" s="171">
        <v>456767.20318720071</v>
      </c>
      <c r="AU36" s="171">
        <v>444333.65232659981</v>
      </c>
      <c r="AV36" s="171">
        <v>431834.47972783854</v>
      </c>
      <c r="AW36" s="171">
        <v>419620.24279297335</v>
      </c>
      <c r="AX36" s="171">
        <v>407606.24855694466</v>
      </c>
      <c r="AY36" s="171">
        <v>395882.92377774324</v>
      </c>
      <c r="AZ36" s="171">
        <v>384345.93168110267</v>
      </c>
      <c r="BA36" s="171">
        <v>373211.93917156756</v>
      </c>
      <c r="BB36" s="171">
        <v>362162.21197819198</v>
      </c>
      <c r="BC36" s="171">
        <v>351475.89141360566</v>
      </c>
      <c r="BD36" s="171">
        <v>341014.2700367861</v>
      </c>
      <c r="BE36" s="171">
        <v>330805.61581314891</v>
      </c>
      <c r="BF36" s="171">
        <v>320866.12875066331</v>
      </c>
      <c r="BG36" s="171">
        <v>311252.78919770953</v>
      </c>
      <c r="BH36" s="171">
        <v>301998.99430486845</v>
      </c>
      <c r="BI36" s="171">
        <v>292998.06512244057</v>
      </c>
      <c r="BJ36" s="171">
        <v>284489.82492014789</v>
      </c>
      <c r="BK36" s="171">
        <v>276205.73132078524</v>
      </c>
      <c r="BL36" s="171">
        <v>268376.22377989971</v>
      </c>
      <c r="BM36" s="171">
        <v>260809.73144896686</v>
      </c>
      <c r="BN36" s="171">
        <v>253687.95910504408</v>
      </c>
      <c r="BO36" s="171">
        <v>246873.64077816746</v>
      </c>
      <c r="BP36" s="171">
        <v>240453.90534379589</v>
      </c>
      <c r="BQ36" s="171">
        <v>234384.45963511604</v>
      </c>
      <c r="BR36" s="171">
        <v>228715.10791295872</v>
      </c>
      <c r="BS36" s="171">
        <v>223281.88283856376</v>
      </c>
      <c r="BT36" s="171">
        <v>218179.08958895179</v>
      </c>
      <c r="BU36" s="171">
        <v>213332.31942708234</v>
      </c>
      <c r="BV36" s="171">
        <v>208605.01931503095</v>
      </c>
      <c r="BW36" s="171">
        <v>205794.89385496883</v>
      </c>
      <c r="BX36" s="171">
        <v>203135.60290071747</v>
      </c>
      <c r="BY36" s="171">
        <v>200693.8086211679</v>
      </c>
      <c r="BZ36" s="171">
        <v>198369.64010450919</v>
      </c>
      <c r="CA36" s="170"/>
      <c r="CB36" s="170"/>
    </row>
    <row r="37" spans="2:80" x14ac:dyDescent="0.25">
      <c r="B37" s="166">
        <f t="shared" si="7"/>
        <v>2030</v>
      </c>
      <c r="C37" s="171">
        <v>1126171.7269188811</v>
      </c>
      <c r="D37" s="171">
        <v>1109996.8907772831</v>
      </c>
      <c r="E37" s="171">
        <v>1094568.6334834308</v>
      </c>
      <c r="F37" s="171">
        <v>1078425.0386714558</v>
      </c>
      <c r="G37" s="171">
        <v>1062354.8888068888</v>
      </c>
      <c r="H37" s="171">
        <v>1046334.5795915996</v>
      </c>
      <c r="I37" s="171">
        <v>1030509.5199813016</v>
      </c>
      <c r="J37" s="171">
        <v>1015369.8534018169</v>
      </c>
      <c r="K37" s="171">
        <v>999651.57127252454</v>
      </c>
      <c r="L37" s="171">
        <v>983864.32313360053</v>
      </c>
      <c r="M37" s="171">
        <v>968391.49659178895</v>
      </c>
      <c r="N37" s="171">
        <v>953431.29645189107</v>
      </c>
      <c r="O37" s="171">
        <v>937940.7378271108</v>
      </c>
      <c r="P37" s="171">
        <v>922637.23212494189</v>
      </c>
      <c r="Q37" s="171">
        <v>906325.95466126991</v>
      </c>
      <c r="R37" s="171">
        <v>889527.54218358244</v>
      </c>
      <c r="S37" s="171">
        <v>872910.26240153355</v>
      </c>
      <c r="T37" s="171">
        <v>856861.06983852433</v>
      </c>
      <c r="U37" s="171">
        <v>840351.98483826243</v>
      </c>
      <c r="V37" s="171">
        <v>824440.16717598401</v>
      </c>
      <c r="W37" s="171">
        <v>808163.62449764321</v>
      </c>
      <c r="X37" s="171">
        <v>792333.87958397088</v>
      </c>
      <c r="Y37" s="171">
        <v>776242.78639707319</v>
      </c>
      <c r="Z37" s="171">
        <v>760497.11117901595</v>
      </c>
      <c r="AA37" s="171">
        <v>744562.97987697879</v>
      </c>
      <c r="AB37" s="171">
        <v>729026.35830412921</v>
      </c>
      <c r="AC37" s="171">
        <v>713588.51436660415</v>
      </c>
      <c r="AD37" s="171">
        <v>697873.81604089634</v>
      </c>
      <c r="AE37" s="171">
        <v>682520.45598382759</v>
      </c>
      <c r="AF37" s="171">
        <v>667040.69494318264</v>
      </c>
      <c r="AG37" s="171">
        <v>651898.68923749635</v>
      </c>
      <c r="AH37" s="171">
        <v>636983.18889886932</v>
      </c>
      <c r="AI37" s="171">
        <v>622076.55006208154</v>
      </c>
      <c r="AJ37" s="171">
        <v>607055.80816479377</v>
      </c>
      <c r="AK37" s="171">
        <v>592285.61622269871</v>
      </c>
      <c r="AL37" s="171">
        <v>577923.09245458478</v>
      </c>
      <c r="AM37" s="171">
        <v>563662.83556580101</v>
      </c>
      <c r="AN37" s="171">
        <v>549660.65471332031</v>
      </c>
      <c r="AO37" s="171">
        <v>535732.00536349439</v>
      </c>
      <c r="AP37" s="171">
        <v>521933.24163601687</v>
      </c>
      <c r="AQ37" s="171">
        <v>508107.78517724387</v>
      </c>
      <c r="AR37" s="171">
        <v>494754.96052788768</v>
      </c>
      <c r="AS37" s="171">
        <v>481507.25559240871</v>
      </c>
      <c r="AT37" s="171">
        <v>468291.70442743815</v>
      </c>
      <c r="AU37" s="171">
        <v>455541.13262820832</v>
      </c>
      <c r="AV37" s="171">
        <v>442693.29165935935</v>
      </c>
      <c r="AW37" s="171">
        <v>430162.51954294124</v>
      </c>
      <c r="AX37" s="171">
        <v>417811.04187513457</v>
      </c>
      <c r="AY37" s="171">
        <v>405757.15892857325</v>
      </c>
      <c r="AZ37" s="171">
        <v>393887.34800622828</v>
      </c>
      <c r="BA37" s="171">
        <v>382451.54979120579</v>
      </c>
      <c r="BB37" s="171">
        <v>371089.42265369056</v>
      </c>
      <c r="BC37" s="171">
        <v>360110.99991058325</v>
      </c>
      <c r="BD37" s="171">
        <v>349368.69091523241</v>
      </c>
      <c r="BE37" s="171">
        <v>338863.20643477631</v>
      </c>
      <c r="BF37" s="171">
        <v>328625.5994205263</v>
      </c>
      <c r="BG37" s="171">
        <v>318761.80320432718</v>
      </c>
      <c r="BH37" s="171">
        <v>309251.25829600781</v>
      </c>
      <c r="BI37" s="171">
        <v>299981.46226722724</v>
      </c>
      <c r="BJ37" s="171">
        <v>291218.19665685261</v>
      </c>
      <c r="BK37" s="171">
        <v>282699.11753687507</v>
      </c>
      <c r="BL37" s="171">
        <v>274625.85326669062</v>
      </c>
      <c r="BM37" s="171">
        <v>266834.53526391409</v>
      </c>
      <c r="BN37" s="171">
        <v>259494.99095129967</v>
      </c>
      <c r="BO37" s="171">
        <v>252471.72187737643</v>
      </c>
      <c r="BP37" s="171">
        <v>245884.89796765218</v>
      </c>
      <c r="BQ37" s="171">
        <v>239641.07512895702</v>
      </c>
      <c r="BR37" s="171">
        <v>233805.6004815601</v>
      </c>
      <c r="BS37" s="171">
        <v>228214.69286867627</v>
      </c>
      <c r="BT37" s="171">
        <v>222980.0778859157</v>
      </c>
      <c r="BU37" s="171">
        <v>217988.44405722257</v>
      </c>
      <c r="BV37" s="171">
        <v>213127.89439082201</v>
      </c>
      <c r="BW37" s="171">
        <v>210228.70903768009</v>
      </c>
      <c r="BX37" s="171">
        <v>207481.86773903231</v>
      </c>
      <c r="BY37" s="171">
        <v>204959.81384828268</v>
      </c>
      <c r="BZ37" s="171">
        <v>202561.4572942995</v>
      </c>
      <c r="CA37" s="170"/>
      <c r="CB37" s="170"/>
    </row>
    <row r="38" spans="2:80" x14ac:dyDescent="0.25">
      <c r="B38" s="166">
        <f t="shared" si="7"/>
        <v>2031</v>
      </c>
      <c r="C38" s="171">
        <v>1154053.9957821351</v>
      </c>
      <c r="D38" s="171">
        <v>1137539.4850938395</v>
      </c>
      <c r="E38" s="171">
        <v>1121637.1365489489</v>
      </c>
      <c r="F38" s="171">
        <v>1105078.1667587121</v>
      </c>
      <c r="G38" s="171">
        <v>1088666.6080543043</v>
      </c>
      <c r="H38" s="171">
        <v>1072232.6461725244</v>
      </c>
      <c r="I38" s="171">
        <v>1056068.1308975611</v>
      </c>
      <c r="J38" s="171">
        <v>1040467.9021673345</v>
      </c>
      <c r="K38" s="171">
        <v>1024410.0550311466</v>
      </c>
      <c r="L38" s="171">
        <v>1008213.7864687899</v>
      </c>
      <c r="M38" s="171">
        <v>992403.47547451477</v>
      </c>
      <c r="N38" s="171">
        <v>976991.82326056319</v>
      </c>
      <c r="O38" s="171">
        <v>961160.47532984056</v>
      </c>
      <c r="P38" s="171">
        <v>945459.20321908523</v>
      </c>
      <c r="Q38" s="171">
        <v>928724.96505278884</v>
      </c>
      <c r="R38" s="171">
        <v>911491.56721683068</v>
      </c>
      <c r="S38" s="171">
        <v>894498.92117072968</v>
      </c>
      <c r="T38" s="171">
        <v>877978.84412959893</v>
      </c>
      <c r="U38" s="171">
        <v>861094.50814905495</v>
      </c>
      <c r="V38" s="171">
        <v>844768.97132985457</v>
      </c>
      <c r="W38" s="171">
        <v>828119.24283343158</v>
      </c>
      <c r="X38" s="171">
        <v>811876.64812229481</v>
      </c>
      <c r="Y38" s="171">
        <v>795366.52616887924</v>
      </c>
      <c r="Z38" s="171">
        <v>779210.2802646365</v>
      </c>
      <c r="AA38" s="171">
        <v>762905.38646537624</v>
      </c>
      <c r="AB38" s="171">
        <v>746962.4627554724</v>
      </c>
      <c r="AC38" s="171">
        <v>731120.97531525732</v>
      </c>
      <c r="AD38" s="171">
        <v>715036.16405836958</v>
      </c>
      <c r="AE38" s="171">
        <v>699280.17290851218</v>
      </c>
      <c r="AF38" s="171">
        <v>683432.73141237348</v>
      </c>
      <c r="AG38" s="171">
        <v>667892.51527742529</v>
      </c>
      <c r="AH38" s="171">
        <v>652584.89282904519</v>
      </c>
      <c r="AI38" s="171">
        <v>637320.31364993902</v>
      </c>
      <c r="AJ38" s="171">
        <v>621936.76865308185</v>
      </c>
      <c r="AK38" s="171">
        <v>606808.09812711389</v>
      </c>
      <c r="AL38" s="171">
        <v>592064.79349906847</v>
      </c>
      <c r="AM38" s="171">
        <v>577426.5607387803</v>
      </c>
      <c r="AN38" s="171">
        <v>563081.40048218996</v>
      </c>
      <c r="AO38" s="171">
        <v>548782.67523777869</v>
      </c>
      <c r="AP38" s="171">
        <v>534643.1323337272</v>
      </c>
      <c r="AQ38" s="171">
        <v>520474.55028795131</v>
      </c>
      <c r="AR38" s="171">
        <v>506765.19399085571</v>
      </c>
      <c r="AS38" s="171">
        <v>493163.86919070629</v>
      </c>
      <c r="AT38" s="171">
        <v>479617.57851967379</v>
      </c>
      <c r="AU38" s="171">
        <v>466546.42544904572</v>
      </c>
      <c r="AV38" s="171">
        <v>453373.85691363405</v>
      </c>
      <c r="AW38" s="171">
        <v>440524.60485981771</v>
      </c>
      <c r="AX38" s="171">
        <v>427858.17182382906</v>
      </c>
      <c r="AY38" s="171">
        <v>415495.21253089653</v>
      </c>
      <c r="AZ38" s="171">
        <v>403304.45540532243</v>
      </c>
      <c r="BA38" s="171">
        <v>391558.91604253126</v>
      </c>
      <c r="BB38" s="171">
        <v>379903.87129298318</v>
      </c>
      <c r="BC38" s="171">
        <v>368627.70936934883</v>
      </c>
      <c r="BD38" s="171">
        <v>357606.91400218732</v>
      </c>
      <c r="BE38" s="171">
        <v>346816.93274888012</v>
      </c>
      <c r="BF38" s="171">
        <v>336312.99575323606</v>
      </c>
      <c r="BG38" s="171">
        <v>326181.91560545756</v>
      </c>
      <c r="BH38" s="171">
        <v>316413.69847136608</v>
      </c>
      <c r="BI38" s="171">
        <v>306902.45356219792</v>
      </c>
      <c r="BJ38" s="171">
        <v>297885.87812688603</v>
      </c>
      <c r="BK38" s="171">
        <v>289145.44240360986</v>
      </c>
      <c r="BL38" s="171">
        <v>280855.5106738233</v>
      </c>
      <c r="BM38" s="171">
        <v>272854.96407968493</v>
      </c>
      <c r="BN38" s="171">
        <v>265319.04636418325</v>
      </c>
      <c r="BO38" s="171">
        <v>258102.6873526414</v>
      </c>
      <c r="BP38" s="171">
        <v>251335.70663973474</v>
      </c>
      <c r="BQ38" s="171">
        <v>244916.49439737783</v>
      </c>
      <c r="BR38" s="171">
        <v>238922.25980487256</v>
      </c>
      <c r="BS38" s="171">
        <v>233168.72646660591</v>
      </c>
      <c r="BT38" s="171">
        <v>227794.26332131156</v>
      </c>
      <c r="BU38" s="171">
        <v>222666.94027493836</v>
      </c>
      <c r="BV38" s="171">
        <v>217687.49400423342</v>
      </c>
      <c r="BW38" s="171">
        <v>214706.73980796488</v>
      </c>
      <c r="BX38" s="171">
        <v>211880.93215910968</v>
      </c>
      <c r="BY38" s="171">
        <v>209284.75118023984</v>
      </c>
      <c r="BZ38" s="171">
        <v>206830.40085331682</v>
      </c>
      <c r="CA38" s="170"/>
      <c r="CB38" s="170"/>
    </row>
    <row r="39" spans="2:80" x14ac:dyDescent="0.25">
      <c r="B39" s="166">
        <f t="shared" si="7"/>
        <v>2032</v>
      </c>
      <c r="C39" s="171">
        <v>1183271.0331756352</v>
      </c>
      <c r="D39" s="171">
        <v>1166455.3617742811</v>
      </c>
      <c r="E39" s="171">
        <v>1149995.0196903227</v>
      </c>
      <c r="F39" s="171">
        <v>1133002.4455475525</v>
      </c>
      <c r="G39" s="171">
        <v>1116284.4778018282</v>
      </c>
      <c r="H39" s="171">
        <v>1099412.9063654437</v>
      </c>
      <c r="I39" s="171">
        <v>1082940.7538975629</v>
      </c>
      <c r="J39" s="171">
        <v>1066805.4982988536</v>
      </c>
      <c r="K39" s="171">
        <v>1050433.4914796448</v>
      </c>
      <c r="L39" s="171">
        <v>1033807.5233543874</v>
      </c>
      <c r="M39" s="171">
        <v>1017682.2298969772</v>
      </c>
      <c r="N39" s="171">
        <v>1001748.1382801592</v>
      </c>
      <c r="O39" s="171">
        <v>985600.17930611875</v>
      </c>
      <c r="P39" s="171">
        <v>969479.67602897133</v>
      </c>
      <c r="Q39" s="171">
        <v>952296.57786487811</v>
      </c>
      <c r="R39" s="171">
        <v>934602.12398106162</v>
      </c>
      <c r="S39" s="171">
        <v>917252.38950286177</v>
      </c>
      <c r="T39" s="171">
        <v>900195.35634546354</v>
      </c>
      <c r="U39" s="171">
        <v>882951.95942200231</v>
      </c>
      <c r="V39" s="171">
        <v>866186.40895976918</v>
      </c>
      <c r="W39" s="171">
        <v>849176.8417035999</v>
      </c>
      <c r="X39" s="171">
        <v>832494.21515779453</v>
      </c>
      <c r="Y39" s="171">
        <v>815540.96715830732</v>
      </c>
      <c r="Z39" s="171">
        <v>798949.94840753824</v>
      </c>
      <c r="AA39" s="171">
        <v>782282.79277412896</v>
      </c>
      <c r="AB39" s="171">
        <v>765905.80780131323</v>
      </c>
      <c r="AC39" s="171">
        <v>749635.75500985538</v>
      </c>
      <c r="AD39" s="171">
        <v>733185.52895973099</v>
      </c>
      <c r="AE39" s="171">
        <v>717000.92371685</v>
      </c>
      <c r="AF39" s="171">
        <v>700787.83015858708</v>
      </c>
      <c r="AG39" s="171">
        <v>684822.64642482833</v>
      </c>
      <c r="AH39" s="171">
        <v>669094.28602327732</v>
      </c>
      <c r="AI39" s="171">
        <v>653470.41871475591</v>
      </c>
      <c r="AJ39" s="171">
        <v>637721.06603176927</v>
      </c>
      <c r="AK39" s="171">
        <v>622231.52338143974</v>
      </c>
      <c r="AL39" s="171">
        <v>607079.07917254022</v>
      </c>
      <c r="AM39" s="171">
        <v>592032.8077054515</v>
      </c>
      <c r="AN39" s="171">
        <v>577337.71266699233</v>
      </c>
      <c r="AO39" s="171">
        <v>562640.48114834982</v>
      </c>
      <c r="AP39" s="171">
        <v>548150.97525867389</v>
      </c>
      <c r="AQ39" s="171">
        <v>533630.30379805667</v>
      </c>
      <c r="AR39" s="171">
        <v>519535.39730672643</v>
      </c>
      <c r="AS39" s="171">
        <v>505551.61092597904</v>
      </c>
      <c r="AT39" s="171">
        <v>491663.38652861014</v>
      </c>
      <c r="AU39" s="171">
        <v>478256.90473664296</v>
      </c>
      <c r="AV39" s="171">
        <v>464746.01939365896</v>
      </c>
      <c r="AW39" s="171">
        <v>451563.44210732309</v>
      </c>
      <c r="AX39" s="171">
        <v>438565.3869053016</v>
      </c>
      <c r="AY39" s="171">
        <v>425876.68029501277</v>
      </c>
      <c r="AZ39" s="171">
        <v>413336.12924781884</v>
      </c>
      <c r="BA39" s="171">
        <v>401250.49379948975</v>
      </c>
      <c r="BB39" s="171">
        <v>389285.1912612064</v>
      </c>
      <c r="BC39" s="171">
        <v>377683.35497103189</v>
      </c>
      <c r="BD39" s="171">
        <v>366365.32665101421</v>
      </c>
      <c r="BE39" s="171">
        <v>355263.46663705213</v>
      </c>
      <c r="BF39" s="171">
        <v>344475.14675887919</v>
      </c>
      <c r="BG39" s="171">
        <v>334050.68056014623</v>
      </c>
      <c r="BH39" s="171">
        <v>323998.91650153132</v>
      </c>
      <c r="BI39" s="171">
        <v>314229.34086705686</v>
      </c>
      <c r="BJ39" s="171">
        <v>304923.68150749546</v>
      </c>
      <c r="BK39" s="171">
        <v>295945.55192142155</v>
      </c>
      <c r="BL39" s="171">
        <v>287417.89551599993</v>
      </c>
      <c r="BM39" s="171">
        <v>279188.44596661982</v>
      </c>
      <c r="BN39" s="171">
        <v>271436.95895871607</v>
      </c>
      <c r="BO39" s="171">
        <v>264005.31231368246</v>
      </c>
      <c r="BP39" s="171">
        <v>257038.31979217945</v>
      </c>
      <c r="BQ39" s="171">
        <v>250422.25321672685</v>
      </c>
      <c r="BR39" s="171">
        <v>244251.61731721819</v>
      </c>
      <c r="BS39" s="171">
        <v>238311.95813601359</v>
      </c>
      <c r="BT39" s="171">
        <v>232784.12168074498</v>
      </c>
      <c r="BU39" s="171">
        <v>227507.24111937129</v>
      </c>
      <c r="BV39" s="171">
        <v>222405.59986402121</v>
      </c>
      <c r="BW39" s="171">
        <v>219331.20169918938</v>
      </c>
      <c r="BX39" s="171">
        <v>216414.98834353252</v>
      </c>
      <c r="BY39" s="171">
        <v>213732.73855431992</v>
      </c>
      <c r="BZ39" s="171">
        <v>211221.73418678381</v>
      </c>
      <c r="CA39" s="170"/>
      <c r="CB39" s="170"/>
    </row>
    <row r="40" spans="2:80" x14ac:dyDescent="0.25">
      <c r="B40" s="166">
        <f t="shared" si="7"/>
        <v>2033</v>
      </c>
      <c r="C40" s="171">
        <v>1213986.034047632</v>
      </c>
      <c r="D40" s="171">
        <v>1196918.9432497122</v>
      </c>
      <c r="E40" s="171">
        <v>1179799.3588892145</v>
      </c>
      <c r="F40" s="171">
        <v>1162352.0130114942</v>
      </c>
      <c r="G40" s="171">
        <v>1145373.0504132756</v>
      </c>
      <c r="H40" s="171">
        <v>1128036.6047001588</v>
      </c>
      <c r="I40" s="171">
        <v>1111298.2726880389</v>
      </c>
      <c r="J40" s="171">
        <v>1094537.4673816597</v>
      </c>
      <c r="K40" s="171">
        <v>1077885.7219216642</v>
      </c>
      <c r="L40" s="171">
        <v>1060805.9501564298</v>
      </c>
      <c r="M40" s="171">
        <v>1044396.4433876659</v>
      </c>
      <c r="N40" s="171">
        <v>1027853.7244217289</v>
      </c>
      <c r="O40" s="171">
        <v>1011421.1648110461</v>
      </c>
      <c r="P40" s="171">
        <v>994856.38110728946</v>
      </c>
      <c r="Q40" s="171">
        <v>977194.82828438072</v>
      </c>
      <c r="R40" s="171">
        <v>959009.57363236393</v>
      </c>
      <c r="S40" s="171">
        <v>941327.64503243973</v>
      </c>
      <c r="T40" s="171">
        <v>923653.8051298731</v>
      </c>
      <c r="U40" s="171">
        <v>906073.66998678632</v>
      </c>
      <c r="V40" s="171">
        <v>888837.98199156905</v>
      </c>
      <c r="W40" s="171">
        <v>871487.35991279944</v>
      </c>
      <c r="X40" s="171">
        <v>854333.47082595993</v>
      </c>
      <c r="Y40" s="171">
        <v>836909.08707359061</v>
      </c>
      <c r="Z40" s="171">
        <v>819855.14870519633</v>
      </c>
      <c r="AA40" s="171">
        <v>802838.52479238296</v>
      </c>
      <c r="AB40" s="171">
        <v>785995.52626390127</v>
      </c>
      <c r="AC40" s="171">
        <v>769267.89556993183</v>
      </c>
      <c r="AD40" s="171">
        <v>752460.34464999521</v>
      </c>
      <c r="AE40" s="171">
        <v>735816.84180116211</v>
      </c>
      <c r="AF40" s="171">
        <v>719242.87612327258</v>
      </c>
      <c r="AG40" s="171">
        <v>702821.50388835161</v>
      </c>
      <c r="AH40" s="171">
        <v>686639.35043811775</v>
      </c>
      <c r="AI40" s="171">
        <v>670656.74970071297</v>
      </c>
      <c r="AJ40" s="171">
        <v>654540.110782556</v>
      </c>
      <c r="AK40" s="171">
        <v>638688.52057551593</v>
      </c>
      <c r="AL40" s="171">
        <v>623093.73138006835</v>
      </c>
      <c r="AM40" s="171">
        <v>607604.51046932512</v>
      </c>
      <c r="AN40" s="171">
        <v>592553.01248386723</v>
      </c>
      <c r="AO40" s="171">
        <v>577423.97218592267</v>
      </c>
      <c r="AP40" s="171">
        <v>562575.27013665414</v>
      </c>
      <c r="AQ40" s="171">
        <v>547693.22171927814</v>
      </c>
      <c r="AR40" s="171">
        <v>533178.71776251041</v>
      </c>
      <c r="AS40" s="171">
        <v>518778.65107966511</v>
      </c>
      <c r="AT40" s="171">
        <v>504536.44233656139</v>
      </c>
      <c r="AU40" s="171">
        <v>490778.69476853521</v>
      </c>
      <c r="AV40" s="171">
        <v>476914.45696642646</v>
      </c>
      <c r="AW40" s="171">
        <v>463381.95149186306</v>
      </c>
      <c r="AX40" s="171">
        <v>450033.64449580322</v>
      </c>
      <c r="AY40" s="171">
        <v>437000.29652165307</v>
      </c>
      <c r="AZ40" s="171">
        <v>424075.83106399985</v>
      </c>
      <c r="BA40" s="171">
        <v>411614.49326439307</v>
      </c>
      <c r="BB40" s="171">
        <v>399319.16376152833</v>
      </c>
      <c r="BC40" s="171">
        <v>387358.62168136437</v>
      </c>
      <c r="BD40" s="171">
        <v>375721.97229930374</v>
      </c>
      <c r="BE40" s="171">
        <v>364276.00562125433</v>
      </c>
      <c r="BF40" s="171">
        <v>353182.54891342192</v>
      </c>
      <c r="BG40" s="171">
        <v>342433.97573121847</v>
      </c>
      <c r="BH40" s="171">
        <v>332068.30699222221</v>
      </c>
      <c r="BI40" s="171">
        <v>322020.96132232749</v>
      </c>
      <c r="BJ40" s="171">
        <v>312383.32680014777</v>
      </c>
      <c r="BK40" s="171">
        <v>303148.84296694584</v>
      </c>
      <c r="BL40" s="171">
        <v>294358.88750818686</v>
      </c>
      <c r="BM40" s="171">
        <v>285877.44308457867</v>
      </c>
      <c r="BN40" s="171">
        <v>277888.04544254753</v>
      </c>
      <c r="BO40" s="171">
        <v>270214.92240149633</v>
      </c>
      <c r="BP40" s="171">
        <v>263024.46756748058</v>
      </c>
      <c r="BQ40" s="171">
        <v>256186.00033447219</v>
      </c>
      <c r="BR40" s="171">
        <v>249818.4060858562</v>
      </c>
      <c r="BS40" s="171">
        <v>243664.39546903514</v>
      </c>
      <c r="BT40" s="171">
        <v>237967.49616333086</v>
      </c>
      <c r="BU40" s="171">
        <v>232524.69755386852</v>
      </c>
      <c r="BV40" s="171">
        <v>227297.58753057555</v>
      </c>
      <c r="BW40" s="171">
        <v>224115.32439238386</v>
      </c>
      <c r="BX40" s="171">
        <v>221094.93497011834</v>
      </c>
      <c r="BY40" s="171">
        <v>218312.20101546842</v>
      </c>
      <c r="BZ40" s="171">
        <v>215744.19755676499</v>
      </c>
      <c r="CA40" s="170"/>
      <c r="CB40" s="170"/>
    </row>
    <row r="41" spans="2:80" x14ac:dyDescent="0.25">
      <c r="B41" s="166">
        <f t="shared" si="7"/>
        <v>2034</v>
      </c>
      <c r="C41" s="171">
        <v>1245906.0855964685</v>
      </c>
      <c r="D41" s="171">
        <v>1228598.0956508792</v>
      </c>
      <c r="E41" s="171">
        <v>1210768.5963620953</v>
      </c>
      <c r="F41" s="171">
        <v>1192864.9609147189</v>
      </c>
      <c r="G41" s="171">
        <v>1175633.4889766641</v>
      </c>
      <c r="H41" s="171">
        <v>1157811.0936024291</v>
      </c>
      <c r="I41" s="171">
        <v>1140813.6119867535</v>
      </c>
      <c r="J41" s="171">
        <v>1123396.2841939768</v>
      </c>
      <c r="K41" s="171">
        <v>1106453.5682304669</v>
      </c>
      <c r="L41" s="171">
        <v>1088915.1594322028</v>
      </c>
      <c r="M41" s="171">
        <v>1072209.5404380038</v>
      </c>
      <c r="N41" s="171">
        <v>1055027.8001298439</v>
      </c>
      <c r="O41" s="171">
        <v>1038313.7156177377</v>
      </c>
      <c r="P41" s="171">
        <v>1021298.1203722446</v>
      </c>
      <c r="Q41" s="171">
        <v>1003135.5086995244</v>
      </c>
      <c r="R41" s="171">
        <v>984436.63032430736</v>
      </c>
      <c r="S41" s="171">
        <v>966422.05205492652</v>
      </c>
      <c r="T41" s="171">
        <v>948100.76735862112</v>
      </c>
      <c r="U41" s="171">
        <v>930182.15543281799</v>
      </c>
      <c r="V41" s="171">
        <v>912453.49802714528</v>
      </c>
      <c r="W41" s="171">
        <v>894758.8084259613</v>
      </c>
      <c r="X41" s="171">
        <v>877110.44426414627</v>
      </c>
      <c r="Y41" s="171">
        <v>859203.68693944952</v>
      </c>
      <c r="Z41" s="171">
        <v>841675.02389754099</v>
      </c>
      <c r="AA41" s="171">
        <v>824303.12787692691</v>
      </c>
      <c r="AB41" s="171">
        <v>806970.23920478916</v>
      </c>
      <c r="AC41" s="171">
        <v>789771.92261998227</v>
      </c>
      <c r="AD41" s="171">
        <v>772599.20558096189</v>
      </c>
      <c r="AE41" s="171">
        <v>755482.37298396148</v>
      </c>
      <c r="AF41" s="171">
        <v>738538.24124240247</v>
      </c>
      <c r="AG41" s="171">
        <v>721645.17511272442</v>
      </c>
      <c r="AH41" s="171">
        <v>704984.55711983738</v>
      </c>
      <c r="AI41" s="171">
        <v>688632.24802670372</v>
      </c>
      <c r="AJ41" s="171">
        <v>672136.57703963039</v>
      </c>
      <c r="AK41" s="171">
        <v>655918.72290065093</v>
      </c>
      <c r="AL41" s="171">
        <v>639863.99547024444</v>
      </c>
      <c r="AM41" s="171">
        <v>623906.43003176828</v>
      </c>
      <c r="AN41" s="171">
        <v>608484.93739859597</v>
      </c>
      <c r="AO41" s="171">
        <v>592905.79549977661</v>
      </c>
      <c r="AP41" s="171">
        <v>577683.11645804835</v>
      </c>
      <c r="AQ41" s="171">
        <v>562430.63444185699</v>
      </c>
      <c r="AR41" s="171">
        <v>547477.2033073589</v>
      </c>
      <c r="AS41" s="171">
        <v>532641.23737699981</v>
      </c>
      <c r="AT41" s="171">
        <v>518033.96103744366</v>
      </c>
      <c r="AU41" s="171">
        <v>503902.77657997212</v>
      </c>
      <c r="AV41" s="171">
        <v>489672.77318664029</v>
      </c>
      <c r="AW41" s="171">
        <v>475777.02716401103</v>
      </c>
      <c r="AX41" s="171">
        <v>462060.16998941946</v>
      </c>
      <c r="AY41" s="171">
        <v>448667.75361689721</v>
      </c>
      <c r="AZ41" s="171">
        <v>435342.19948823703</v>
      </c>
      <c r="BA41" s="171">
        <v>422480.05561250879</v>
      </c>
      <c r="BB41" s="171">
        <v>409839.49799891852</v>
      </c>
      <c r="BC41" s="171">
        <v>397502.47351590951</v>
      </c>
      <c r="BD41" s="171">
        <v>385528.17447997606</v>
      </c>
      <c r="BE41" s="171">
        <v>373717.63652434212</v>
      </c>
      <c r="BF41" s="171">
        <v>362303.19157895911</v>
      </c>
      <c r="BG41" s="171">
        <v>351210.69321843109</v>
      </c>
      <c r="BH41" s="171">
        <v>340509.33733171865</v>
      </c>
      <c r="BI41" s="171">
        <v>330169.34542988345</v>
      </c>
      <c r="BJ41" s="171">
        <v>320177.2442889614</v>
      </c>
      <c r="BK41" s="171">
        <v>310668.55575865245</v>
      </c>
      <c r="BL41" s="171">
        <v>301596.88740132999</v>
      </c>
      <c r="BM41" s="171">
        <v>292847.99546354637</v>
      </c>
      <c r="BN41" s="171">
        <v>284601.87934811035</v>
      </c>
      <c r="BO41" s="171">
        <v>276668.89017714153</v>
      </c>
      <c r="BP41" s="171">
        <v>269239.49441571883</v>
      </c>
      <c r="BQ41" s="171">
        <v>262163.73180447106</v>
      </c>
      <c r="BR41" s="171">
        <v>255580.71644093632</v>
      </c>
      <c r="BS41" s="171">
        <v>249198.13045129151</v>
      </c>
      <c r="BT41" s="171">
        <v>243318.17023259355</v>
      </c>
      <c r="BU41" s="171">
        <v>237699.06670519861</v>
      </c>
      <c r="BV41" s="171">
        <v>232340.16960126319</v>
      </c>
      <c r="BW41" s="171">
        <v>229037.8411449691</v>
      </c>
      <c r="BX41" s="171">
        <v>225906.80066132927</v>
      </c>
      <c r="BY41" s="171">
        <v>223016.87429725693</v>
      </c>
      <c r="BZ41" s="171">
        <v>220387.78288982308</v>
      </c>
      <c r="CA41" s="170"/>
      <c r="CB41" s="170"/>
    </row>
    <row r="42" spans="2:80" x14ac:dyDescent="0.25">
      <c r="B42" s="166">
        <f t="shared" si="7"/>
        <v>2035</v>
      </c>
      <c r="C42" s="171">
        <v>1277580.0068465439</v>
      </c>
      <c r="D42" s="171">
        <v>1259929.9446437955</v>
      </c>
      <c r="E42" s="171">
        <v>1241507.2759834256</v>
      </c>
      <c r="F42" s="171">
        <v>1223169.4199534045</v>
      </c>
      <c r="G42" s="171">
        <v>1205590.2438364625</v>
      </c>
      <c r="H42" s="171">
        <v>1187291.1272454904</v>
      </c>
      <c r="I42" s="171">
        <v>1169945.4453566698</v>
      </c>
      <c r="J42" s="171">
        <v>1151992.7685325737</v>
      </c>
      <c r="K42" s="171">
        <v>1134660.6566176617</v>
      </c>
      <c r="L42" s="171">
        <v>1116687.5859622494</v>
      </c>
      <c r="M42" s="171">
        <v>1099593.9820749331</v>
      </c>
      <c r="N42" s="171">
        <v>1081886.857225755</v>
      </c>
      <c r="O42" s="171">
        <v>1064815.9857919251</v>
      </c>
      <c r="P42" s="171">
        <v>1047373.7671716823</v>
      </c>
      <c r="Q42" s="171">
        <v>1028721.6145933863</v>
      </c>
      <c r="R42" s="171">
        <v>1009520.1147244375</v>
      </c>
      <c r="S42" s="171">
        <v>991105.80618779303</v>
      </c>
      <c r="T42" s="171">
        <v>972236.83652334963</v>
      </c>
      <c r="U42" s="171">
        <v>953916.17625461367</v>
      </c>
      <c r="V42" s="171">
        <v>935707.24656907236</v>
      </c>
      <c r="W42" s="171">
        <v>917610.46314326185</v>
      </c>
      <c r="X42" s="171">
        <v>899482.08830069448</v>
      </c>
      <c r="Y42" s="171">
        <v>881116.08220294339</v>
      </c>
      <c r="Z42" s="171">
        <v>863135.74142495124</v>
      </c>
      <c r="AA42" s="171">
        <v>845359.07097177824</v>
      </c>
      <c r="AB42" s="171">
        <v>827551.64045492106</v>
      </c>
      <c r="AC42" s="171">
        <v>809906.05357719376</v>
      </c>
      <c r="AD42" s="171">
        <v>792325.50344160188</v>
      </c>
      <c r="AE42" s="171">
        <v>774759.64667938312</v>
      </c>
      <c r="AF42" s="171">
        <v>757407.55556167895</v>
      </c>
      <c r="AG42" s="171">
        <v>740067.7968739795</v>
      </c>
      <c r="AH42" s="171">
        <v>722945.88196963025</v>
      </c>
      <c r="AI42" s="171">
        <v>706192.81071179872</v>
      </c>
      <c r="AJ42" s="171">
        <v>689289.92075524572</v>
      </c>
      <c r="AK42" s="171">
        <v>672686.87751392485</v>
      </c>
      <c r="AL42" s="171">
        <v>656199.2822082201</v>
      </c>
      <c r="AM42" s="171">
        <v>639793.95784739475</v>
      </c>
      <c r="AN42" s="171">
        <v>623982.79171824991</v>
      </c>
      <c r="AO42" s="171">
        <v>607980.3905767554</v>
      </c>
      <c r="AP42" s="171">
        <v>592368.16576034401</v>
      </c>
      <c r="AQ42" s="171">
        <v>576737.0423922668</v>
      </c>
      <c r="AR42" s="171">
        <v>561372.28906730632</v>
      </c>
      <c r="AS42" s="171">
        <v>546127.32882041379</v>
      </c>
      <c r="AT42" s="171">
        <v>531150.26042839827</v>
      </c>
      <c r="AU42" s="171">
        <v>516634.9044595568</v>
      </c>
      <c r="AV42" s="171">
        <v>502038.95073717262</v>
      </c>
      <c r="AW42" s="171">
        <v>487782.04234009958</v>
      </c>
      <c r="AX42" s="171">
        <v>473696.52310495218</v>
      </c>
      <c r="AY42" s="171">
        <v>459950.6932943447</v>
      </c>
      <c r="AZ42" s="171">
        <v>446256.15629880549</v>
      </c>
      <c r="BA42" s="171">
        <v>433018.59735051391</v>
      </c>
      <c r="BB42" s="171">
        <v>420039.94452151813</v>
      </c>
      <c r="BC42" s="171">
        <v>407356.62011374428</v>
      </c>
      <c r="BD42" s="171">
        <v>395050.77170907333</v>
      </c>
      <c r="BE42" s="171">
        <v>382901.36983353354</v>
      </c>
      <c r="BF42" s="171">
        <v>371175.39055818366</v>
      </c>
      <c r="BG42" s="171">
        <v>359763.25173879706</v>
      </c>
      <c r="BH42" s="171">
        <v>348747.66913661314</v>
      </c>
      <c r="BI42" s="171">
        <v>338124.21154555143</v>
      </c>
      <c r="BJ42" s="171">
        <v>327823.50107912987</v>
      </c>
      <c r="BK42" s="171">
        <v>318045.29957652884</v>
      </c>
      <c r="BL42" s="171">
        <v>308706.65965731174</v>
      </c>
      <c r="BM42" s="171">
        <v>299707.51300701045</v>
      </c>
      <c r="BN42" s="171">
        <v>291216.62748596177</v>
      </c>
      <c r="BO42" s="171">
        <v>283044.11397599522</v>
      </c>
      <c r="BP42" s="171">
        <v>275394.9492740077</v>
      </c>
      <c r="BQ42" s="171">
        <v>268106.19440199283</v>
      </c>
      <c r="BR42" s="171">
        <v>261318.2185013663</v>
      </c>
      <c r="BS42" s="171">
        <v>254738.15902534261</v>
      </c>
      <c r="BT42" s="171">
        <v>248682.4249541887</v>
      </c>
      <c r="BU42" s="171">
        <v>242900.47417076305</v>
      </c>
      <c r="BV42" s="171">
        <v>237403.00144656765</v>
      </c>
      <c r="BW42" s="171">
        <v>233989.8566880807</v>
      </c>
      <c r="BX42" s="171">
        <v>230763.98505065101</v>
      </c>
      <c r="BY42" s="171">
        <v>227783.89423142036</v>
      </c>
      <c r="BZ42" s="171">
        <v>225086.72309262992</v>
      </c>
      <c r="CA42" s="170"/>
      <c r="CB42" s="170"/>
    </row>
    <row r="43" spans="2:80" x14ac:dyDescent="0.25">
      <c r="B43" s="166">
        <f t="shared" si="7"/>
        <v>2036</v>
      </c>
      <c r="C43" s="171">
        <v>1309252.4407539442</v>
      </c>
      <c r="D43" s="171">
        <v>1291147.5200060175</v>
      </c>
      <c r="E43" s="171">
        <v>1272250.81142344</v>
      </c>
      <c r="F43" s="171">
        <v>1253524.3299616231</v>
      </c>
      <c r="G43" s="171">
        <v>1235490.5155524733</v>
      </c>
      <c r="H43" s="171">
        <v>1216718.9093202956</v>
      </c>
      <c r="I43" s="171">
        <v>1198924.7208206756</v>
      </c>
      <c r="J43" s="171">
        <v>1180585.1413862072</v>
      </c>
      <c r="K43" s="171">
        <v>1162728.3775617403</v>
      </c>
      <c r="L43" s="171">
        <v>1144364.603353648</v>
      </c>
      <c r="M43" s="171">
        <v>1126755.8956796969</v>
      </c>
      <c r="N43" s="171">
        <v>1108661.7726659398</v>
      </c>
      <c r="O43" s="171">
        <v>1091148.0875798634</v>
      </c>
      <c r="P43" s="171">
        <v>1073320.9849160942</v>
      </c>
      <c r="Q43" s="171">
        <v>1054185.2157050301</v>
      </c>
      <c r="R43" s="171">
        <v>1034486.5394407818</v>
      </c>
      <c r="S43" s="171">
        <v>1015594.9082118806</v>
      </c>
      <c r="T43" s="171">
        <v>996298.02758516872</v>
      </c>
      <c r="U43" s="171">
        <v>977501.00785143441</v>
      </c>
      <c r="V43" s="171">
        <v>958818.69926365057</v>
      </c>
      <c r="W43" s="171">
        <v>940251.52789026732</v>
      </c>
      <c r="X43" s="171">
        <v>921651.97531470819</v>
      </c>
      <c r="Y43" s="171">
        <v>902862.19054748514</v>
      </c>
      <c r="Z43" s="171">
        <v>884464.50190713664</v>
      </c>
      <c r="AA43" s="171">
        <v>866223.03821129818</v>
      </c>
      <c r="AB43" s="171">
        <v>847950.04545018356</v>
      </c>
      <c r="AC43" s="171">
        <v>829890.16831646662</v>
      </c>
      <c r="AD43" s="171">
        <v>811848.69780617964</v>
      </c>
      <c r="AE43" s="171">
        <v>793866.38334565843</v>
      </c>
      <c r="AF43" s="171">
        <v>776058.106702502</v>
      </c>
      <c r="AG43" s="171">
        <v>758303.70315575111</v>
      </c>
      <c r="AH43" s="171">
        <v>740730.43401884311</v>
      </c>
      <c r="AI43" s="171">
        <v>723535.22961961594</v>
      </c>
      <c r="AJ43" s="171">
        <v>706186.96943496331</v>
      </c>
      <c r="AK43" s="171">
        <v>689182.25419519888</v>
      </c>
      <c r="AL43" s="171">
        <v>672293.45159159112</v>
      </c>
      <c r="AM43" s="171">
        <v>655453.56397273787</v>
      </c>
      <c r="AN43" s="171">
        <v>639223.25043588597</v>
      </c>
      <c r="AO43" s="171">
        <v>622827.6512907166</v>
      </c>
      <c r="AP43" s="171">
        <v>606800.54354203516</v>
      </c>
      <c r="AQ43" s="171">
        <v>590782.58761444618</v>
      </c>
      <c r="AR43" s="171">
        <v>575035.81475617189</v>
      </c>
      <c r="AS43" s="171">
        <v>559409.7293876555</v>
      </c>
      <c r="AT43" s="171">
        <v>544056.52072991955</v>
      </c>
      <c r="AU43" s="171">
        <v>529128.56545906025</v>
      </c>
      <c r="AV43" s="171">
        <v>514164.71500734554</v>
      </c>
      <c r="AW43" s="171">
        <v>499546.47289698879</v>
      </c>
      <c r="AX43" s="171">
        <v>485082.94066031056</v>
      </c>
      <c r="AY43" s="171">
        <v>470986.7212546423</v>
      </c>
      <c r="AZ43" s="171">
        <v>456959.84017119079</v>
      </c>
      <c r="BA43" s="171">
        <v>443364.22303351189</v>
      </c>
      <c r="BB43" s="171">
        <v>430050.93515305908</v>
      </c>
      <c r="BC43" s="171">
        <v>417053.61693954689</v>
      </c>
      <c r="BD43" s="171">
        <v>404413.04324440262</v>
      </c>
      <c r="BE43" s="171">
        <v>391947.12879521633</v>
      </c>
      <c r="BF43" s="171">
        <v>379914.3930478727</v>
      </c>
      <c r="BG43" s="171">
        <v>368203.07619906851</v>
      </c>
      <c r="BH43" s="171">
        <v>356887.07185297075</v>
      </c>
      <c r="BI43" s="171">
        <v>345984.70177928684</v>
      </c>
      <c r="BJ43" s="171">
        <v>335421.76322446542</v>
      </c>
      <c r="BK43" s="171">
        <v>325368.00069315406</v>
      </c>
      <c r="BL43" s="171">
        <v>315768.10663821857</v>
      </c>
      <c r="BM43" s="171">
        <v>306532.27407019457</v>
      </c>
      <c r="BN43" s="171">
        <v>297798.38501632668</v>
      </c>
      <c r="BO43" s="171">
        <v>289400.04501977644</v>
      </c>
      <c r="BP43" s="171">
        <v>281546.17799454101</v>
      </c>
      <c r="BQ43" s="171">
        <v>274067.10360902734</v>
      </c>
      <c r="BR43" s="171">
        <v>267072.77807575441</v>
      </c>
      <c r="BS43" s="171">
        <v>260327.56826285701</v>
      </c>
      <c r="BT43" s="171">
        <v>254094.90808939631</v>
      </c>
      <c r="BU43" s="171">
        <v>248161.6457388025</v>
      </c>
      <c r="BV43" s="171">
        <v>242513.45809807547</v>
      </c>
      <c r="BW43" s="171">
        <v>238990.81657109654</v>
      </c>
      <c r="BX43" s="171">
        <v>235687.28822875317</v>
      </c>
      <c r="BY43" s="171">
        <v>232635.39089935832</v>
      </c>
      <c r="BZ43" s="171">
        <v>229857.82008781802</v>
      </c>
      <c r="CA43" s="170"/>
      <c r="CB43" s="170"/>
    </row>
    <row r="44" spans="2:80" x14ac:dyDescent="0.25">
      <c r="B44" s="166">
        <f t="shared" si="7"/>
        <v>2037</v>
      </c>
      <c r="C44" s="171">
        <v>1342438.8915168466</v>
      </c>
      <c r="D44" s="171">
        <v>1323853.5146196268</v>
      </c>
      <c r="E44" s="171">
        <v>1304456.801439998</v>
      </c>
      <c r="F44" s="171">
        <v>1285382.6495918662</v>
      </c>
      <c r="G44" s="171">
        <v>1266867.4061691817</v>
      </c>
      <c r="H44" s="171">
        <v>1247601.2206297447</v>
      </c>
      <c r="I44" s="171">
        <v>1229332.0295548197</v>
      </c>
      <c r="J44" s="171">
        <v>1210640.3177974052</v>
      </c>
      <c r="K44" s="171">
        <v>1192175.7370657492</v>
      </c>
      <c r="L44" s="171">
        <v>1173453.2713945024</v>
      </c>
      <c r="M44" s="171">
        <v>1155244.5257193313</v>
      </c>
      <c r="N44" s="171">
        <v>1136793.2402472626</v>
      </c>
      <c r="O44" s="171">
        <v>1118809.3981878646</v>
      </c>
      <c r="P44" s="171">
        <v>1100623.8135837573</v>
      </c>
      <c r="Q44" s="171">
        <v>1080975.0960081555</v>
      </c>
      <c r="R44" s="171">
        <v>1060753.7232649811</v>
      </c>
      <c r="S44" s="171">
        <v>1041359.6941904468</v>
      </c>
      <c r="T44" s="171">
        <v>1021654.3412124272</v>
      </c>
      <c r="U44" s="171">
        <v>1002350.8456717141</v>
      </c>
      <c r="V44" s="171">
        <v>983165.27380295214</v>
      </c>
      <c r="W44" s="171">
        <v>964101.58155748481</v>
      </c>
      <c r="X44" s="171">
        <v>945001.08348424302</v>
      </c>
      <c r="Y44" s="171">
        <v>925800.44903294137</v>
      </c>
      <c r="Z44" s="171">
        <v>906995.99236305966</v>
      </c>
      <c r="AA44" s="171">
        <v>888261.43295078352</v>
      </c>
      <c r="AB44" s="171">
        <v>869494.36956336792</v>
      </c>
      <c r="AC44" s="171">
        <v>851023.62534419668</v>
      </c>
      <c r="AD44" s="171">
        <v>832491.88365274412</v>
      </c>
      <c r="AE44" s="171">
        <v>814096.21365460544</v>
      </c>
      <c r="AF44" s="171">
        <v>795801.51474620006</v>
      </c>
      <c r="AG44" s="171">
        <v>777629.97436843533</v>
      </c>
      <c r="AH44" s="171">
        <v>759574.36738220172</v>
      </c>
      <c r="AI44" s="171">
        <v>741906.10015984531</v>
      </c>
      <c r="AJ44" s="171">
        <v>724081.71158982511</v>
      </c>
      <c r="AK44" s="171">
        <v>706671.43433667789</v>
      </c>
      <c r="AL44" s="171">
        <v>689375.67946883466</v>
      </c>
      <c r="AM44" s="171">
        <v>672069.19952782884</v>
      </c>
      <c r="AN44" s="171">
        <v>655388.40244350047</v>
      </c>
      <c r="AO44" s="171">
        <v>638590.7614982446</v>
      </c>
      <c r="AP44" s="171">
        <v>622116.78461696394</v>
      </c>
      <c r="AQ44" s="171">
        <v>605701.02037581487</v>
      </c>
      <c r="AR44" s="171">
        <v>589561.65459342522</v>
      </c>
      <c r="AS44" s="171">
        <v>573540.5237669599</v>
      </c>
      <c r="AT44" s="171">
        <v>557797.61721959023</v>
      </c>
      <c r="AU44" s="171">
        <v>542405.15450358251</v>
      </c>
      <c r="AV44" s="171">
        <v>527058.83065716887</v>
      </c>
      <c r="AW44" s="171">
        <v>512061.91966183903</v>
      </c>
      <c r="AX44" s="171">
        <v>497188.87919234211</v>
      </c>
      <c r="AY44" s="171">
        <v>482723.7393480452</v>
      </c>
      <c r="AZ44" s="171">
        <v>468359.54566459259</v>
      </c>
      <c r="BA44" s="171">
        <v>454373.5001071333</v>
      </c>
      <c r="BB44" s="171">
        <v>440705.8140886341</v>
      </c>
      <c r="BC44" s="171">
        <v>427383.6133724798</v>
      </c>
      <c r="BD44" s="171">
        <v>414376.25344299438</v>
      </c>
      <c r="BE44" s="171">
        <v>401572.38474025589</v>
      </c>
      <c r="BF44" s="171">
        <v>389210.99746863387</v>
      </c>
      <c r="BG44" s="171">
        <v>377177.86149823735</v>
      </c>
      <c r="BH44" s="171">
        <v>365531.4658575356</v>
      </c>
      <c r="BI44" s="171">
        <v>354328.55956289446</v>
      </c>
      <c r="BJ44" s="171">
        <v>343489.51977214275</v>
      </c>
      <c r="BK44" s="171">
        <v>333124.94093504245</v>
      </c>
      <c r="BL44" s="171">
        <v>323232.58233702462</v>
      </c>
      <c r="BM44" s="171">
        <v>313740.50088055944</v>
      </c>
      <c r="BN44" s="171">
        <v>304730.128516528</v>
      </c>
      <c r="BO44" s="171">
        <v>296080.46533853607</v>
      </c>
      <c r="BP44" s="171">
        <v>288001.03674286103</v>
      </c>
      <c r="BQ44" s="171">
        <v>280317.88776854082</v>
      </c>
      <c r="BR44" s="171">
        <v>273081.21565139102</v>
      </c>
      <c r="BS44" s="171">
        <v>266163.1083996704</v>
      </c>
      <c r="BT44" s="171">
        <v>259726.78912432055</v>
      </c>
      <c r="BU44" s="171">
        <v>253629.63748262316</v>
      </c>
      <c r="BV44" s="171">
        <v>247814.18860150524</v>
      </c>
      <c r="BW44" s="171">
        <v>244158.95240285044</v>
      </c>
      <c r="BX44" s="171">
        <v>240774.69982998137</v>
      </c>
      <c r="BY44" s="171">
        <v>237648.77753401076</v>
      </c>
      <c r="BZ44" s="171">
        <v>234777.240962571</v>
      </c>
      <c r="CA44" s="170"/>
      <c r="CB44" s="170"/>
    </row>
    <row r="45" spans="2:80" x14ac:dyDescent="0.25">
      <c r="B45" s="166">
        <f t="shared" si="7"/>
        <v>2038</v>
      </c>
      <c r="C45" s="171">
        <v>1377324.1075252253</v>
      </c>
      <c r="D45" s="171">
        <v>1358229.2061355764</v>
      </c>
      <c r="E45" s="171">
        <v>1338303.0660656653</v>
      </c>
      <c r="F45" s="171">
        <v>1318934.2966137615</v>
      </c>
      <c r="G45" s="171">
        <v>1299907.0742394011</v>
      </c>
      <c r="H45" s="171">
        <v>1280120.6025633623</v>
      </c>
      <c r="I45" s="171">
        <v>1261346.2101550163</v>
      </c>
      <c r="J45" s="171">
        <v>1242347.7617037389</v>
      </c>
      <c r="K45" s="171">
        <v>1223174.3321231387</v>
      </c>
      <c r="L45" s="171">
        <v>1204135.1949488851</v>
      </c>
      <c r="M45" s="171">
        <v>1185224.1634537349</v>
      </c>
      <c r="N45" s="171">
        <v>1166455.0141478204</v>
      </c>
      <c r="O45" s="171">
        <v>1147969.7515993658</v>
      </c>
      <c r="P45" s="171">
        <v>1129460.7128137839</v>
      </c>
      <c r="Q45" s="171">
        <v>1109265.533411629</v>
      </c>
      <c r="R45" s="171">
        <v>1088491.8866534817</v>
      </c>
      <c r="S45" s="171">
        <v>1068566.3672373958</v>
      </c>
      <c r="T45" s="171">
        <v>1048479.2057302943</v>
      </c>
      <c r="U45" s="171">
        <v>1028634.7450051256</v>
      </c>
      <c r="V45" s="171">
        <v>1008911.689456597</v>
      </c>
      <c r="W45" s="171">
        <v>989321.13239719952</v>
      </c>
      <c r="X45" s="171">
        <v>969685.61917324585</v>
      </c>
      <c r="Y45" s="171">
        <v>950092.71952782199</v>
      </c>
      <c r="Z45" s="171">
        <v>930897.1362993333</v>
      </c>
      <c r="AA45" s="171">
        <v>911636.51208754629</v>
      </c>
      <c r="AB45" s="171">
        <v>892342.19793477922</v>
      </c>
      <c r="AC45" s="171">
        <v>873468.0073153777</v>
      </c>
      <c r="AD45" s="171">
        <v>854411.77912867581</v>
      </c>
      <c r="AE45" s="171">
        <v>835609.15179384709</v>
      </c>
      <c r="AF45" s="171">
        <v>816792.74445341667</v>
      </c>
      <c r="AG45" s="171">
        <v>798204.09152416687</v>
      </c>
      <c r="AH45" s="171">
        <v>779629.94112086261</v>
      </c>
      <c r="AI45" s="171">
        <v>761452.46079104114</v>
      </c>
      <c r="AJ45" s="171">
        <v>743116.05409402237</v>
      </c>
      <c r="AK45" s="171">
        <v>725297.89860871201</v>
      </c>
      <c r="AL45" s="171">
        <v>707590.57034969889</v>
      </c>
      <c r="AM45" s="171">
        <v>689780.03363707755</v>
      </c>
      <c r="AN45" s="171">
        <v>672612.09245236265</v>
      </c>
      <c r="AO45" s="171">
        <v>655403.92551927455</v>
      </c>
      <c r="AP45" s="171">
        <v>638445.6344641808</v>
      </c>
      <c r="AQ45" s="171">
        <v>621620.90638178692</v>
      </c>
      <c r="AR45" s="171">
        <v>605077.8968657779</v>
      </c>
      <c r="AS45" s="171">
        <v>588646.88908348873</v>
      </c>
      <c r="AT45" s="171">
        <v>572499.53952208685</v>
      </c>
      <c r="AU45" s="171">
        <v>556580.514646522</v>
      </c>
      <c r="AV45" s="171">
        <v>540835.71370846243</v>
      </c>
      <c r="AW45" s="171">
        <v>525440.98380938417</v>
      </c>
      <c r="AX45" s="171">
        <v>510121.27702432324</v>
      </c>
      <c r="AY45" s="171">
        <v>495266.53568454122</v>
      </c>
      <c r="AZ45" s="171">
        <v>480561.04359845893</v>
      </c>
      <c r="BA45" s="171">
        <v>466146.30729855306</v>
      </c>
      <c r="BB45" s="171">
        <v>452101.70822256408</v>
      </c>
      <c r="BC45" s="171">
        <v>438443.41600628383</v>
      </c>
      <c r="BD45" s="171">
        <v>425031.3312276997</v>
      </c>
      <c r="BE45" s="171">
        <v>411864.83799447957</v>
      </c>
      <c r="BF45" s="171">
        <v>399149.52597106813</v>
      </c>
      <c r="BG45" s="171">
        <v>386768.48836587835</v>
      </c>
      <c r="BH45" s="171">
        <v>374756.2476440717</v>
      </c>
      <c r="BI45" s="171">
        <v>363227.85682230478</v>
      </c>
      <c r="BJ45" s="171">
        <v>352097.14779771445</v>
      </c>
      <c r="BK45" s="171">
        <v>341379.8686967286</v>
      </c>
      <c r="BL45" s="171">
        <v>331157.86056455702</v>
      </c>
      <c r="BM45" s="171">
        <v>321386.96399885369</v>
      </c>
      <c r="BN45" s="171">
        <v>312060.10668651463</v>
      </c>
      <c r="BO45" s="171">
        <v>303128.83763947897</v>
      </c>
      <c r="BP45" s="171">
        <v>294799.65824347624</v>
      </c>
      <c r="BQ45" s="171">
        <v>286896.62621338089</v>
      </c>
      <c r="BR45" s="171">
        <v>279374.24285699293</v>
      </c>
      <c r="BS45" s="171">
        <v>272274.82983746019</v>
      </c>
      <c r="BT45" s="171">
        <v>265602.83526939945</v>
      </c>
      <c r="BU45" s="171">
        <v>259327.41562880593</v>
      </c>
      <c r="BV45" s="171">
        <v>253325.17310110858</v>
      </c>
      <c r="BW45" s="171">
        <v>249509.27944726445</v>
      </c>
      <c r="BX45" s="171">
        <v>246041.29736995933</v>
      </c>
      <c r="BY45" s="171">
        <v>242839.16607514891</v>
      </c>
      <c r="BZ45" s="171">
        <v>239857.23736427291</v>
      </c>
      <c r="CA45" s="170"/>
      <c r="CB45" s="170"/>
    </row>
    <row r="46" spans="2:80" x14ac:dyDescent="0.25">
      <c r="B46" s="166">
        <f t="shared" si="7"/>
        <v>2039</v>
      </c>
      <c r="C46" s="171">
        <v>1413576.7960361878</v>
      </c>
      <c r="D46" s="171">
        <v>1393949.7553594329</v>
      </c>
      <c r="E46" s="171">
        <v>1373471.154276039</v>
      </c>
      <c r="F46" s="171">
        <v>1353818.3680542088</v>
      </c>
      <c r="G46" s="171">
        <v>1334256.0069089085</v>
      </c>
      <c r="H46" s="171">
        <v>1313946.0621676731</v>
      </c>
      <c r="I46" s="171">
        <v>1294643.226334838</v>
      </c>
      <c r="J46" s="171">
        <v>1275345.3906728334</v>
      </c>
      <c r="K46" s="171">
        <v>1255428.1744397604</v>
      </c>
      <c r="L46" s="171">
        <v>1236077.9561128286</v>
      </c>
      <c r="M46" s="171">
        <v>1216411.8738836017</v>
      </c>
      <c r="N46" s="171">
        <v>1197329.5209280977</v>
      </c>
      <c r="O46" s="171">
        <v>1178319.0018841117</v>
      </c>
      <c r="P46" s="171">
        <v>1159489.6072256144</v>
      </c>
      <c r="Q46" s="171">
        <v>1138722.6610342418</v>
      </c>
      <c r="R46" s="171">
        <v>1117387.4094521953</v>
      </c>
      <c r="S46" s="171">
        <v>1096920.8997177873</v>
      </c>
      <c r="T46" s="171">
        <v>1076450.4571395428</v>
      </c>
      <c r="U46" s="171">
        <v>1056038.8610255991</v>
      </c>
      <c r="V46" s="171">
        <v>1035752.3481545928</v>
      </c>
      <c r="W46" s="171">
        <v>1015623.4045589198</v>
      </c>
      <c r="X46" s="171">
        <v>995426.69032131205</v>
      </c>
      <c r="Y46" s="171">
        <v>975436.78922589356</v>
      </c>
      <c r="Z46" s="171">
        <v>955844.25091859314</v>
      </c>
      <c r="AA46" s="171">
        <v>936043.51173835411</v>
      </c>
      <c r="AB46" s="171">
        <v>916207.12026922381</v>
      </c>
      <c r="AC46" s="171">
        <v>896909.16777116945</v>
      </c>
      <c r="AD46" s="171">
        <v>877312.72326020873</v>
      </c>
      <c r="AE46" s="171">
        <v>858093.22552835091</v>
      </c>
      <c r="AF46" s="171">
        <v>838738.1450108079</v>
      </c>
      <c r="AG46" s="171">
        <v>819710.32036544348</v>
      </c>
      <c r="AH46" s="171">
        <v>800599.83448940353</v>
      </c>
      <c r="AI46" s="171">
        <v>781894.87588520942</v>
      </c>
      <c r="AJ46" s="171">
        <v>763027.71340654104</v>
      </c>
      <c r="AK46" s="171">
        <v>744788.08699543017</v>
      </c>
      <c r="AL46" s="171">
        <v>726654.76037992071</v>
      </c>
      <c r="AM46" s="171">
        <v>708319.99775554123</v>
      </c>
      <c r="AN46" s="171">
        <v>690644.83544133394</v>
      </c>
      <c r="AO46" s="171">
        <v>673009.99349008803</v>
      </c>
      <c r="AP46" s="171">
        <v>655546.32489429391</v>
      </c>
      <c r="AQ46" s="171">
        <v>638295.46000840073</v>
      </c>
      <c r="AR46" s="171">
        <v>621338.02335201937</v>
      </c>
      <c r="AS46" s="171">
        <v>604478.55664017494</v>
      </c>
      <c r="AT46" s="171">
        <v>587914.02708268852</v>
      </c>
      <c r="AU46" s="171">
        <v>571436.23237718432</v>
      </c>
      <c r="AV46" s="171">
        <v>555279.03357833833</v>
      </c>
      <c r="AW46" s="171">
        <v>539466.20434830419</v>
      </c>
      <c r="AX46" s="171">
        <v>523681.59070698475</v>
      </c>
      <c r="AY46" s="171">
        <v>508416.38702048868</v>
      </c>
      <c r="AZ46" s="171">
        <v>493355.82362537168</v>
      </c>
      <c r="BA46" s="171">
        <v>478492.56605131645</v>
      </c>
      <c r="BB46" s="171">
        <v>464053.51940926933</v>
      </c>
      <c r="BC46" s="171">
        <v>450039.22728187707</v>
      </c>
      <c r="BD46" s="171">
        <v>436201.97863902466</v>
      </c>
      <c r="BE46" s="171">
        <v>422654.40361451166</v>
      </c>
      <c r="BF46" s="171">
        <v>409566.44203815033</v>
      </c>
      <c r="BG46" s="171">
        <v>396815.92981784698</v>
      </c>
      <c r="BH46" s="171">
        <v>384417.62637452845</v>
      </c>
      <c r="BI46" s="171">
        <v>372543.25767788547</v>
      </c>
      <c r="BJ46" s="171">
        <v>361106.6328330976</v>
      </c>
      <c r="BK46" s="171">
        <v>350010.00717196963</v>
      </c>
      <c r="BL46" s="171">
        <v>339437.81200772559</v>
      </c>
      <c r="BM46" s="171">
        <v>329368.29749173694</v>
      </c>
      <c r="BN46" s="171">
        <v>319702.02002164687</v>
      </c>
      <c r="BO46" s="171">
        <v>310471.69164854463</v>
      </c>
      <c r="BP46" s="171">
        <v>301870.20718197327</v>
      </c>
      <c r="BQ46" s="171">
        <v>293734.19637497258</v>
      </c>
      <c r="BR46" s="171">
        <v>285903.30028805468</v>
      </c>
      <c r="BS46" s="171">
        <v>278611.26576608961</v>
      </c>
      <c r="BT46" s="171">
        <v>271685.27686457336</v>
      </c>
      <c r="BU46" s="171">
        <v>265216.62625757675</v>
      </c>
      <c r="BV46" s="171">
        <v>259014.57796774234</v>
      </c>
      <c r="BW46" s="171">
        <v>255025.59015778644</v>
      </c>
      <c r="BX46" s="171">
        <v>251464.86303462173</v>
      </c>
      <c r="BY46" s="171">
        <v>248181.32404091902</v>
      </c>
      <c r="BZ46" s="171">
        <v>245081.93580144751</v>
      </c>
      <c r="CA46" s="170"/>
      <c r="CB46" s="170"/>
    </row>
    <row r="47" spans="2:80" x14ac:dyDescent="0.25">
      <c r="B47" s="166">
        <f t="shared" si="7"/>
        <v>2040</v>
      </c>
      <c r="C47" s="171">
        <v>1449555.1931803683</v>
      </c>
      <c r="D47" s="171">
        <v>1429405.0514904489</v>
      </c>
      <c r="E47" s="171">
        <v>1408382.3441752</v>
      </c>
      <c r="F47" s="171">
        <v>1388335.6658091811</v>
      </c>
      <c r="G47" s="171">
        <v>1368249.4822560111</v>
      </c>
      <c r="H47" s="171">
        <v>1347442.5503480216</v>
      </c>
      <c r="I47" s="171">
        <v>1327622.0509832483</v>
      </c>
      <c r="J47" s="171">
        <v>1307926.1938479091</v>
      </c>
      <c r="K47" s="171">
        <v>1287399.4818399684</v>
      </c>
      <c r="L47" s="171">
        <v>1267643.8820961856</v>
      </c>
      <c r="M47" s="171">
        <v>1247336.9905298229</v>
      </c>
      <c r="N47" s="171">
        <v>1227851.5560296294</v>
      </c>
      <c r="O47" s="171">
        <v>1208328.18400844</v>
      </c>
      <c r="P47" s="171">
        <v>1189095.2001242628</v>
      </c>
      <c r="Q47" s="171">
        <v>1167769.6948784362</v>
      </c>
      <c r="R47" s="171">
        <v>1145898.0854906875</v>
      </c>
      <c r="S47" s="171">
        <v>1124915.5268894976</v>
      </c>
      <c r="T47" s="171">
        <v>1103987.5395130578</v>
      </c>
      <c r="U47" s="171">
        <v>1083023.1822817801</v>
      </c>
      <c r="V47" s="171">
        <v>1062187.4326825789</v>
      </c>
      <c r="W47" s="171">
        <v>1041545.2619792987</v>
      </c>
      <c r="X47" s="171">
        <v>1020801.0905081399</v>
      </c>
      <c r="Y47" s="171">
        <v>1000352.1026469632</v>
      </c>
      <c r="Z47" s="171">
        <v>980305.30350198853</v>
      </c>
      <c r="AA47" s="171">
        <v>959991.86844491062</v>
      </c>
      <c r="AB47" s="171">
        <v>939640.20964263845</v>
      </c>
      <c r="AC47" s="171">
        <v>919859.1797874344</v>
      </c>
      <c r="AD47" s="171">
        <v>899750.4489166222</v>
      </c>
      <c r="AE47" s="171">
        <v>880070.08645650244</v>
      </c>
      <c r="AF47" s="171">
        <v>860205.03212504671</v>
      </c>
      <c r="AG47" s="171">
        <v>840691.28405348724</v>
      </c>
      <c r="AH47" s="171">
        <v>821074.15613032784</v>
      </c>
      <c r="AI47" s="171">
        <v>801871.10433059896</v>
      </c>
      <c r="AJ47" s="171">
        <v>782501.29777340894</v>
      </c>
      <c r="AK47" s="171">
        <v>763809.59675064718</v>
      </c>
      <c r="AL47" s="171">
        <v>745223.23760872602</v>
      </c>
      <c r="AM47" s="171">
        <v>726394.15743011911</v>
      </c>
      <c r="AN47" s="171">
        <v>708240.87611877266</v>
      </c>
      <c r="AO47" s="171">
        <v>690158.20635513391</v>
      </c>
      <c r="AP47" s="171">
        <v>672218.75647667155</v>
      </c>
      <c r="AQ47" s="171">
        <v>654524.92208451731</v>
      </c>
      <c r="AR47" s="171">
        <v>637144.44163472811</v>
      </c>
      <c r="AS47" s="171">
        <v>619845.4922199545</v>
      </c>
      <c r="AT47" s="171">
        <v>602860.31949451589</v>
      </c>
      <c r="AU47" s="171">
        <v>585888.44199112407</v>
      </c>
      <c r="AV47" s="171">
        <v>569316.74958976067</v>
      </c>
      <c r="AW47" s="171">
        <v>553082.14862061164</v>
      </c>
      <c r="AX47" s="171">
        <v>536866.91836086591</v>
      </c>
      <c r="AY47" s="171">
        <v>521190.38893094985</v>
      </c>
      <c r="AZ47" s="171">
        <v>505750.35030481068</v>
      </c>
      <c r="BA47" s="171">
        <v>490473.91914003727</v>
      </c>
      <c r="BB47" s="171">
        <v>475648.21229516435</v>
      </c>
      <c r="BC47" s="171">
        <v>461260.92141867307</v>
      </c>
      <c r="BD47" s="171">
        <v>447033.46457031416</v>
      </c>
      <c r="BE47" s="171">
        <v>433116.53468109196</v>
      </c>
      <c r="BF47" s="171">
        <v>419668.94906907581</v>
      </c>
      <c r="BG47" s="171">
        <v>406560.28630202712</v>
      </c>
      <c r="BH47" s="171">
        <v>393807.70828232903</v>
      </c>
      <c r="BI47" s="171">
        <v>381598.70269818965</v>
      </c>
      <c r="BJ47" s="171">
        <v>369857.47810305975</v>
      </c>
      <c r="BK47" s="171">
        <v>358419.02314524667</v>
      </c>
      <c r="BL47" s="171">
        <v>347533.23035469733</v>
      </c>
      <c r="BM47" s="171">
        <v>337174.43281744479</v>
      </c>
      <c r="BN47" s="171">
        <v>327208.69934744632</v>
      </c>
      <c r="BO47" s="171">
        <v>317707.6111030649</v>
      </c>
      <c r="BP47" s="171">
        <v>308844.29620915913</v>
      </c>
      <c r="BQ47" s="171">
        <v>300481.75105894974</v>
      </c>
      <c r="BR47" s="171">
        <v>292390.81506568345</v>
      </c>
      <c r="BS47" s="171">
        <v>284901.18343705847</v>
      </c>
      <c r="BT47" s="171">
        <v>277754.00405205332</v>
      </c>
      <c r="BU47" s="171">
        <v>271095.03866331099</v>
      </c>
      <c r="BV47" s="171">
        <v>264708.96119743719</v>
      </c>
      <c r="BW47" s="171">
        <v>260582.322704436</v>
      </c>
      <c r="BX47" s="171">
        <v>256919.89929456636</v>
      </c>
      <c r="BY47" s="171">
        <v>253549.52148633299</v>
      </c>
      <c r="BZ47" s="171">
        <v>250352.99649448518</v>
      </c>
      <c r="CA47" s="170"/>
      <c r="CB47" s="170"/>
    </row>
    <row r="48" spans="2:80" x14ac:dyDescent="0.25">
      <c r="B48" s="166">
        <f t="shared" si="7"/>
        <v>2041</v>
      </c>
      <c r="C48" s="171">
        <v>1485536.2072894878</v>
      </c>
      <c r="D48" s="171">
        <v>1464866.7659877031</v>
      </c>
      <c r="E48" s="171">
        <v>1443303.096284738</v>
      </c>
      <c r="F48" s="171">
        <v>1422739.8562547334</v>
      </c>
      <c r="G48" s="171">
        <v>1402136.1234078989</v>
      </c>
      <c r="H48" s="171">
        <v>1380884.2153194165</v>
      </c>
      <c r="I48" s="171">
        <v>1360551.2345719552</v>
      </c>
      <c r="J48" s="171">
        <v>1340346.1786109251</v>
      </c>
      <c r="K48" s="171">
        <v>1319374.336365802</v>
      </c>
      <c r="L48" s="171">
        <v>1299106.1824442982</v>
      </c>
      <c r="M48" s="171">
        <v>1278273.3176801261</v>
      </c>
      <c r="N48" s="171">
        <v>1258282.4464087775</v>
      </c>
      <c r="O48" s="171">
        <v>1238252.6891784086</v>
      </c>
      <c r="P48" s="171">
        <v>1218520.9430639539</v>
      </c>
      <c r="Q48" s="171">
        <v>1196644.3625538084</v>
      </c>
      <c r="R48" s="171">
        <v>1174280.3019816093</v>
      </c>
      <c r="S48" s="171">
        <v>1152824.1581674726</v>
      </c>
      <c r="T48" s="171">
        <v>1131352.0667237204</v>
      </c>
      <c r="U48" s="171">
        <v>1109842.6961787599</v>
      </c>
      <c r="V48" s="171">
        <v>1088465.3603673729</v>
      </c>
      <c r="W48" s="171">
        <v>1067350.0009962767</v>
      </c>
      <c r="X48" s="171">
        <v>1046065.0191183123</v>
      </c>
      <c r="Y48" s="171">
        <v>1025083.0545349261</v>
      </c>
      <c r="Z48" s="171">
        <v>1004513.1063384736</v>
      </c>
      <c r="AA48" s="171">
        <v>983726.84517254774</v>
      </c>
      <c r="AB48" s="171">
        <v>962898.04436963703</v>
      </c>
      <c r="AC48" s="171">
        <v>942544.67122711078</v>
      </c>
      <c r="AD48" s="171">
        <v>921962.04103252233</v>
      </c>
      <c r="AE48" s="171">
        <v>901765.29887449031</v>
      </c>
      <c r="AF48" s="171">
        <v>881428.03241758537</v>
      </c>
      <c r="AG48" s="171">
        <v>861354.3144190989</v>
      </c>
      <c r="AH48" s="171">
        <v>841268.47823757795</v>
      </c>
      <c r="AI48" s="171">
        <v>821603.89142215066</v>
      </c>
      <c r="AJ48" s="171">
        <v>801765.80777903111</v>
      </c>
      <c r="AK48" s="171">
        <v>782579.91580243106</v>
      </c>
      <c r="AL48" s="171">
        <v>763502.30198325706</v>
      </c>
      <c r="AM48" s="171">
        <v>744213.57379572582</v>
      </c>
      <c r="AN48" s="171">
        <v>725615.20842949324</v>
      </c>
      <c r="AO48" s="171">
        <v>707052.18093749997</v>
      </c>
      <c r="AP48" s="171">
        <v>688669.29948929255</v>
      </c>
      <c r="AQ48" s="171">
        <v>670504.41956815915</v>
      </c>
      <c r="AR48" s="171">
        <v>652691.65126291756</v>
      </c>
      <c r="AS48" s="171">
        <v>634931.21057755733</v>
      </c>
      <c r="AT48" s="171">
        <v>617520.65080356924</v>
      </c>
      <c r="AU48" s="171">
        <v>600121.84170888213</v>
      </c>
      <c r="AV48" s="171">
        <v>583131.02755443461</v>
      </c>
      <c r="AW48" s="171">
        <v>566459.90928619367</v>
      </c>
      <c r="AX48" s="171">
        <v>549854.76684417389</v>
      </c>
      <c r="AY48" s="171">
        <v>533754.88480678014</v>
      </c>
      <c r="AZ48" s="171">
        <v>517898.7227168614</v>
      </c>
      <c r="BA48" s="171">
        <v>502248.53842821636</v>
      </c>
      <c r="BB48" s="171">
        <v>487039.42795459367</v>
      </c>
      <c r="BC48" s="171">
        <v>472244.5318096978</v>
      </c>
      <c r="BD48" s="171">
        <v>457664.05165379029</v>
      </c>
      <c r="BE48" s="171">
        <v>443384.59090936882</v>
      </c>
      <c r="BF48" s="171">
        <v>429585.26958743506</v>
      </c>
      <c r="BG48" s="171">
        <v>416120.25112794782</v>
      </c>
      <c r="BH48" s="171">
        <v>403045.07363170339</v>
      </c>
      <c r="BI48" s="171">
        <v>390503.71743251832</v>
      </c>
      <c r="BJ48" s="171">
        <v>378453.21937867632</v>
      </c>
      <c r="BK48" s="171">
        <v>366703.72099603323</v>
      </c>
      <c r="BL48" s="171">
        <v>355540.62094014976</v>
      </c>
      <c r="BM48" s="171">
        <v>344891.15677260666</v>
      </c>
      <c r="BN48" s="171">
        <v>334663.26168810087</v>
      </c>
      <c r="BO48" s="171">
        <v>324918.54533039092</v>
      </c>
      <c r="BP48" s="171">
        <v>315788.94863750238</v>
      </c>
      <c r="BQ48" s="171">
        <v>307200.71844616474</v>
      </c>
      <c r="BR48" s="171">
        <v>298897.44173575554</v>
      </c>
      <c r="BS48" s="171">
        <v>291196.44021085359</v>
      </c>
      <c r="BT48" s="171">
        <v>283858.37978048547</v>
      </c>
      <c r="BU48" s="171">
        <v>277001.22777588374</v>
      </c>
      <c r="BV48" s="171">
        <v>270443.29681262525</v>
      </c>
      <c r="BW48" s="171">
        <v>266217.27491754299</v>
      </c>
      <c r="BX48" s="171">
        <v>262433.07695262774</v>
      </c>
      <c r="BY48" s="171">
        <v>258964.99694723813</v>
      </c>
      <c r="BZ48" s="171">
        <v>255694.05181287497</v>
      </c>
      <c r="CA48" s="170"/>
      <c r="CB48" s="170"/>
    </row>
    <row r="49" spans="2:80" x14ac:dyDescent="0.25">
      <c r="B49" s="166">
        <f t="shared" si="7"/>
        <v>2042</v>
      </c>
      <c r="C49" s="171">
        <v>1523228.328579922</v>
      </c>
      <c r="D49" s="171">
        <v>1502010.6280050068</v>
      </c>
      <c r="E49" s="171">
        <v>1479882.6643858787</v>
      </c>
      <c r="F49" s="171">
        <v>1458773.9778915017</v>
      </c>
      <c r="G49" s="171">
        <v>1437623.7862598738</v>
      </c>
      <c r="H49" s="171">
        <v>1415975.9613742691</v>
      </c>
      <c r="I49" s="171">
        <v>1395100.3931303227</v>
      </c>
      <c r="J49" s="171">
        <v>1374356.2542603132</v>
      </c>
      <c r="K49" s="171">
        <v>1352976.9860452418</v>
      </c>
      <c r="L49" s="171">
        <v>1332164.8619225132</v>
      </c>
      <c r="M49" s="171">
        <v>1310779.6764957292</v>
      </c>
      <c r="N49" s="171">
        <v>1290252.3187220334</v>
      </c>
      <c r="O49" s="171">
        <v>1269689.9731524261</v>
      </c>
      <c r="P49" s="171">
        <v>1249428.7741028443</v>
      </c>
      <c r="Q49" s="171">
        <v>1226969.1197976796</v>
      </c>
      <c r="R49" s="171">
        <v>1204138.3026789823</v>
      </c>
      <c r="S49" s="171">
        <v>1182232.138742344</v>
      </c>
      <c r="T49" s="171">
        <v>1160181.8486138221</v>
      </c>
      <c r="U49" s="171">
        <v>1138097.546968495</v>
      </c>
      <c r="V49" s="171">
        <v>1116144.6610485688</v>
      </c>
      <c r="W49" s="171">
        <v>1094573.3064277521</v>
      </c>
      <c r="X49" s="171">
        <v>1072716.2789053232</v>
      </c>
      <c r="Y49" s="171">
        <v>1051166.698244171</v>
      </c>
      <c r="Z49" s="171">
        <v>1030042.6756250667</v>
      </c>
      <c r="AA49" s="171">
        <v>1008790.9559366354</v>
      </c>
      <c r="AB49" s="171">
        <v>987496.76635423442</v>
      </c>
      <c r="AC49" s="171">
        <v>966491.74377933936</v>
      </c>
      <c r="AD49" s="171">
        <v>945444.56350962375</v>
      </c>
      <c r="AE49" s="171">
        <v>924695.01593107008</v>
      </c>
      <c r="AF49" s="171">
        <v>903888.19195084414</v>
      </c>
      <c r="AG49" s="171">
        <v>883185.742204229</v>
      </c>
      <c r="AH49" s="171">
        <v>862631.67695215321</v>
      </c>
      <c r="AI49" s="171">
        <v>842503.74134846102</v>
      </c>
      <c r="AJ49" s="171">
        <v>822193.43307021423</v>
      </c>
      <c r="AK49" s="171">
        <v>802475.4502818021</v>
      </c>
      <c r="AL49" s="171">
        <v>782871.45211069821</v>
      </c>
      <c r="AM49" s="171">
        <v>763117.86864230479</v>
      </c>
      <c r="AN49" s="171">
        <v>744065.35975085921</v>
      </c>
      <c r="AO49" s="171">
        <v>724985.4105453121</v>
      </c>
      <c r="AP49" s="171">
        <v>706147.1563767757</v>
      </c>
      <c r="AQ49" s="171">
        <v>687474.37447113986</v>
      </c>
      <c r="AR49" s="171">
        <v>669215.45138180093</v>
      </c>
      <c r="AS49" s="171">
        <v>650958.2739121936</v>
      </c>
      <c r="AT49" s="171">
        <v>633106.21163456072</v>
      </c>
      <c r="AU49" s="171">
        <v>615264.55343014118</v>
      </c>
      <c r="AV49" s="171">
        <v>597835.48229810817</v>
      </c>
      <c r="AW49" s="171">
        <v>580691.19296731101</v>
      </c>
      <c r="AX49" s="171">
        <v>563693.46552226925</v>
      </c>
      <c r="AY49" s="171">
        <v>547131.5995681514</v>
      </c>
      <c r="AZ49" s="171">
        <v>530821.82106951834</v>
      </c>
      <c r="BA49" s="171">
        <v>514791.10639869492</v>
      </c>
      <c r="BB49" s="171">
        <v>499174.13064395764</v>
      </c>
      <c r="BC49" s="171">
        <v>483921.34641405224</v>
      </c>
      <c r="BD49" s="171">
        <v>468977.10965601564</v>
      </c>
      <c r="BE49" s="171">
        <v>454309.76001672505</v>
      </c>
      <c r="BF49" s="171">
        <v>440133.81159098825</v>
      </c>
      <c r="BG49" s="171">
        <v>426278.0319798342</v>
      </c>
      <c r="BH49" s="171">
        <v>412865.11866715027</v>
      </c>
      <c r="BI49" s="171">
        <v>399957.91420561547</v>
      </c>
      <c r="BJ49" s="171">
        <v>387572.75646633015</v>
      </c>
      <c r="BK49" s="171">
        <v>375481.51928585611</v>
      </c>
      <c r="BL49" s="171">
        <v>364025.06139961607</v>
      </c>
      <c r="BM49" s="171">
        <v>353049.56472539704</v>
      </c>
      <c r="BN49" s="171">
        <v>342539.37481945654</v>
      </c>
      <c r="BO49" s="171">
        <v>332534.06146117917</v>
      </c>
      <c r="BP49" s="171">
        <v>323093.42708325468</v>
      </c>
      <c r="BQ49" s="171">
        <v>314257.12305716623</v>
      </c>
      <c r="BR49" s="171">
        <v>305725.42337874422</v>
      </c>
      <c r="BS49" s="171">
        <v>297785.22929657222</v>
      </c>
      <c r="BT49" s="171">
        <v>290239.34183194849</v>
      </c>
      <c r="BU49" s="171">
        <v>283151.8021762335</v>
      </c>
      <c r="BV49" s="171">
        <v>276404.45708962082</v>
      </c>
      <c r="BW49" s="171">
        <v>272076.67311175936</v>
      </c>
      <c r="BX49" s="171">
        <v>268142.49443730531</v>
      </c>
      <c r="BY49" s="171">
        <v>264561.14556882728</v>
      </c>
      <c r="BZ49" s="171">
        <v>261215.25136493883</v>
      </c>
      <c r="CA49" s="170"/>
      <c r="CB49" s="170"/>
    </row>
    <row r="50" spans="2:80" x14ac:dyDescent="0.25">
      <c r="B50" s="166">
        <f t="shared" si="7"/>
        <v>2043</v>
      </c>
      <c r="C50" s="171">
        <v>1562840.5494756517</v>
      </c>
      <c r="D50" s="171">
        <v>1541041.7031459534</v>
      </c>
      <c r="E50" s="171">
        <v>1518322.3531926121</v>
      </c>
      <c r="F50" s="171">
        <v>1496635.4357120737</v>
      </c>
      <c r="G50" s="171">
        <v>1474905.9754658532</v>
      </c>
      <c r="H50" s="171">
        <v>1452924.4406866953</v>
      </c>
      <c r="I50" s="171">
        <v>1431471.9862126061</v>
      </c>
      <c r="J50" s="171">
        <v>1410154.7210314432</v>
      </c>
      <c r="K50" s="171">
        <v>1388417.4014969212</v>
      </c>
      <c r="L50" s="171">
        <v>1367025.3832342697</v>
      </c>
      <c r="M50" s="171">
        <v>1345057.2090247548</v>
      </c>
      <c r="N50" s="171">
        <v>1323957.8768055446</v>
      </c>
      <c r="O50" s="171">
        <v>1302832.4227196937</v>
      </c>
      <c r="P50" s="171">
        <v>1282006.7113397322</v>
      </c>
      <c r="Q50" s="171">
        <v>1258927.5833227986</v>
      </c>
      <c r="R50" s="171">
        <v>1235664.7913526245</v>
      </c>
      <c r="S50" s="171">
        <v>1213340.6461526186</v>
      </c>
      <c r="T50" s="171">
        <v>1190673.1144753625</v>
      </c>
      <c r="U50" s="171">
        <v>1167979.1201172485</v>
      </c>
      <c r="V50" s="171">
        <v>1145411.8105323997</v>
      </c>
      <c r="W50" s="171">
        <v>1123408.6163647852</v>
      </c>
      <c r="X50" s="171">
        <v>1100943.2142420327</v>
      </c>
      <c r="Y50" s="171">
        <v>1078786.2750088032</v>
      </c>
      <c r="Z50" s="171">
        <v>1057072.2044655315</v>
      </c>
      <c r="AA50" s="171">
        <v>1035367.8011746057</v>
      </c>
      <c r="AB50" s="171">
        <v>1013624.9329587086</v>
      </c>
      <c r="AC50" s="171">
        <v>991873.39074536203</v>
      </c>
      <c r="AD50" s="171">
        <v>970375.43472112925</v>
      </c>
      <c r="AE50" s="171">
        <v>949031.07176639151</v>
      </c>
      <c r="AF50" s="171">
        <v>927760.86845157901</v>
      </c>
      <c r="AG50" s="171">
        <v>906346.57323532691</v>
      </c>
      <c r="AH50" s="171">
        <v>885327.77825289778</v>
      </c>
      <c r="AI50" s="171">
        <v>864737.11314002308</v>
      </c>
      <c r="AJ50" s="171">
        <v>843952.5835178016</v>
      </c>
      <c r="AK50" s="171">
        <v>823658.56767452275</v>
      </c>
      <c r="AL50" s="171">
        <v>803487.13280124171</v>
      </c>
      <c r="AM50" s="171">
        <v>783264.59128025244</v>
      </c>
      <c r="AN50" s="171">
        <v>763749.49908557162</v>
      </c>
      <c r="AO50" s="171">
        <v>744109.82310034474</v>
      </c>
      <c r="AP50" s="171">
        <v>724804.18716108019</v>
      </c>
      <c r="AQ50" s="171">
        <v>705580.33030858182</v>
      </c>
      <c r="AR50" s="171">
        <v>686860.79770866223</v>
      </c>
      <c r="AS50" s="171">
        <v>668065.30873018363</v>
      </c>
      <c r="AT50" s="171">
        <v>649754.48750177748</v>
      </c>
      <c r="AU50" s="171">
        <v>631452.61380502279</v>
      </c>
      <c r="AV50" s="171">
        <v>613564.25536586193</v>
      </c>
      <c r="AW50" s="171">
        <v>595903.50433522731</v>
      </c>
      <c r="AX50" s="171">
        <v>578512.41852434701</v>
      </c>
      <c r="AY50" s="171">
        <v>561443.11984898592</v>
      </c>
      <c r="AZ50" s="171">
        <v>544635.66243947286</v>
      </c>
      <c r="BA50" s="171">
        <v>528218.21848866111</v>
      </c>
      <c r="BB50" s="171">
        <v>512165.56561561092</v>
      </c>
      <c r="BC50" s="171">
        <v>496394.75443034072</v>
      </c>
      <c r="BD50" s="171">
        <v>481075.59147825337</v>
      </c>
      <c r="BE50" s="171">
        <v>465991.31453485071</v>
      </c>
      <c r="BF50" s="171">
        <v>451410.02249772218</v>
      </c>
      <c r="BG50" s="171">
        <v>437122.83113472874</v>
      </c>
      <c r="BH50" s="171">
        <v>423355.42460228619</v>
      </c>
      <c r="BI50" s="171">
        <v>410042.90406008787</v>
      </c>
      <c r="BJ50" s="171">
        <v>397293.83012840059</v>
      </c>
      <c r="BK50" s="171">
        <v>384824.59923370264</v>
      </c>
      <c r="BL50" s="171">
        <v>373056.85946310963</v>
      </c>
      <c r="BM50" s="171">
        <v>361713.18565968995</v>
      </c>
      <c r="BN50" s="171">
        <v>350897.28286500124</v>
      </c>
      <c r="BO50" s="171">
        <v>340612.35076161323</v>
      </c>
      <c r="BP50" s="171">
        <v>330806.74227708927</v>
      </c>
      <c r="BQ50" s="171">
        <v>321696.25314142928</v>
      </c>
      <c r="BR50" s="171">
        <v>312917.57577567222</v>
      </c>
      <c r="BS50" s="171">
        <v>304705.2568651567</v>
      </c>
      <c r="BT50" s="171">
        <v>296931.74660824385</v>
      </c>
      <c r="BU50" s="171">
        <v>289575.1353007945</v>
      </c>
      <c r="BV50" s="171">
        <v>282617.95032979053</v>
      </c>
      <c r="BW50" s="171">
        <v>278186.20402217947</v>
      </c>
      <c r="BX50" s="171">
        <v>274067.70514223567</v>
      </c>
      <c r="BY50" s="171">
        <v>270354.4985934681</v>
      </c>
      <c r="BZ50" s="171">
        <v>266933.63614095387</v>
      </c>
      <c r="CA50" s="170"/>
      <c r="CB50" s="170"/>
    </row>
    <row r="51" spans="2:80" x14ac:dyDescent="0.25">
      <c r="B51" s="166">
        <f t="shared" si="7"/>
        <v>2044</v>
      </c>
      <c r="C51" s="171">
        <v>1603979.1562629202</v>
      </c>
      <c r="D51" s="171">
        <v>1581573.9417866627</v>
      </c>
      <c r="E51" s="171">
        <v>1558261.9854439786</v>
      </c>
      <c r="F51" s="171">
        <v>1535971.2926457161</v>
      </c>
      <c r="G51" s="171">
        <v>1513636.9935126291</v>
      </c>
      <c r="H51" s="171">
        <v>1491355.2917722354</v>
      </c>
      <c r="I51" s="171">
        <v>1469299.5198339373</v>
      </c>
      <c r="J51" s="171">
        <v>1447382.8884683703</v>
      </c>
      <c r="K51" s="171">
        <v>1425294.9346027137</v>
      </c>
      <c r="L51" s="171">
        <v>1403295.9925355632</v>
      </c>
      <c r="M51" s="171">
        <v>1380738.3295509312</v>
      </c>
      <c r="N51" s="171">
        <v>1359039.9355440298</v>
      </c>
      <c r="O51" s="171">
        <v>1337343.9884963273</v>
      </c>
      <c r="P51" s="171">
        <v>1315926.623549425</v>
      </c>
      <c r="Q51" s="171">
        <v>1292199.5065496266</v>
      </c>
      <c r="R51" s="171">
        <v>1268505.0536299623</v>
      </c>
      <c r="S51" s="171">
        <v>1245762.5202826615</v>
      </c>
      <c r="T51" s="171">
        <v>1222448.4470943846</v>
      </c>
      <c r="U51" s="171">
        <v>1199132.4470298328</v>
      </c>
      <c r="V51" s="171">
        <v>1175921.1667229584</v>
      </c>
      <c r="W51" s="171">
        <v>1153482.3898578316</v>
      </c>
      <c r="X51" s="171">
        <v>1130394.2589357831</v>
      </c>
      <c r="Y51" s="171">
        <v>1107599.9711189799</v>
      </c>
      <c r="Z51" s="171">
        <v>1085280.7992632887</v>
      </c>
      <c r="AA51" s="171">
        <v>1063101.9302909276</v>
      </c>
      <c r="AB51" s="171">
        <v>1040916.0097767811</v>
      </c>
      <c r="AC51" s="171">
        <v>1018365.4859277708</v>
      </c>
      <c r="AD51" s="171">
        <v>996420.25045806705</v>
      </c>
      <c r="AE51" s="171">
        <v>974449.86444359552</v>
      </c>
      <c r="AF51" s="171">
        <v>952704.75102770585</v>
      </c>
      <c r="AG51" s="171">
        <v>930552.14594759792</v>
      </c>
      <c r="AH51" s="171">
        <v>909055.48881199269</v>
      </c>
      <c r="AI51" s="171">
        <v>887987.95221916749</v>
      </c>
      <c r="AJ51" s="171">
        <v>866714.05886820366</v>
      </c>
      <c r="AK51" s="171">
        <v>845812.17807273054</v>
      </c>
      <c r="AL51" s="171">
        <v>825051.63569883676</v>
      </c>
      <c r="AM51" s="171">
        <v>804352.80430871597</v>
      </c>
      <c r="AN51" s="171">
        <v>784357.56622304837</v>
      </c>
      <c r="AO51" s="171">
        <v>764134.56759734056</v>
      </c>
      <c r="AP51" s="171">
        <v>744342.43453692761</v>
      </c>
      <c r="AQ51" s="171">
        <v>724543.15730721713</v>
      </c>
      <c r="AR51" s="171">
        <v>705343.11422863486</v>
      </c>
      <c r="AS51" s="171">
        <v>685991.65869972692</v>
      </c>
      <c r="AT51" s="171">
        <v>667200.82264720835</v>
      </c>
      <c r="AU51" s="171">
        <v>648423.60104797361</v>
      </c>
      <c r="AV51" s="171">
        <v>630053.29092514515</v>
      </c>
      <c r="AW51" s="171">
        <v>611855.37994543673</v>
      </c>
      <c r="AX51" s="171">
        <v>594056.46489233919</v>
      </c>
      <c r="AY51" s="171">
        <v>576452.22069885768</v>
      </c>
      <c r="AZ51" s="171">
        <v>559119.98798749154</v>
      </c>
      <c r="BA51" s="171">
        <v>542303.78405963792</v>
      </c>
      <c r="BB51" s="171">
        <v>525790.53440750833</v>
      </c>
      <c r="BC51" s="171">
        <v>509471.52569736377</v>
      </c>
      <c r="BD51" s="171">
        <v>493763.0664201153</v>
      </c>
      <c r="BE51" s="171">
        <v>478236.86801489315</v>
      </c>
      <c r="BF51" s="171">
        <v>463228.92170750583</v>
      </c>
      <c r="BG51" s="171">
        <v>448487.13156063447</v>
      </c>
      <c r="BH51" s="171">
        <v>434348.62943653564</v>
      </c>
      <c r="BI51" s="171">
        <v>420605.28433609288</v>
      </c>
      <c r="BJ51" s="171">
        <v>407466.34027715371</v>
      </c>
      <c r="BK51" s="171">
        <v>394597.69244867843</v>
      </c>
      <c r="BL51" s="171">
        <v>382498.78874890419</v>
      </c>
      <c r="BM51" s="171">
        <v>370763.4143210706</v>
      </c>
      <c r="BN51" s="171">
        <v>359626.03244106862</v>
      </c>
      <c r="BO51" s="171">
        <v>349037.95676006912</v>
      </c>
      <c r="BP51" s="171">
        <v>338840.04954631755</v>
      </c>
      <c r="BQ51" s="171">
        <v>329434.13489792706</v>
      </c>
      <c r="BR51" s="171">
        <v>320393.60554622847</v>
      </c>
      <c r="BS51" s="171">
        <v>311885.66063057573</v>
      </c>
      <c r="BT51" s="171">
        <v>303870.46468983707</v>
      </c>
      <c r="BU51" s="171">
        <v>296223.58999035426</v>
      </c>
      <c r="BV51" s="171">
        <v>289038.58551301481</v>
      </c>
      <c r="BW51" s="171">
        <v>284496.62462807028</v>
      </c>
      <c r="BX51" s="171">
        <v>280178.90837394923</v>
      </c>
      <c r="BY51" s="171">
        <v>276321.82254154491</v>
      </c>
      <c r="BZ51" s="171">
        <v>272820.61596132093</v>
      </c>
      <c r="CA51" s="170"/>
      <c r="CB51" s="170"/>
    </row>
    <row r="52" spans="2:80" x14ac:dyDescent="0.25">
      <c r="B52" s="166">
        <f t="shared" si="7"/>
        <v>2045</v>
      </c>
      <c r="C52" s="171">
        <v>1644792.4219925241</v>
      </c>
      <c r="D52" s="171">
        <v>1621791.3177528311</v>
      </c>
      <c r="E52" s="171">
        <v>1597915.5063228398</v>
      </c>
      <c r="F52" s="171">
        <v>1575031.0204155785</v>
      </c>
      <c r="G52" s="171">
        <v>1552101.8380151214</v>
      </c>
      <c r="H52" s="171">
        <v>1529418.7367199799</v>
      </c>
      <c r="I52" s="171">
        <v>1506771.7054205157</v>
      </c>
      <c r="J52" s="171">
        <v>1484267.6464005078</v>
      </c>
      <c r="K52" s="171">
        <v>1461719.9550895244</v>
      </c>
      <c r="L52" s="171">
        <v>1439128.6314875644</v>
      </c>
      <c r="M52" s="171">
        <v>1416011.2774198493</v>
      </c>
      <c r="N52" s="171">
        <v>1393727.7329608109</v>
      </c>
      <c r="O52" s="171">
        <v>1371490.5294437101</v>
      </c>
      <c r="P52" s="171">
        <v>1349494.7914034086</v>
      </c>
      <c r="Q52" s="171">
        <v>1325131.5575088882</v>
      </c>
      <c r="R52" s="171">
        <v>1300914.3460089145</v>
      </c>
      <c r="S52" s="171">
        <v>1277667.7362561231</v>
      </c>
      <c r="T52" s="171">
        <v>1253723.5912723388</v>
      </c>
      <c r="U52" s="171">
        <v>1229815.2672977785</v>
      </c>
      <c r="V52" s="171">
        <v>1205975.9412539676</v>
      </c>
      <c r="W52" s="171">
        <v>1183027.4192286546</v>
      </c>
      <c r="X52" s="171">
        <v>1159346.945647788</v>
      </c>
      <c r="Y52" s="171">
        <v>1135932.7893182556</v>
      </c>
      <c r="Z52" s="171">
        <v>1113038.0776281052</v>
      </c>
      <c r="AA52" s="171">
        <v>1090310.2177732396</v>
      </c>
      <c r="AB52" s="171">
        <v>1067633.8668336063</v>
      </c>
      <c r="AC52" s="171">
        <v>1044381.6705258908</v>
      </c>
      <c r="AD52" s="171">
        <v>1021945.0670186584</v>
      </c>
      <c r="AE52" s="171">
        <v>999369.85528320563</v>
      </c>
      <c r="AF52" s="171">
        <v>977101.72666979069</v>
      </c>
      <c r="AG52" s="171">
        <v>954318.5259560016</v>
      </c>
      <c r="AH52" s="171">
        <v>932299.36686010053</v>
      </c>
      <c r="AI52" s="171">
        <v>910715.11173766991</v>
      </c>
      <c r="AJ52" s="171">
        <v>888915.66356575722</v>
      </c>
      <c r="AK52" s="171">
        <v>867431.17241642694</v>
      </c>
      <c r="AL52" s="171">
        <v>846114.17594236694</v>
      </c>
      <c r="AM52" s="171">
        <v>824917.50557116233</v>
      </c>
      <c r="AN52" s="171">
        <v>804416.76275792182</v>
      </c>
      <c r="AO52" s="171">
        <v>783644.61790558975</v>
      </c>
      <c r="AP52" s="171">
        <v>763345.8587821445</v>
      </c>
      <c r="AQ52" s="171">
        <v>743005.52594522806</v>
      </c>
      <c r="AR52" s="171">
        <v>723309.23033152986</v>
      </c>
      <c r="AS52" s="171">
        <v>703441.99411057343</v>
      </c>
      <c r="AT52" s="171">
        <v>684159.58099277399</v>
      </c>
      <c r="AU52" s="171">
        <v>664903.47044625168</v>
      </c>
      <c r="AV52" s="171">
        <v>646045.67700349377</v>
      </c>
      <c r="AW52" s="171">
        <v>627351.4308028277</v>
      </c>
      <c r="AX52" s="171">
        <v>609110.39535953756</v>
      </c>
      <c r="AY52" s="171">
        <v>591008.18295226316</v>
      </c>
      <c r="AZ52" s="171">
        <v>573186.23139045574</v>
      </c>
      <c r="BA52" s="171">
        <v>555951.7030165483</v>
      </c>
      <c r="BB52" s="171">
        <v>538984.60481799324</v>
      </c>
      <c r="BC52" s="171">
        <v>522181.09624288365</v>
      </c>
      <c r="BD52" s="171">
        <v>506071.65232713282</v>
      </c>
      <c r="BE52" s="171">
        <v>490113.57178205083</v>
      </c>
      <c r="BF52" s="171">
        <v>474693.57994393009</v>
      </c>
      <c r="BG52" s="171">
        <v>459533.09548149892</v>
      </c>
      <c r="BH52" s="171">
        <v>445021.4914163826</v>
      </c>
      <c r="BI52" s="171">
        <v>430878.94131997792</v>
      </c>
      <c r="BJ52" s="171">
        <v>417361.74061067321</v>
      </c>
      <c r="BK52" s="171">
        <v>404125.05625748914</v>
      </c>
      <c r="BL52" s="171">
        <v>391693.12108765123</v>
      </c>
      <c r="BM52" s="171">
        <v>379607.43570619775</v>
      </c>
      <c r="BN52" s="171">
        <v>368163.67949495371</v>
      </c>
      <c r="BO52" s="171">
        <v>357269.60973751871</v>
      </c>
      <c r="BP52" s="171">
        <v>346740.62152133638</v>
      </c>
      <c r="BQ52" s="171">
        <v>337054.33507170028</v>
      </c>
      <c r="BR52" s="171">
        <v>327760.64155660453</v>
      </c>
      <c r="BS52" s="171">
        <v>318983.52358756977</v>
      </c>
      <c r="BT52" s="171">
        <v>310739.81452011887</v>
      </c>
      <c r="BU52" s="171">
        <v>302844.20918325917</v>
      </c>
      <c r="BV52" s="171">
        <v>295441.63343380642</v>
      </c>
      <c r="BW52" s="171">
        <v>290781.48444387841</v>
      </c>
      <c r="BX52" s="171">
        <v>286308.86916492606</v>
      </c>
      <c r="BY52" s="171">
        <v>282325.42922091775</v>
      </c>
      <c r="BZ52" s="171">
        <v>278733.77214536362</v>
      </c>
      <c r="CA52" s="170"/>
      <c r="CB52" s="170"/>
    </row>
    <row r="53" spans="2:80" x14ac:dyDescent="0.25">
      <c r="B53" s="166">
        <f t="shared" si="7"/>
        <v>2046</v>
      </c>
      <c r="C53" s="171">
        <v>1685555.5770573053</v>
      </c>
      <c r="D53" s="171">
        <v>1661963.8676460143</v>
      </c>
      <c r="E53" s="171">
        <v>1637584.5188975893</v>
      </c>
      <c r="F53" s="171">
        <v>1614110.3395893574</v>
      </c>
      <c r="G53" s="171">
        <v>1590590.3463756004</v>
      </c>
      <c r="H53" s="171">
        <v>1567425.0826262706</v>
      </c>
      <c r="I53" s="171">
        <v>1544192.5132353129</v>
      </c>
      <c r="J53" s="171">
        <v>1521106.6788116912</v>
      </c>
      <c r="K53" s="171">
        <v>1497976.1212898195</v>
      </c>
      <c r="L53" s="171">
        <v>1474800.8406696969</v>
      </c>
      <c r="M53" s="171">
        <v>1451178.5655811308</v>
      </c>
      <c r="N53" s="171">
        <v>1428317.063154463</v>
      </c>
      <c r="O53" s="171">
        <v>1405590.7258107988</v>
      </c>
      <c r="P53" s="171">
        <v>1383022.5980374403</v>
      </c>
      <c r="Q53" s="171">
        <v>1358027.7870135072</v>
      </c>
      <c r="R53" s="171">
        <v>1333182.871575949</v>
      </c>
      <c r="S53" s="171">
        <v>1309333.0455612177</v>
      </c>
      <c r="T53" s="171">
        <v>1284768.4685666838</v>
      </c>
      <c r="U53" s="171">
        <v>1260316.2002214156</v>
      </c>
      <c r="V53" s="171">
        <v>1235857.3158357074</v>
      </c>
      <c r="W53" s="171">
        <v>1212311.7453264599</v>
      </c>
      <c r="X53" s="171">
        <v>1188085.6425288189</v>
      </c>
      <c r="Y53" s="171">
        <v>1164061.3583127433</v>
      </c>
      <c r="Z53" s="171">
        <v>1140635.1127795023</v>
      </c>
      <c r="AA53" s="171">
        <v>1117248.6745224926</v>
      </c>
      <c r="AB53" s="171">
        <v>1094042.9606556674</v>
      </c>
      <c r="AC53" s="171">
        <v>1070183.3154190935</v>
      </c>
      <c r="AD53" s="171">
        <v>1047218.2392608249</v>
      </c>
      <c r="AE53" s="171">
        <v>1024050.9105359958</v>
      </c>
      <c r="AF53" s="171">
        <v>1001198.9242794714</v>
      </c>
      <c r="AG53" s="171">
        <v>977924.55092244165</v>
      </c>
      <c r="AH53" s="171">
        <v>955324.74432707625</v>
      </c>
      <c r="AI53" s="171">
        <v>933170.71430451795</v>
      </c>
      <c r="AJ53" s="171">
        <v>910796.76217659935</v>
      </c>
      <c r="AK53" s="171">
        <v>888746.29176718625</v>
      </c>
      <c r="AL53" s="171">
        <v>866911.80716091697</v>
      </c>
      <c r="AM53" s="171">
        <v>845197.59133917477</v>
      </c>
      <c r="AN53" s="171">
        <v>824153.44216103479</v>
      </c>
      <c r="AO53" s="171">
        <v>802870.44324844959</v>
      </c>
      <c r="AP53" s="171">
        <v>782032.41969895491</v>
      </c>
      <c r="AQ53" s="171">
        <v>761188.29473537672</v>
      </c>
      <c r="AR53" s="171">
        <v>740967.74490676541</v>
      </c>
      <c r="AS53" s="171">
        <v>720637.69163639704</v>
      </c>
      <c r="AT53" s="171">
        <v>700839.53893375653</v>
      </c>
      <c r="AU53" s="171">
        <v>681098.88119692169</v>
      </c>
      <c r="AV53" s="171">
        <v>661735.79240584141</v>
      </c>
      <c r="AW53" s="171">
        <v>642594.35347766872</v>
      </c>
      <c r="AX53" s="171">
        <v>623862.44835496903</v>
      </c>
      <c r="AY53" s="171">
        <v>605297.34348584735</v>
      </c>
      <c r="AZ53" s="171">
        <v>587018.30719582667</v>
      </c>
      <c r="BA53" s="171">
        <v>569339.27323250589</v>
      </c>
      <c r="BB53" s="171">
        <v>551913.2394133386</v>
      </c>
      <c r="BC53" s="171">
        <v>534693.26328382408</v>
      </c>
      <c r="BD53" s="171">
        <v>518163.82740207016</v>
      </c>
      <c r="BE53" s="171">
        <v>501772.36206289212</v>
      </c>
      <c r="BF53" s="171">
        <v>485949.11792017205</v>
      </c>
      <c r="BG53" s="171">
        <v>470405.99740452977</v>
      </c>
      <c r="BH53" s="171">
        <v>455511.67578609876</v>
      </c>
      <c r="BI53" s="171">
        <v>440996.28525595577</v>
      </c>
      <c r="BJ53" s="171">
        <v>427098.14185503713</v>
      </c>
      <c r="BK53" s="171">
        <v>413523.50846975844</v>
      </c>
      <c r="BL53" s="171">
        <v>400743.29379484151</v>
      </c>
      <c r="BM53" s="171">
        <v>388347.80071076372</v>
      </c>
      <c r="BN53" s="171">
        <v>376610.14802186459</v>
      </c>
      <c r="BO53" s="171">
        <v>365387.69843944069</v>
      </c>
      <c r="BP53" s="171">
        <v>354589.85788852035</v>
      </c>
      <c r="BQ53" s="171">
        <v>344627.5315836629</v>
      </c>
      <c r="BR53" s="171">
        <v>335083.36852960137</v>
      </c>
      <c r="BS53" s="171">
        <v>326053.7961941479</v>
      </c>
      <c r="BT53" s="171">
        <v>317590.54247018299</v>
      </c>
      <c r="BU53" s="171">
        <v>309485.9446279353</v>
      </c>
      <c r="BV53" s="171">
        <v>301865.22669094603</v>
      </c>
      <c r="BW53" s="171">
        <v>297072.38196072163</v>
      </c>
      <c r="BX53" s="171">
        <v>292492.8921953658</v>
      </c>
      <c r="BY53" s="171">
        <v>288396.68833150162</v>
      </c>
      <c r="BZ53" s="171">
        <v>284697.16400457761</v>
      </c>
      <c r="CA53" s="170"/>
      <c r="CB53" s="170"/>
    </row>
    <row r="54" spans="2:80" x14ac:dyDescent="0.25">
      <c r="B54" s="166">
        <f t="shared" si="7"/>
        <v>2047</v>
      </c>
      <c r="C54" s="171">
        <v>1728175.9979753557</v>
      </c>
      <c r="D54" s="171">
        <v>1703962.3938406103</v>
      </c>
      <c r="E54" s="171">
        <v>1679135.13331937</v>
      </c>
      <c r="F54" s="171">
        <v>1655038.4461932527</v>
      </c>
      <c r="G54" s="171">
        <v>1630901.3661155268</v>
      </c>
      <c r="H54" s="171">
        <v>1607296.9776005642</v>
      </c>
      <c r="I54" s="171">
        <v>1583444.7958472334</v>
      </c>
      <c r="J54" s="171">
        <v>1559743.3630992167</v>
      </c>
      <c r="K54" s="171">
        <v>1536002.1226378242</v>
      </c>
      <c r="L54" s="171">
        <v>1512208.87513592</v>
      </c>
      <c r="M54" s="171">
        <v>1488127.1403673496</v>
      </c>
      <c r="N54" s="171">
        <v>1464652.3948515994</v>
      </c>
      <c r="O54" s="171">
        <v>1441466.5332215328</v>
      </c>
      <c r="P54" s="171">
        <v>1418295.1405584402</v>
      </c>
      <c r="Q54" s="171">
        <v>1392636.1413701037</v>
      </c>
      <c r="R54" s="171">
        <v>1367125.8127273298</v>
      </c>
      <c r="S54" s="171">
        <v>1342635.8605268702</v>
      </c>
      <c r="T54" s="171">
        <v>1317413.6983560298</v>
      </c>
      <c r="U54" s="171">
        <v>1292441.0385325742</v>
      </c>
      <c r="V54" s="171">
        <v>1267328.7474769866</v>
      </c>
      <c r="W54" s="171">
        <v>1243148.2930316646</v>
      </c>
      <c r="X54" s="171">
        <v>1218394.2362014926</v>
      </c>
      <c r="Y54" s="171">
        <v>1193724.834571087</v>
      </c>
      <c r="Z54" s="171">
        <v>1169780.6605604864</v>
      </c>
      <c r="AA54" s="171">
        <v>1145648.0691844611</v>
      </c>
      <c r="AB54" s="171">
        <v>1121920.1063948709</v>
      </c>
      <c r="AC54" s="171">
        <v>1097420.2394215795</v>
      </c>
      <c r="AD54" s="171">
        <v>1073930.0104098741</v>
      </c>
      <c r="AE54" s="171">
        <v>1050132.8179687595</v>
      </c>
      <c r="AF54" s="171">
        <v>1026656.2580122098</v>
      </c>
      <c r="AG54" s="171">
        <v>1002934.4167040931</v>
      </c>
      <c r="AH54" s="171">
        <v>979714.22367988387</v>
      </c>
      <c r="AI54" s="171">
        <v>956947.63404585212</v>
      </c>
      <c r="AJ54" s="171">
        <v>933959.80060118041</v>
      </c>
      <c r="AK54" s="171">
        <v>911304.51415354107</v>
      </c>
      <c r="AL54" s="171">
        <v>888946.41625441599</v>
      </c>
      <c r="AM54" s="171">
        <v>866708.82339971024</v>
      </c>
      <c r="AN54" s="171">
        <v>845078.42468743492</v>
      </c>
      <c r="AO54" s="171">
        <v>823275.61066330737</v>
      </c>
      <c r="AP54" s="171">
        <v>801857.16778480192</v>
      </c>
      <c r="AQ54" s="171">
        <v>780497.22768814885</v>
      </c>
      <c r="AR54" s="171">
        <v>759709.15512981138</v>
      </c>
      <c r="AS54" s="171">
        <v>738925.68636618159</v>
      </c>
      <c r="AT54" s="171">
        <v>718569.34875797841</v>
      </c>
      <c r="AU54" s="171">
        <v>698326.09415347013</v>
      </c>
      <c r="AV54" s="171">
        <v>678415.10303751309</v>
      </c>
      <c r="AW54" s="171">
        <v>658825.49140128831</v>
      </c>
      <c r="AX54" s="171">
        <v>639559.54485751293</v>
      </c>
      <c r="AY54" s="171">
        <v>620507.99276970676</v>
      </c>
      <c r="AZ54" s="171">
        <v>601747.45444669493</v>
      </c>
      <c r="BA54" s="171">
        <v>583596.69576866156</v>
      </c>
      <c r="BB54" s="171">
        <v>565670.35389040923</v>
      </c>
      <c r="BC54" s="171">
        <v>548020.79261746653</v>
      </c>
      <c r="BD54" s="171">
        <v>531043.14069300331</v>
      </c>
      <c r="BE54" s="171">
        <v>514177.37723924406</v>
      </c>
      <c r="BF54" s="171">
        <v>497922.51454703428</v>
      </c>
      <c r="BG54" s="171">
        <v>481979.87772548746</v>
      </c>
      <c r="BH54" s="171">
        <v>466672.38015526533</v>
      </c>
      <c r="BI54" s="171">
        <v>451755.39006890985</v>
      </c>
      <c r="BJ54" s="171">
        <v>437429.57635201444</v>
      </c>
      <c r="BK54" s="171">
        <v>423497.88159368065</v>
      </c>
      <c r="BL54" s="171">
        <v>410327.75930816162</v>
      </c>
      <c r="BM54" s="171">
        <v>397603.67528759036</v>
      </c>
      <c r="BN54" s="171">
        <v>385552.74711997085</v>
      </c>
      <c r="BO54" s="171">
        <v>373947.37785149831</v>
      </c>
      <c r="BP54" s="171">
        <v>362863.93370626122</v>
      </c>
      <c r="BQ54" s="171">
        <v>352588.44492668821</v>
      </c>
      <c r="BR54" s="171">
        <v>342769.35611487582</v>
      </c>
      <c r="BS54" s="171">
        <v>333452.55070753611</v>
      </c>
      <c r="BT54" s="171">
        <v>324749.41814217629</v>
      </c>
      <c r="BU54" s="171">
        <v>316418.42740909313</v>
      </c>
      <c r="BV54" s="171">
        <v>308545.59888888837</v>
      </c>
      <c r="BW54" s="171">
        <v>303600.15395093139</v>
      </c>
      <c r="BX54" s="171">
        <v>298911.71021731663</v>
      </c>
      <c r="BY54" s="171">
        <v>294687.68919964199</v>
      </c>
      <c r="BZ54" s="171">
        <v>290860.708010389</v>
      </c>
      <c r="CA54" s="170"/>
      <c r="CB54" s="170"/>
    </row>
    <row r="55" spans="2:80" x14ac:dyDescent="0.25">
      <c r="B55" s="166">
        <f t="shared" si="7"/>
        <v>2048</v>
      </c>
      <c r="C55" s="171">
        <v>1772869.3351506293</v>
      </c>
      <c r="D55" s="171">
        <v>1747998.5032422803</v>
      </c>
      <c r="E55" s="171">
        <v>1722795.241795141</v>
      </c>
      <c r="F55" s="171">
        <v>1698038.8168663564</v>
      </c>
      <c r="G55" s="171">
        <v>1673254.121765282</v>
      </c>
      <c r="H55" s="171">
        <v>1649268.2096299271</v>
      </c>
      <c r="I55" s="171">
        <v>1624757.5973365088</v>
      </c>
      <c r="J55" s="171">
        <v>1600402.0371170486</v>
      </c>
      <c r="K55" s="171">
        <v>1576017.7409160379</v>
      </c>
      <c r="L55" s="171">
        <v>1551567.8057688957</v>
      </c>
      <c r="M55" s="171">
        <v>1527084.7130012666</v>
      </c>
      <c r="N55" s="171">
        <v>1502956.413922356</v>
      </c>
      <c r="O55" s="171">
        <v>1479351.8454962187</v>
      </c>
      <c r="P55" s="171">
        <v>1455541.1265288945</v>
      </c>
      <c r="Q55" s="171">
        <v>1429180.0984863855</v>
      </c>
      <c r="R55" s="171">
        <v>1402961.3273654969</v>
      </c>
      <c r="S55" s="171">
        <v>1377789.0761391772</v>
      </c>
      <c r="T55" s="171">
        <v>1351866.9437344135</v>
      </c>
      <c r="U55" s="171">
        <v>1326406.3297704845</v>
      </c>
      <c r="V55" s="171">
        <v>1300601.3433118057</v>
      </c>
      <c r="W55" s="171">
        <v>1275742.6693545212</v>
      </c>
      <c r="X55" s="171">
        <v>1250485.8409942298</v>
      </c>
      <c r="Y55" s="171">
        <v>1225130.6636885665</v>
      </c>
      <c r="Z55" s="171">
        <v>1200688.647360113</v>
      </c>
      <c r="AA55" s="171">
        <v>1175704.4101307546</v>
      </c>
      <c r="AB55" s="171">
        <v>1151467.0829154253</v>
      </c>
      <c r="AC55" s="171">
        <v>1126288.3797419367</v>
      </c>
      <c r="AD55" s="171">
        <v>1102281.1427435467</v>
      </c>
      <c r="AE55" s="171">
        <v>1077810.1084098371</v>
      </c>
      <c r="AF55" s="171">
        <v>1053662.0500583998</v>
      </c>
      <c r="AG55" s="171">
        <v>1029549.9410058589</v>
      </c>
      <c r="AH55" s="171">
        <v>1005662.9360646179</v>
      </c>
      <c r="AI55" s="171">
        <v>982234.23940440989</v>
      </c>
      <c r="AJ55" s="171">
        <v>958586.57822437235</v>
      </c>
      <c r="AK55" s="171">
        <v>935281.19187878957</v>
      </c>
      <c r="AL55" s="171">
        <v>912395.11019519134</v>
      </c>
      <c r="AM55" s="171">
        <v>889629.55982176366</v>
      </c>
      <c r="AN55" s="171">
        <v>867363.18436256237</v>
      </c>
      <c r="AO55" s="171">
        <v>845032.11341093504</v>
      </c>
      <c r="AP55" s="171">
        <v>822985.10318799433</v>
      </c>
      <c r="AQ55" s="171">
        <v>801097.14541050815</v>
      </c>
      <c r="AR55" s="171">
        <v>779691.22709210333</v>
      </c>
      <c r="AS55" s="171">
        <v>758468.95840772311</v>
      </c>
      <c r="AT55" s="171">
        <v>737504.65123217297</v>
      </c>
      <c r="AU55" s="171">
        <v>716739.10977102537</v>
      </c>
      <c r="AV55" s="171">
        <v>696230.23742861929</v>
      </c>
      <c r="AW55" s="171">
        <v>676194.14417697326</v>
      </c>
      <c r="AX55" s="171">
        <v>656343.43287946447</v>
      </c>
      <c r="AY55" s="171">
        <v>636778.90209004225</v>
      </c>
      <c r="AZ55" s="171">
        <v>617509.24634155212</v>
      </c>
      <c r="BA55" s="171">
        <v>598855.92461680109</v>
      </c>
      <c r="BB55" s="171">
        <v>580380.40990385937</v>
      </c>
      <c r="BC55" s="171">
        <v>562287.75632017304</v>
      </c>
      <c r="BD55" s="171">
        <v>544829.41769779625</v>
      </c>
      <c r="BE55" s="171">
        <v>527441.01618065184</v>
      </c>
      <c r="BF55" s="171">
        <v>510721.8357879367</v>
      </c>
      <c r="BG55" s="171">
        <v>494361.11141263717</v>
      </c>
      <c r="BH55" s="171">
        <v>478605.23179167567</v>
      </c>
      <c r="BI55" s="171">
        <v>463253.28626978846</v>
      </c>
      <c r="BJ55" s="171">
        <v>448444.07264440169</v>
      </c>
      <c r="BK55" s="171">
        <v>434133.88937775558</v>
      </c>
      <c r="BL55" s="171">
        <v>420524.27882060577</v>
      </c>
      <c r="BM55" s="171">
        <v>407450.40845558158</v>
      </c>
      <c r="BN55" s="171">
        <v>395064.37590585859</v>
      </c>
      <c r="BO55" s="171">
        <v>383010.18058168027</v>
      </c>
      <c r="BP55" s="171">
        <v>371622.35986427392</v>
      </c>
      <c r="BQ55" s="171">
        <v>360989.58204977866</v>
      </c>
      <c r="BR55" s="171">
        <v>350867.04989621695</v>
      </c>
      <c r="BS55" s="171">
        <v>341221.43008145934</v>
      </c>
      <c r="BT55" s="171">
        <v>332254.90538733482</v>
      </c>
      <c r="BU55" s="171">
        <v>323677.32388010964</v>
      </c>
      <c r="BV55" s="171">
        <v>315511.62544592307</v>
      </c>
      <c r="BW55" s="171">
        <v>310390.05079229118</v>
      </c>
      <c r="BX55" s="171">
        <v>305590.91634454881</v>
      </c>
      <c r="BY55" s="171">
        <v>301221.02352848917</v>
      </c>
      <c r="BZ55" s="171">
        <v>297243.06472869846</v>
      </c>
      <c r="CA55" s="170"/>
      <c r="CB55" s="170"/>
    </row>
    <row r="56" spans="2:80" x14ac:dyDescent="0.25">
      <c r="B56" s="166">
        <f t="shared" si="7"/>
        <v>2049</v>
      </c>
      <c r="C56" s="171">
        <v>1819278.1198341905</v>
      </c>
      <c r="D56" s="171">
        <v>1793721.7058905074</v>
      </c>
      <c r="E56" s="171">
        <v>1768157.4748289534</v>
      </c>
      <c r="F56" s="171">
        <v>1742712.2702468648</v>
      </c>
      <c r="G56" s="171">
        <v>1717277.4865475071</v>
      </c>
      <c r="H56" s="171">
        <v>1692895.907591003</v>
      </c>
      <c r="I56" s="171">
        <v>1667697.3480186153</v>
      </c>
      <c r="J56" s="171">
        <v>1642658.3570168936</v>
      </c>
      <c r="K56" s="171">
        <v>1617626.112408062</v>
      </c>
      <c r="L56" s="171">
        <v>1592489.592690621</v>
      </c>
      <c r="M56" s="171">
        <v>1567635.5351277248</v>
      </c>
      <c r="N56" s="171">
        <v>1542822.8724985872</v>
      </c>
      <c r="O56" s="171">
        <v>1518781.839086629</v>
      </c>
      <c r="P56" s="171">
        <v>1494322.9417837292</v>
      </c>
      <c r="Q56" s="171">
        <v>1467248.4405183359</v>
      </c>
      <c r="R56" s="171">
        <v>1440288.2235381498</v>
      </c>
      <c r="S56" s="171">
        <v>1414401.4536767784</v>
      </c>
      <c r="T56" s="171">
        <v>1387746.8198343837</v>
      </c>
      <c r="U56" s="171">
        <v>1361796.2183002131</v>
      </c>
      <c r="V56" s="171">
        <v>1335284.1713240468</v>
      </c>
      <c r="W56" s="171">
        <v>1309714.4091621982</v>
      </c>
      <c r="X56" s="171">
        <v>1283949.5661307494</v>
      </c>
      <c r="Y56" s="171">
        <v>1257892.243149159</v>
      </c>
      <c r="Z56" s="171">
        <v>1232944.9887628793</v>
      </c>
      <c r="AA56" s="171">
        <v>1207065.3374632564</v>
      </c>
      <c r="AB56" s="171">
        <v>1182293.9131117803</v>
      </c>
      <c r="AC56" s="171">
        <v>1156432.5818828524</v>
      </c>
      <c r="AD56" s="171">
        <v>1131882.3233813499</v>
      </c>
      <c r="AE56" s="171">
        <v>1106716.7753840825</v>
      </c>
      <c r="AF56" s="171">
        <v>1081862.2847878791</v>
      </c>
      <c r="AG56" s="171">
        <v>1057367.1921747564</v>
      </c>
      <c r="AH56" s="171">
        <v>1032790.5186084739</v>
      </c>
      <c r="AI56" s="171">
        <v>1008663.7054485546</v>
      </c>
      <c r="AJ56" s="171">
        <v>984332.55865442764</v>
      </c>
      <c r="AK56" s="171">
        <v>960353.15989349503</v>
      </c>
      <c r="AL56" s="171">
        <v>936921.1661653003</v>
      </c>
      <c r="AM56" s="171">
        <v>913619.4259113298</v>
      </c>
      <c r="AN56" s="171">
        <v>890680.84478273545</v>
      </c>
      <c r="AO56" s="171">
        <v>867810.98378566292</v>
      </c>
      <c r="AP56" s="171">
        <v>845108.22266152618</v>
      </c>
      <c r="AQ56" s="171">
        <v>822679.13651588943</v>
      </c>
      <c r="AR56" s="171">
        <v>800618.64416454243</v>
      </c>
      <c r="AS56" s="171">
        <v>778947.33033126337</v>
      </c>
      <c r="AT56" s="171">
        <v>757346.10362346121</v>
      </c>
      <c r="AU56" s="171">
        <v>736041.11176961951</v>
      </c>
      <c r="AV56" s="171">
        <v>714904.44510672626</v>
      </c>
      <c r="AW56" s="171">
        <v>694406.40113628632</v>
      </c>
      <c r="AX56" s="171">
        <v>673940.3973895784</v>
      </c>
      <c r="AY56" s="171">
        <v>653841.75106732012</v>
      </c>
      <c r="AZ56" s="171">
        <v>634041.23659419524</v>
      </c>
      <c r="BA56" s="171">
        <v>614857.16041178838</v>
      </c>
      <c r="BB56" s="171">
        <v>595806.60091889859</v>
      </c>
      <c r="BC56" s="171">
        <v>577249.80122342636</v>
      </c>
      <c r="BD56" s="171">
        <v>559286.69769973785</v>
      </c>
      <c r="BE56" s="171">
        <v>541348.8270848114</v>
      </c>
      <c r="BF56" s="171">
        <v>524140.79693129729</v>
      </c>
      <c r="BG56" s="171">
        <v>507343.2450198367</v>
      </c>
      <c r="BH56" s="171">
        <v>491110.46909805993</v>
      </c>
      <c r="BI56" s="171">
        <v>475299.39125255623</v>
      </c>
      <c r="BJ56" s="171">
        <v>459976.25924964825</v>
      </c>
      <c r="BK56" s="171">
        <v>445265.90702883521</v>
      </c>
      <c r="BL56" s="171">
        <v>431189.15386740828</v>
      </c>
      <c r="BM56" s="171">
        <v>417744.79668609833</v>
      </c>
      <c r="BN56" s="171">
        <v>404999.73270767683</v>
      </c>
      <c r="BO56" s="171">
        <v>392466.70588044467</v>
      </c>
      <c r="BP56" s="171">
        <v>380753.31478273124</v>
      </c>
      <c r="BQ56" s="171">
        <v>369734.57150470797</v>
      </c>
      <c r="BR56" s="171">
        <v>359285.60903629579</v>
      </c>
      <c r="BS56" s="171">
        <v>349287.84881179582</v>
      </c>
      <c r="BT56" s="171">
        <v>340036.35507889022</v>
      </c>
      <c r="BU56" s="171">
        <v>331196.56824326795</v>
      </c>
      <c r="BV56" s="171">
        <v>322715.52523917472</v>
      </c>
      <c r="BW56" s="171">
        <v>317399.07084755885</v>
      </c>
      <c r="BX56" s="171">
        <v>312482.14692446747</v>
      </c>
      <c r="BY56" s="171">
        <v>307957.42800338322</v>
      </c>
      <c r="BZ56" s="171">
        <v>303814.37975298089</v>
      </c>
      <c r="CA56" s="170"/>
      <c r="CB56" s="170"/>
    </row>
    <row r="57" spans="2:80" x14ac:dyDescent="0.25">
      <c r="B57" s="166">
        <f t="shared" si="7"/>
        <v>2050</v>
      </c>
      <c r="C57" s="171">
        <v>1865507.2859671745</v>
      </c>
      <c r="D57" s="171">
        <v>1839273.4817084321</v>
      </c>
      <c r="E57" s="171">
        <v>1813201.2170571643</v>
      </c>
      <c r="F57" s="171">
        <v>1787078.3824264086</v>
      </c>
      <c r="G57" s="171">
        <v>1761025.3259144435</v>
      </c>
      <c r="H57" s="171">
        <v>1736093.1464536346</v>
      </c>
      <c r="I57" s="171">
        <v>1710220.5461864225</v>
      </c>
      <c r="J57" s="171">
        <v>1684511.8936209467</v>
      </c>
      <c r="K57" s="171">
        <v>1658864.4572691552</v>
      </c>
      <c r="L57" s="171">
        <v>1633054.6461478022</v>
      </c>
      <c r="M57" s="171">
        <v>1607729.9107880006</v>
      </c>
      <c r="N57" s="171">
        <v>1582248.4567390487</v>
      </c>
      <c r="O57" s="171">
        <v>1557644.6985762415</v>
      </c>
      <c r="P57" s="171">
        <v>1532573.1485245512</v>
      </c>
      <c r="Q57" s="171">
        <v>1504818.2986706612</v>
      </c>
      <c r="R57" s="171">
        <v>1477132.6225398132</v>
      </c>
      <c r="S57" s="171">
        <v>1450547.7019659569</v>
      </c>
      <c r="T57" s="171">
        <v>1423176.1930717579</v>
      </c>
      <c r="U57" s="171">
        <v>1396643.9050276396</v>
      </c>
      <c r="V57" s="171">
        <v>1369457.6050148541</v>
      </c>
      <c r="W57" s="171">
        <v>1343194.8927548949</v>
      </c>
      <c r="X57" s="171">
        <v>1316840.6729130042</v>
      </c>
      <c r="Y57" s="171">
        <v>1290114.5990759223</v>
      </c>
      <c r="Z57" s="171">
        <v>1264588.8172147067</v>
      </c>
      <c r="AA57" s="171">
        <v>1237939.6902321063</v>
      </c>
      <c r="AB57" s="171">
        <v>1212553.1253421258</v>
      </c>
      <c r="AC57" s="171">
        <v>1186054.7498876243</v>
      </c>
      <c r="AD57" s="171">
        <v>1160888.3170506246</v>
      </c>
      <c r="AE57" s="171">
        <v>1135063.5756803486</v>
      </c>
      <c r="AF57" s="171">
        <v>1109525.9156962512</v>
      </c>
      <c r="AG57" s="171">
        <v>1084520.8458929555</v>
      </c>
      <c r="AH57" s="171">
        <v>1059292.4302989515</v>
      </c>
      <c r="AI57" s="171">
        <v>1034495.2632489244</v>
      </c>
      <c r="AJ57" s="171">
        <v>1009516.8413337318</v>
      </c>
      <c r="AK57" s="171">
        <v>984898.36525635049</v>
      </c>
      <c r="AL57" s="171">
        <v>960883.26402582868</v>
      </c>
      <c r="AM57" s="171">
        <v>937021.01749300375</v>
      </c>
      <c r="AN57" s="171">
        <v>913439.2452728221</v>
      </c>
      <c r="AO57" s="171">
        <v>890011.35593314376</v>
      </c>
      <c r="AP57" s="171">
        <v>866690.50334624585</v>
      </c>
      <c r="AQ57" s="171">
        <v>843705.58780621702</v>
      </c>
      <c r="AR57" s="171">
        <v>821020.94062433881</v>
      </c>
      <c r="AS57" s="171">
        <v>798837.65054953622</v>
      </c>
      <c r="AT57" s="171">
        <v>776639.22018334456</v>
      </c>
      <c r="AU57" s="171">
        <v>754790.72785703873</v>
      </c>
      <c r="AV57" s="171">
        <v>733065.59907144867</v>
      </c>
      <c r="AW57" s="171">
        <v>712062.55252575409</v>
      </c>
      <c r="AX57" s="171">
        <v>691021.9324313635</v>
      </c>
      <c r="AY57" s="171">
        <v>670394.68663749471</v>
      </c>
      <c r="AZ57" s="171">
        <v>650070.48304941459</v>
      </c>
      <c r="BA57" s="171">
        <v>630361.55041883874</v>
      </c>
      <c r="BB57" s="171">
        <v>610780.30305498489</v>
      </c>
      <c r="BC57" s="171">
        <v>591740.9491519155</v>
      </c>
      <c r="BD57" s="171">
        <v>573288.62680350197</v>
      </c>
      <c r="BE57" s="171">
        <v>554844.49712395202</v>
      </c>
      <c r="BF57" s="171">
        <v>537163.78297430521</v>
      </c>
      <c r="BG57" s="171">
        <v>519925.62209788559</v>
      </c>
      <c r="BH57" s="171">
        <v>503232.93519101047</v>
      </c>
      <c r="BI57" s="171">
        <v>486982.01686136855</v>
      </c>
      <c r="BJ57" s="171">
        <v>471200.57880419615</v>
      </c>
      <c r="BK57" s="171">
        <v>456090.20880310686</v>
      </c>
      <c r="BL57" s="171">
        <v>441594.73930500343</v>
      </c>
      <c r="BM57" s="171">
        <v>427782.09422812943</v>
      </c>
      <c r="BN57" s="171">
        <v>414678.02866605582</v>
      </c>
      <c r="BO57" s="171">
        <v>401745.17329996091</v>
      </c>
      <c r="BP57" s="171">
        <v>389704.7458252823</v>
      </c>
      <c r="BQ57" s="171">
        <v>378339.39804129145</v>
      </c>
      <c r="BR57" s="171">
        <v>367580.53996662644</v>
      </c>
      <c r="BS57" s="171">
        <v>357272.82635235635</v>
      </c>
      <c r="BT57" s="171">
        <v>347746.05968353292</v>
      </c>
      <c r="BU57" s="171">
        <v>338655.25273030123</v>
      </c>
      <c r="BV57" s="171">
        <v>329902.02653188002</v>
      </c>
      <c r="BW57" s="171">
        <v>324407.91988320951</v>
      </c>
      <c r="BX57" s="171">
        <v>319362.89009234321</v>
      </c>
      <c r="BY57" s="171">
        <v>314703.07867377909</v>
      </c>
      <c r="BZ57" s="171">
        <v>310419.21691121603</v>
      </c>
      <c r="CA57" s="170"/>
      <c r="CB57" s="170"/>
    </row>
    <row r="58" spans="2:80" x14ac:dyDescent="0.25">
      <c r="B58" s="166">
        <f t="shared" si="7"/>
        <v>2051</v>
      </c>
      <c r="C58" s="171">
        <v>1911921.9020772076</v>
      </c>
      <c r="D58" s="171">
        <v>1885011.990210383</v>
      </c>
      <c r="E58" s="171">
        <v>1858267.8502009381</v>
      </c>
      <c r="F58" s="171">
        <v>1831471.8759625182</v>
      </c>
      <c r="G58" s="171">
        <v>1804865.6177238415</v>
      </c>
      <c r="H58" s="171">
        <v>1779172.0653663515</v>
      </c>
      <c r="I58" s="171">
        <v>1752632.96887</v>
      </c>
      <c r="J58" s="171">
        <v>1726262.1125276461</v>
      </c>
      <c r="K58" s="171">
        <v>1700062.6051262598</v>
      </c>
      <c r="L58" s="171">
        <v>1673585.6780196</v>
      </c>
      <c r="M58" s="171">
        <v>1647710.2544247331</v>
      </c>
      <c r="N58" s="171">
        <v>1621567.9750960763</v>
      </c>
      <c r="O58" s="171">
        <v>1596226.1484510705</v>
      </c>
      <c r="P58" s="171">
        <v>1570603.6713425771</v>
      </c>
      <c r="Q58" s="171">
        <v>1542226.2004555399</v>
      </c>
      <c r="R58" s="171">
        <v>1513823.0046632523</v>
      </c>
      <c r="S58" s="171">
        <v>1486548.3352045142</v>
      </c>
      <c r="T58" s="171">
        <v>1458467.6646050578</v>
      </c>
      <c r="U58" s="171">
        <v>1431247.1953769345</v>
      </c>
      <c r="V58" s="171">
        <v>1403439.9130713318</v>
      </c>
      <c r="W58" s="171">
        <v>1376494.0539364531</v>
      </c>
      <c r="X58" s="171">
        <v>1349454.3995300946</v>
      </c>
      <c r="Y58" s="171">
        <v>1322110.846778234</v>
      </c>
      <c r="Z58" s="171">
        <v>1295918.423080859</v>
      </c>
      <c r="AA58" s="171">
        <v>1268647.5211678939</v>
      </c>
      <c r="AB58" s="171">
        <v>1242526.0068905144</v>
      </c>
      <c r="AC58" s="171">
        <v>1215473.7210085667</v>
      </c>
      <c r="AD58" s="171">
        <v>1189580.593473488</v>
      </c>
      <c r="AE58" s="171">
        <v>1163144.6500597629</v>
      </c>
      <c r="AF58" s="171">
        <v>1136937.6486659311</v>
      </c>
      <c r="AG58" s="171">
        <v>1111276.552207421</v>
      </c>
      <c r="AH58" s="171">
        <v>1085444.8673645263</v>
      </c>
      <c r="AI58" s="171">
        <v>1059995.4955341187</v>
      </c>
      <c r="AJ58" s="171">
        <v>1034414.6870678171</v>
      </c>
      <c r="AK58" s="171">
        <v>1009199.6066739531</v>
      </c>
      <c r="AL58" s="171">
        <v>984549.72095164005</v>
      </c>
      <c r="AM58" s="171">
        <v>960104.73808827857</v>
      </c>
      <c r="AN58" s="171">
        <v>935898.29769060772</v>
      </c>
      <c r="AO58" s="171">
        <v>911894.09385267878</v>
      </c>
      <c r="AP58" s="171">
        <v>887996.32814711542</v>
      </c>
      <c r="AQ58" s="171">
        <v>864440.14652659744</v>
      </c>
      <c r="AR58" s="171">
        <v>841150.41102533299</v>
      </c>
      <c r="AS58" s="171">
        <v>818375.03158214455</v>
      </c>
      <c r="AT58" s="171">
        <v>795620.30827963364</v>
      </c>
      <c r="AU58" s="171">
        <v>773221.86884750251</v>
      </c>
      <c r="AV58" s="171">
        <v>750947.06752869394</v>
      </c>
      <c r="AW58" s="171">
        <v>729379.34509788651</v>
      </c>
      <c r="AX58" s="171">
        <v>707803.41379956203</v>
      </c>
      <c r="AY58" s="171">
        <v>686648.61415502254</v>
      </c>
      <c r="AZ58" s="171">
        <v>665803.07645339053</v>
      </c>
      <c r="BA58" s="171">
        <v>645561.58827391837</v>
      </c>
      <c r="BB58" s="171">
        <v>625498.33236791659</v>
      </c>
      <c r="BC58" s="171">
        <v>605942.69736081525</v>
      </c>
      <c r="BD58" s="171">
        <v>587010.70329731447</v>
      </c>
      <c r="BE58" s="171">
        <v>568105.20387706032</v>
      </c>
      <c r="BF58" s="171">
        <v>549960.96930986363</v>
      </c>
      <c r="BG58" s="171">
        <v>532270.02245620429</v>
      </c>
      <c r="BH58" s="171">
        <v>515122.06561278994</v>
      </c>
      <c r="BI58" s="171">
        <v>498443.95304025232</v>
      </c>
      <c r="BJ58" s="171">
        <v>482259.57462477905</v>
      </c>
      <c r="BK58" s="171">
        <v>466737.03841263463</v>
      </c>
      <c r="BL58" s="171">
        <v>451870.42900271463</v>
      </c>
      <c r="BM58" s="171">
        <v>437680.19219478889</v>
      </c>
      <c r="BN58" s="171">
        <v>424200.28358877008</v>
      </c>
      <c r="BO58" s="171">
        <v>410953.64458153845</v>
      </c>
      <c r="BP58" s="171">
        <v>398569.54529497802</v>
      </c>
      <c r="BQ58" s="171">
        <v>386888.50678180309</v>
      </c>
      <c r="BR58" s="171">
        <v>375825.0318906373</v>
      </c>
      <c r="BS58" s="171">
        <v>365247.65750891645</v>
      </c>
      <c r="BT58" s="171">
        <v>355441.90292426769</v>
      </c>
      <c r="BU58" s="171">
        <v>346105.17315984005</v>
      </c>
      <c r="BV58" s="171">
        <v>337121.01274756168</v>
      </c>
      <c r="BW58" s="171">
        <v>331455.74878536118</v>
      </c>
      <c r="BX58" s="171">
        <v>326264.15802295262</v>
      </c>
      <c r="BY58" s="171">
        <v>321490.20223499095</v>
      </c>
      <c r="BZ58" s="171">
        <v>317086.3072026798</v>
      </c>
      <c r="CA58" s="170"/>
      <c r="CB58" s="170"/>
    </row>
    <row r="59" spans="2:80" x14ac:dyDescent="0.25">
      <c r="B59" s="166">
        <f t="shared" si="7"/>
        <v>2052</v>
      </c>
      <c r="C59" s="171">
        <v>1960537.6086620502</v>
      </c>
      <c r="D59" s="171">
        <v>1932914.2285297276</v>
      </c>
      <c r="E59" s="171">
        <v>1905468.8560513854</v>
      </c>
      <c r="F59" s="171">
        <v>1877962.4639560296</v>
      </c>
      <c r="G59" s="171">
        <v>1850860.6524101596</v>
      </c>
      <c r="H59" s="171">
        <v>1824274.4777336936</v>
      </c>
      <c r="I59" s="171">
        <v>1797039.2245166516</v>
      </c>
      <c r="J59" s="171">
        <v>1769969.4983855691</v>
      </c>
      <c r="K59" s="171">
        <v>1743268.4757135431</v>
      </c>
      <c r="L59" s="171">
        <v>1716085.7901698807</v>
      </c>
      <c r="M59" s="171">
        <v>1689705.0962638839</v>
      </c>
      <c r="N59" s="171">
        <v>1662862.041315356</v>
      </c>
      <c r="O59" s="171">
        <v>1636669.3548238678</v>
      </c>
      <c r="P59" s="171">
        <v>1610536.1356781237</v>
      </c>
      <c r="Q59" s="171">
        <v>1581570.8497204143</v>
      </c>
      <c r="R59" s="171">
        <v>1552413.2281295042</v>
      </c>
      <c r="S59" s="171">
        <v>1524406.8651114698</v>
      </c>
      <c r="T59" s="171">
        <v>1495574.8145570883</v>
      </c>
      <c r="U59" s="171">
        <v>1467629.8462026478</v>
      </c>
      <c r="V59" s="171">
        <v>1439226.4263180932</v>
      </c>
      <c r="W59" s="171">
        <v>1411554.4190768846</v>
      </c>
      <c r="X59" s="171">
        <v>1383791.2297382979</v>
      </c>
      <c r="Y59" s="171">
        <v>1355848.8211245146</v>
      </c>
      <c r="Z59" s="171">
        <v>1328940.8704347569</v>
      </c>
      <c r="AA59" s="171">
        <v>1301066.5740072639</v>
      </c>
      <c r="AB59" s="171">
        <v>1274112.8166277532</v>
      </c>
      <c r="AC59" s="171">
        <v>1246571.7498399583</v>
      </c>
      <c r="AD59" s="171">
        <v>1219852.470357697</v>
      </c>
      <c r="AE59" s="171">
        <v>1192815.3972180015</v>
      </c>
      <c r="AF59" s="171">
        <v>1165896.6499454528</v>
      </c>
      <c r="AG59" s="171">
        <v>1139533.4410453627</v>
      </c>
      <c r="AH59" s="171">
        <v>1113099.1403197083</v>
      </c>
      <c r="AI59" s="171">
        <v>1086954.0451276824</v>
      </c>
      <c r="AJ59" s="171">
        <v>1060770.6418542033</v>
      </c>
      <c r="AK59" s="171">
        <v>1034952.9427080486</v>
      </c>
      <c r="AL59" s="171">
        <v>1009623.0274888161</v>
      </c>
      <c r="AM59" s="171">
        <v>984585.65045080055</v>
      </c>
      <c r="AN59" s="171">
        <v>959708.7084111179</v>
      </c>
      <c r="AO59" s="171">
        <v>935115.20151018421</v>
      </c>
      <c r="AP59" s="171">
        <v>910624.99908556091</v>
      </c>
      <c r="AQ59" s="171">
        <v>886482.62554661045</v>
      </c>
      <c r="AR59" s="171">
        <v>862539.71752513642</v>
      </c>
      <c r="AS59" s="171">
        <v>839124.65996159916</v>
      </c>
      <c r="AT59" s="171">
        <v>815792.71470142785</v>
      </c>
      <c r="AU59" s="171">
        <v>792823.86059218179</v>
      </c>
      <c r="AV59" s="171">
        <v>769974.55716604996</v>
      </c>
      <c r="AW59" s="171">
        <v>747795.08567550406</v>
      </c>
      <c r="AX59" s="171">
        <v>725657.16202594526</v>
      </c>
      <c r="AY59" s="171">
        <v>703948.05979025178</v>
      </c>
      <c r="AZ59" s="171">
        <v>682553.45456125005</v>
      </c>
      <c r="BA59" s="171">
        <v>661730.55569693632</v>
      </c>
      <c r="BB59" s="171">
        <v>641174.46315532411</v>
      </c>
      <c r="BC59" s="171">
        <v>621054.8770355091</v>
      </c>
      <c r="BD59" s="171">
        <v>601610.77324719424</v>
      </c>
      <c r="BE59" s="171">
        <v>582228.48613720969</v>
      </c>
      <c r="BF59" s="171">
        <v>563586.3067043731</v>
      </c>
      <c r="BG59" s="171">
        <v>545410.35137055675</v>
      </c>
      <c r="BH59" s="171">
        <v>527760.18731406436</v>
      </c>
      <c r="BI59" s="171">
        <v>510622.96722293133</v>
      </c>
      <c r="BJ59" s="171">
        <v>494014.04033307021</v>
      </c>
      <c r="BK59" s="171">
        <v>478037.29564291378</v>
      </c>
      <c r="BL59" s="171">
        <v>462777.85665817966</v>
      </c>
      <c r="BM59" s="171">
        <v>448169.93187132146</v>
      </c>
      <c r="BN59" s="171">
        <v>434262.51365718205</v>
      </c>
      <c r="BO59" s="171">
        <v>420696.36355994176</v>
      </c>
      <c r="BP59" s="171">
        <v>407921.15940936725</v>
      </c>
      <c r="BQ59" s="171">
        <v>395888.20585674583</v>
      </c>
      <c r="BR59" s="171">
        <v>384480.6519528866</v>
      </c>
      <c r="BS59" s="171">
        <v>373613.66229694244</v>
      </c>
      <c r="BT59" s="171">
        <v>363486.08432248572</v>
      </c>
      <c r="BU59" s="171">
        <v>353879.2587609234</v>
      </c>
      <c r="BV59" s="171">
        <v>344645.55824108183</v>
      </c>
      <c r="BW59" s="171">
        <v>338774.99341489398</v>
      </c>
      <c r="BX59" s="171">
        <v>333414.15235569992</v>
      </c>
      <c r="BY59" s="171">
        <v>328521.7667466827</v>
      </c>
      <c r="BZ59" s="171">
        <v>323982.31797609827</v>
      </c>
      <c r="CA59" s="170"/>
      <c r="CB59" s="170"/>
    </row>
    <row r="60" spans="2:80" x14ac:dyDescent="0.25">
      <c r="B60" s="166">
        <f t="shared" si="7"/>
        <v>2053</v>
      </c>
      <c r="C60" s="171">
        <v>2011622.2339118859</v>
      </c>
      <c r="D60" s="171">
        <v>1983242.9908528472</v>
      </c>
      <c r="E60" s="171">
        <v>1955062.2271730388</v>
      </c>
      <c r="F60" s="171">
        <v>1926803.1393211642</v>
      </c>
      <c r="G60" s="171">
        <v>1899280.4953086893</v>
      </c>
      <c r="H60" s="171">
        <v>1871643.4333499363</v>
      </c>
      <c r="I60" s="171">
        <v>1843677.6183008566</v>
      </c>
      <c r="J60" s="171">
        <v>1815867.4689046792</v>
      </c>
      <c r="K60" s="171">
        <v>1788730.8802082092</v>
      </c>
      <c r="L60" s="171">
        <v>1760798.4596929117</v>
      </c>
      <c r="M60" s="171">
        <v>1733972.0643022102</v>
      </c>
      <c r="N60" s="171">
        <v>1706382.5969099635</v>
      </c>
      <c r="O60" s="171">
        <v>1679202.2207651483</v>
      </c>
      <c r="P60" s="171">
        <v>1652611.3699391778</v>
      </c>
      <c r="Q60" s="171">
        <v>1623105.0971541023</v>
      </c>
      <c r="R60" s="171">
        <v>1593150.2684438322</v>
      </c>
      <c r="S60" s="171">
        <v>1564364.3080263725</v>
      </c>
      <c r="T60" s="171">
        <v>1534732.7352435747</v>
      </c>
      <c r="U60" s="171">
        <v>1506021.1733043636</v>
      </c>
      <c r="V60" s="171">
        <v>1477056.1379700571</v>
      </c>
      <c r="W60" s="171">
        <v>1448608.753611821</v>
      </c>
      <c r="X60" s="171">
        <v>1420077.8237155499</v>
      </c>
      <c r="Y60" s="171">
        <v>1391563.3704537814</v>
      </c>
      <c r="Z60" s="171">
        <v>1363884.3130344755</v>
      </c>
      <c r="AA60" s="171">
        <v>1335432.1479889562</v>
      </c>
      <c r="AB60" s="171">
        <v>1307528.9843350917</v>
      </c>
      <c r="AC60" s="171">
        <v>1279583.2629904756</v>
      </c>
      <c r="AD60" s="171">
        <v>1251918.9093307445</v>
      </c>
      <c r="AE60" s="171">
        <v>1224296.0437685314</v>
      </c>
      <c r="AF60" s="171">
        <v>1196616.2131477729</v>
      </c>
      <c r="AG60" s="171">
        <v>1169497.7809862911</v>
      </c>
      <c r="AH60" s="171">
        <v>1142465.3846978894</v>
      </c>
      <c r="AI60" s="171">
        <v>1115573.8574273558</v>
      </c>
      <c r="AJ60" s="171">
        <v>1088790.6019799272</v>
      </c>
      <c r="AK60" s="171">
        <v>1062366.5393119226</v>
      </c>
      <c r="AL60" s="171">
        <v>1036303.7610682441</v>
      </c>
      <c r="AM60" s="171">
        <v>1010665.6709670543</v>
      </c>
      <c r="AN60" s="171">
        <v>985064.67110179551</v>
      </c>
      <c r="AO60" s="171">
        <v>959869.38874442573</v>
      </c>
      <c r="AP60" s="171">
        <v>934771.13303924096</v>
      </c>
      <c r="AQ60" s="171">
        <v>910027.10516220448</v>
      </c>
      <c r="AR60" s="171">
        <v>885374.686720939</v>
      </c>
      <c r="AS60" s="171">
        <v>861264.19847644097</v>
      </c>
      <c r="AT60" s="171">
        <v>837332.63407844189</v>
      </c>
      <c r="AU60" s="171">
        <v>813771.04066146666</v>
      </c>
      <c r="AV60" s="171">
        <v>790319.97119185934</v>
      </c>
      <c r="AW60" s="171">
        <v>767473.17778024054</v>
      </c>
      <c r="AX60" s="171">
        <v>744743.64141610428</v>
      </c>
      <c r="AY60" s="171">
        <v>722450.11744219263</v>
      </c>
      <c r="AZ60" s="171">
        <v>700475.09019558528</v>
      </c>
      <c r="BA60" s="171">
        <v>679013.34252280009</v>
      </c>
      <c r="BB60" s="171">
        <v>657953.84541967127</v>
      </c>
      <c r="BC60" s="171">
        <v>637214.00731507002</v>
      </c>
      <c r="BD60" s="171">
        <v>617220.76132881048</v>
      </c>
      <c r="BE60" s="171">
        <v>597345.11581112607</v>
      </c>
      <c r="BF60" s="171">
        <v>578165.39978895802</v>
      </c>
      <c r="BG60" s="171">
        <v>559467.04634650878</v>
      </c>
      <c r="BH60" s="171">
        <v>541259.51600407669</v>
      </c>
      <c r="BI60" s="171">
        <v>523626.26750221604</v>
      </c>
      <c r="BJ60" s="171">
        <v>506568.52018073434</v>
      </c>
      <c r="BK60" s="171">
        <v>490088.01629166596</v>
      </c>
      <c r="BL60" s="171">
        <v>474411.33406138647</v>
      </c>
      <c r="BM60" s="171">
        <v>459338.52047039825</v>
      </c>
      <c r="BN60" s="171">
        <v>444941.8712819452</v>
      </c>
      <c r="BO60" s="171">
        <v>431051.20617967396</v>
      </c>
      <c r="BP60" s="171">
        <v>417828.44519538281</v>
      </c>
      <c r="BQ60" s="171">
        <v>405400.7187722628</v>
      </c>
      <c r="BR60" s="171">
        <v>393602.22780323855</v>
      </c>
      <c r="BS60" s="171">
        <v>382422.70644184441</v>
      </c>
      <c r="BT60" s="171">
        <v>371922.12718462828</v>
      </c>
      <c r="BU60" s="171">
        <v>362016.85133518104</v>
      </c>
      <c r="BV60" s="171">
        <v>352512.05399964267</v>
      </c>
      <c r="BW60" s="171">
        <v>346395.08865509427</v>
      </c>
      <c r="BX60" s="171">
        <v>340837.86646234361</v>
      </c>
      <c r="BY60" s="171">
        <v>335822.58185639675</v>
      </c>
      <c r="BZ60" s="171">
        <v>331129.04633908463</v>
      </c>
      <c r="CA60" s="170"/>
      <c r="CB60" s="170"/>
    </row>
    <row r="61" spans="2:80" x14ac:dyDescent="0.25">
      <c r="B61" s="166">
        <f t="shared" si="7"/>
        <v>2054</v>
      </c>
      <c r="C61" s="171">
        <v>2064672.0992813348</v>
      </c>
      <c r="D61" s="171">
        <v>2035504.4017905043</v>
      </c>
      <c r="E61" s="171">
        <v>2006587.2199376351</v>
      </c>
      <c r="F61" s="171">
        <v>1977542.4186145179</v>
      </c>
      <c r="G61" s="171">
        <v>1949613.6188122905</v>
      </c>
      <c r="H61" s="171">
        <v>1920845.91256148</v>
      </c>
      <c r="I61" s="171">
        <v>1892145.8015639035</v>
      </c>
      <c r="J61" s="171">
        <v>1863562.2587024816</v>
      </c>
      <c r="K61" s="171">
        <v>1836000.9559864169</v>
      </c>
      <c r="L61" s="171">
        <v>1807284.8030918289</v>
      </c>
      <c r="M61" s="171">
        <v>1780021.1837728836</v>
      </c>
      <c r="N61" s="171">
        <v>1751650.8573602666</v>
      </c>
      <c r="O61" s="171">
        <v>1723434.1888335811</v>
      </c>
      <c r="P61" s="171">
        <v>1696391.2236003741</v>
      </c>
      <c r="Q61" s="171">
        <v>1666345.8602218134</v>
      </c>
      <c r="R61" s="171">
        <v>1635580.3676145473</v>
      </c>
      <c r="S61" s="171">
        <v>1605978.1623485694</v>
      </c>
      <c r="T61" s="171">
        <v>1575510.0690606888</v>
      </c>
      <c r="U61" s="171">
        <v>1546017.2416534307</v>
      </c>
      <c r="V61" s="171">
        <v>1516486.8930906118</v>
      </c>
      <c r="W61" s="171">
        <v>1487226.7399051259</v>
      </c>
      <c r="X61" s="171">
        <v>1457910.7008784874</v>
      </c>
      <c r="Y61" s="171">
        <v>1428817.2360236</v>
      </c>
      <c r="Z61" s="171">
        <v>1400309.9291133275</v>
      </c>
      <c r="AA61" s="171">
        <v>1371289.5188670657</v>
      </c>
      <c r="AB61" s="171">
        <v>1342387.9562530154</v>
      </c>
      <c r="AC61" s="171">
        <v>1314053.7004411593</v>
      </c>
      <c r="AD61" s="171">
        <v>1285378.2658696962</v>
      </c>
      <c r="AE61" s="171">
        <v>1257172.6233955515</v>
      </c>
      <c r="AF61" s="171">
        <v>1228707.6839018636</v>
      </c>
      <c r="AG61" s="171">
        <v>1200794.0927114561</v>
      </c>
      <c r="AH61" s="171">
        <v>1173147.2156793377</v>
      </c>
      <c r="AI61" s="171">
        <v>1145483.2483475774</v>
      </c>
      <c r="AJ61" s="171">
        <v>1118095.0856052344</v>
      </c>
      <c r="AK61" s="171">
        <v>1091044.573044182</v>
      </c>
      <c r="AL61" s="171">
        <v>1064220.5357310965</v>
      </c>
      <c r="AM61" s="171">
        <v>1037959.8207825817</v>
      </c>
      <c r="AN61" s="171">
        <v>1011605.2131270746</v>
      </c>
      <c r="AO61" s="171">
        <v>985784.57717445982</v>
      </c>
      <c r="AP61" s="171">
        <v>960053.54876609833</v>
      </c>
      <c r="AQ61" s="171">
        <v>934692.77619234473</v>
      </c>
      <c r="AR61" s="171">
        <v>909298.61197589966</v>
      </c>
      <c r="AS61" s="171">
        <v>884460.1998574133</v>
      </c>
      <c r="AT61" s="171">
        <v>859901.49175377155</v>
      </c>
      <c r="AU61" s="171">
        <v>835727.69162000541</v>
      </c>
      <c r="AV61" s="171">
        <v>811645.49177180929</v>
      </c>
      <c r="AW61" s="171">
        <v>788104.7197176473</v>
      </c>
      <c r="AX61" s="171">
        <v>764753.26045576693</v>
      </c>
      <c r="AY61" s="171">
        <v>741851.29657195555</v>
      </c>
      <c r="AZ61" s="171">
        <v>719271.13601210027</v>
      </c>
      <c r="BA61" s="171">
        <v>697134.90062401653</v>
      </c>
      <c r="BB61" s="171">
        <v>675555.25830830424</v>
      </c>
      <c r="BC61" s="171">
        <v>654164.39902870229</v>
      </c>
      <c r="BD61" s="171">
        <v>633589.35978899582</v>
      </c>
      <c r="BE61" s="171">
        <v>613205.07956583495</v>
      </c>
      <c r="BF61" s="171">
        <v>593454.62434315216</v>
      </c>
      <c r="BG61" s="171">
        <v>574209.69795601116</v>
      </c>
      <c r="BH61" s="171">
        <v>555405.9216123065</v>
      </c>
      <c r="BI61" s="171">
        <v>537249.27720078011</v>
      </c>
      <c r="BJ61" s="171">
        <v>519720.54829325405</v>
      </c>
      <c r="BK61" s="171">
        <v>502704.16588056437</v>
      </c>
      <c r="BL61" s="171">
        <v>486586.33124626742</v>
      </c>
      <c r="BM61" s="171">
        <v>471015.88747878553</v>
      </c>
      <c r="BN61" s="171">
        <v>456094.55070207815</v>
      </c>
      <c r="BO61" s="171">
        <v>441865.08476791845</v>
      </c>
      <c r="BP61" s="171">
        <v>428158.56833701022</v>
      </c>
      <c r="BQ61" s="171">
        <v>415308.20296467748</v>
      </c>
      <c r="BR61" s="171">
        <v>403088.30228427984</v>
      </c>
      <c r="BS61" s="171">
        <v>391576.50119816046</v>
      </c>
      <c r="BT61" s="171">
        <v>380671.2109177286</v>
      </c>
      <c r="BU61" s="171">
        <v>370447.40972391295</v>
      </c>
      <c r="BV61" s="171">
        <v>360654.70197756018</v>
      </c>
      <c r="BW61" s="171">
        <v>354267.29241108696</v>
      </c>
      <c r="BX61" s="171">
        <v>348497.11585321021</v>
      </c>
      <c r="BY61" s="171">
        <v>343351.27506508911</v>
      </c>
      <c r="BZ61" s="171">
        <v>338493.33041615644</v>
      </c>
      <c r="CA61" s="170"/>
      <c r="CB61" s="170"/>
    </row>
    <row r="62" spans="2:80" x14ac:dyDescent="0.25">
      <c r="B62" s="166">
        <f t="shared" si="7"/>
        <v>2055</v>
      </c>
      <c r="C62" s="171">
        <v>2117317.1543054059</v>
      </c>
      <c r="D62" s="171">
        <v>2087374.1031712214</v>
      </c>
      <c r="E62" s="171">
        <v>2057757.8553159568</v>
      </c>
      <c r="F62" s="171">
        <v>2027939.7917128666</v>
      </c>
      <c r="G62" s="171">
        <v>1999449.4861122181</v>
      </c>
      <c r="H62" s="171">
        <v>1969731.9995293878</v>
      </c>
      <c r="I62" s="171">
        <v>1940332.198741253</v>
      </c>
      <c r="J62" s="171">
        <v>1910986.8098942051</v>
      </c>
      <c r="K62" s="171">
        <v>1882858.1541413907</v>
      </c>
      <c r="L62" s="171">
        <v>1853373.1327410757</v>
      </c>
      <c r="M62" s="171">
        <v>1825539.4451755788</v>
      </c>
      <c r="N62" s="171">
        <v>1796406.1531630973</v>
      </c>
      <c r="O62" s="171">
        <v>1767332.1814741534</v>
      </c>
      <c r="P62" s="171">
        <v>1739713.3835272617</v>
      </c>
      <c r="Q62" s="171">
        <v>1709009.9540660447</v>
      </c>
      <c r="R62" s="171">
        <v>1677470.4210617554</v>
      </c>
      <c r="S62" s="171">
        <v>1647070.2909342437</v>
      </c>
      <c r="T62" s="171">
        <v>1615783.1599033589</v>
      </c>
      <c r="U62" s="171">
        <v>1585544.0585490272</v>
      </c>
      <c r="V62" s="171">
        <v>1555346.96323981</v>
      </c>
      <c r="W62" s="171">
        <v>1525294.3538847486</v>
      </c>
      <c r="X62" s="171">
        <v>1495229.0840455054</v>
      </c>
      <c r="Y62" s="171">
        <v>1465466.5792768011</v>
      </c>
      <c r="Z62" s="171">
        <v>1436139.412045595</v>
      </c>
      <c r="AA62" s="171">
        <v>1406484.4338611162</v>
      </c>
      <c r="AB62" s="171">
        <v>1376723.6923504984</v>
      </c>
      <c r="AC62" s="171">
        <v>1347828.5293420849</v>
      </c>
      <c r="AD62" s="171">
        <v>1318263.2601815895</v>
      </c>
      <c r="AE62" s="171">
        <v>1289420.9117250042</v>
      </c>
      <c r="AF62" s="171">
        <v>1260209.1856188769</v>
      </c>
      <c r="AG62" s="171">
        <v>1231526.4638473927</v>
      </c>
      <c r="AH62" s="171">
        <v>1203208.2714327029</v>
      </c>
      <c r="AI62" s="171">
        <v>1174811.1489301862</v>
      </c>
      <c r="AJ62" s="171">
        <v>1146779.4065740865</v>
      </c>
      <c r="AK62" s="171">
        <v>1119057.7106060972</v>
      </c>
      <c r="AL62" s="171">
        <v>1091513.6630469975</v>
      </c>
      <c r="AM62" s="171">
        <v>1064593.0264247668</v>
      </c>
      <c r="AN62" s="171">
        <v>1037526.4751412962</v>
      </c>
      <c r="AO62" s="171">
        <v>1011049.6556229251</v>
      </c>
      <c r="AP62" s="171">
        <v>984659.83125318622</v>
      </c>
      <c r="AQ62" s="171">
        <v>958668.60817148536</v>
      </c>
      <c r="AR62" s="171">
        <v>932577.3565543713</v>
      </c>
      <c r="AS62" s="171">
        <v>907054.75331978896</v>
      </c>
      <c r="AT62" s="171">
        <v>881853.77763121598</v>
      </c>
      <c r="AU62" s="171">
        <v>857063.13878422277</v>
      </c>
      <c r="AV62" s="171">
        <v>832342.36667905783</v>
      </c>
      <c r="AW62" s="171">
        <v>808159.70974412188</v>
      </c>
      <c r="AX62" s="171">
        <v>784183.03106117295</v>
      </c>
      <c r="AY62" s="171">
        <v>760678.76175407879</v>
      </c>
      <c r="AZ62" s="171">
        <v>737501.46375132212</v>
      </c>
      <c r="BA62" s="171">
        <v>714736.45806841843</v>
      </c>
      <c r="BB62" s="171">
        <v>692615.00960396847</v>
      </c>
      <c r="BC62" s="171">
        <v>670623.55062118266</v>
      </c>
      <c r="BD62" s="171">
        <v>649477.7417902801</v>
      </c>
      <c r="BE62" s="171">
        <v>628577.9945839108</v>
      </c>
      <c r="BF62" s="171">
        <v>608272.96199036972</v>
      </c>
      <c r="BG62" s="171">
        <v>588505.2920645806</v>
      </c>
      <c r="BH62" s="171">
        <v>569145.69570804341</v>
      </c>
      <c r="BI62" s="171">
        <v>550485.5816160941</v>
      </c>
      <c r="BJ62" s="171">
        <v>532488.22278251452</v>
      </c>
      <c r="BK62" s="171">
        <v>514975.75702670182</v>
      </c>
      <c r="BL62" s="171">
        <v>498418.57464576501</v>
      </c>
      <c r="BM62" s="171">
        <v>482386.32686075073</v>
      </c>
      <c r="BN62" s="171">
        <v>467001.81235530076</v>
      </c>
      <c r="BO62" s="171">
        <v>452411.37877472094</v>
      </c>
      <c r="BP62" s="171">
        <v>438272.5366811048</v>
      </c>
      <c r="BQ62" s="171">
        <v>425035.63551175583</v>
      </c>
      <c r="BR62" s="171">
        <v>412435.58673374448</v>
      </c>
      <c r="BS62" s="171">
        <v>400600.13364033512</v>
      </c>
      <c r="BT62" s="171">
        <v>389339.60072386864</v>
      </c>
      <c r="BU62" s="171">
        <v>378817.4347011178</v>
      </c>
      <c r="BV62" s="171">
        <v>368748.21476382384</v>
      </c>
      <c r="BW62" s="171">
        <v>362134.28711783985</v>
      </c>
      <c r="BX62" s="171">
        <v>356177.78808825312</v>
      </c>
      <c r="BY62" s="171">
        <v>350895.51646066416</v>
      </c>
      <c r="BZ62" s="171">
        <v>345891.7809427171</v>
      </c>
      <c r="CA62" s="170"/>
      <c r="CB62" s="170"/>
    </row>
    <row r="63" spans="2:80" x14ac:dyDescent="0.25">
      <c r="B63" s="166">
        <f t="shared" si="7"/>
        <v>2056</v>
      </c>
      <c r="C63" s="171">
        <v>2169910.042244914</v>
      </c>
      <c r="D63" s="171">
        <v>2139198.0818526428</v>
      </c>
      <c r="E63" s="171">
        <v>2108960.5415132716</v>
      </c>
      <c r="F63" s="171">
        <v>2078374.1284507387</v>
      </c>
      <c r="G63" s="171">
        <v>2049148.667340708</v>
      </c>
      <c r="H63" s="171">
        <v>2018665.5649452775</v>
      </c>
      <c r="I63" s="171">
        <v>1988636.5761146026</v>
      </c>
      <c r="J63" s="171">
        <v>1958532.6159185849</v>
      </c>
      <c r="K63" s="171">
        <v>1929675.8071441567</v>
      </c>
      <c r="L63" s="171">
        <v>1899428.7235810407</v>
      </c>
      <c r="M63" s="171">
        <v>1870874.739485553</v>
      </c>
      <c r="N63" s="171">
        <v>1840988.6608319059</v>
      </c>
      <c r="O63" s="171">
        <v>1811275.6049119257</v>
      </c>
      <c r="P63" s="171">
        <v>1782939.7562285461</v>
      </c>
      <c r="Q63" s="171">
        <v>1751442.1602429838</v>
      </c>
      <c r="R63" s="171">
        <v>1719192.236313845</v>
      </c>
      <c r="S63" s="171">
        <v>1688003.4833869026</v>
      </c>
      <c r="T63" s="171">
        <v>1655905.8395217396</v>
      </c>
      <c r="U63" s="171">
        <v>1624979.1903728778</v>
      </c>
      <c r="V63" s="171">
        <v>1593996.5970647945</v>
      </c>
      <c r="W63" s="171">
        <v>1563162.4087695912</v>
      </c>
      <c r="X63" s="171">
        <v>1532404.4884841009</v>
      </c>
      <c r="Y63" s="171">
        <v>1501865.8159306899</v>
      </c>
      <c r="Z63" s="171">
        <v>1471688.7229952766</v>
      </c>
      <c r="AA63" s="171">
        <v>1441344.9065486335</v>
      </c>
      <c r="AB63" s="171">
        <v>1410887.8159790323</v>
      </c>
      <c r="AC63" s="171">
        <v>1381236.4149592286</v>
      </c>
      <c r="AD63" s="171">
        <v>1350898.5058876788</v>
      </c>
      <c r="AE63" s="171">
        <v>1321373.8458900745</v>
      </c>
      <c r="AF63" s="171">
        <v>1291466.5839733696</v>
      </c>
      <c r="AG63" s="171">
        <v>1262029.2961472361</v>
      </c>
      <c r="AH63" s="171">
        <v>1232966.4401086275</v>
      </c>
      <c r="AI63" s="171">
        <v>1203885.6410977757</v>
      </c>
      <c r="AJ63" s="171">
        <v>1175175.6299742847</v>
      </c>
      <c r="AK63" s="171">
        <v>1146721.3329161725</v>
      </c>
      <c r="AL63" s="171">
        <v>1118505.859959001</v>
      </c>
      <c r="AM63" s="171">
        <v>1090871.3553244073</v>
      </c>
      <c r="AN63" s="171">
        <v>1063140.2081926204</v>
      </c>
      <c r="AO63" s="171">
        <v>1035959.8926590735</v>
      </c>
      <c r="AP63" s="171">
        <v>1008869.229439814</v>
      </c>
      <c r="AQ63" s="171">
        <v>982233.8705296882</v>
      </c>
      <c r="AR63" s="171">
        <v>955492.95711632294</v>
      </c>
      <c r="AS63" s="171">
        <v>929331.46652007336</v>
      </c>
      <c r="AT63" s="171">
        <v>903456.96176430979</v>
      </c>
      <c r="AU63" s="171">
        <v>878042.13943542447</v>
      </c>
      <c r="AV63" s="171">
        <v>852659.62413131795</v>
      </c>
      <c r="AW63" s="171">
        <v>827897.81928615831</v>
      </c>
      <c r="AX63" s="171">
        <v>803276.72825607285</v>
      </c>
      <c r="AY63" s="171">
        <v>779171.22740946</v>
      </c>
      <c r="AZ63" s="171">
        <v>755399.33760043886</v>
      </c>
      <c r="BA63" s="171">
        <v>732047.35099683132</v>
      </c>
      <c r="BB63" s="171">
        <v>709353.78290265531</v>
      </c>
      <c r="BC63" s="171">
        <v>686815.20078374422</v>
      </c>
      <c r="BD63" s="171">
        <v>665094.04142558295</v>
      </c>
      <c r="BE63" s="171">
        <v>643669.86022943701</v>
      </c>
      <c r="BF63" s="171">
        <v>622811.41724418383</v>
      </c>
      <c r="BG63" s="171">
        <v>602543.18698963965</v>
      </c>
      <c r="BH63" s="171">
        <v>582655.17531960038</v>
      </c>
      <c r="BI63" s="171">
        <v>563503.49021475716</v>
      </c>
      <c r="BJ63" s="171">
        <v>545030.47158573428</v>
      </c>
      <c r="BK63" s="171">
        <v>527054.8410376939</v>
      </c>
      <c r="BL63" s="171">
        <v>510047.10797221691</v>
      </c>
      <c r="BM63" s="171">
        <v>493578.33167503896</v>
      </c>
      <c r="BN63" s="171">
        <v>477787.95059760881</v>
      </c>
      <c r="BO63" s="171">
        <v>462801.57174163731</v>
      </c>
      <c r="BP63" s="171">
        <v>448271.60713038314</v>
      </c>
      <c r="BQ63" s="171">
        <v>434677.19959024456</v>
      </c>
      <c r="BR63" s="171">
        <v>421729.53716447926</v>
      </c>
      <c r="BS63" s="171">
        <v>409569.50937735033</v>
      </c>
      <c r="BT63" s="171">
        <v>397995.02608673763</v>
      </c>
      <c r="BU63" s="171">
        <v>387188.08878552739</v>
      </c>
      <c r="BV63" s="171">
        <v>376847.19691473432</v>
      </c>
      <c r="BW63" s="171">
        <v>370045.21745369688</v>
      </c>
      <c r="BX63" s="171">
        <v>363925.03813683998</v>
      </c>
      <c r="BY63" s="171">
        <v>358493.61816086608</v>
      </c>
      <c r="BZ63" s="171">
        <v>353362.14438333601</v>
      </c>
      <c r="CA63" s="170"/>
      <c r="CB63" s="170"/>
    </row>
    <row r="64" spans="2:80" x14ac:dyDescent="0.25">
      <c r="B64" s="166">
        <f t="shared" si="7"/>
        <v>2057</v>
      </c>
      <c r="C64" s="171">
        <v>2224883.5988392029</v>
      </c>
      <c r="D64" s="171">
        <v>2193371.4487471441</v>
      </c>
      <c r="E64" s="171">
        <v>2162575.6442776723</v>
      </c>
      <c r="F64" s="171">
        <v>2131187.2855558931</v>
      </c>
      <c r="G64" s="171">
        <v>2101176.7445028145</v>
      </c>
      <c r="H64" s="171">
        <v>2069894.3354806653</v>
      </c>
      <c r="I64" s="171">
        <v>2039297.4201098687</v>
      </c>
      <c r="J64" s="171">
        <v>2008391.2397934967</v>
      </c>
      <c r="K64" s="171">
        <v>1978763.3896842538</v>
      </c>
      <c r="L64" s="171">
        <v>1947718.0617721223</v>
      </c>
      <c r="M64" s="171">
        <v>1918401.3251860705</v>
      </c>
      <c r="N64" s="171">
        <v>1887726.4120724518</v>
      </c>
      <c r="O64" s="171">
        <v>1857420.9612949945</v>
      </c>
      <c r="P64" s="171">
        <v>1828323.8994962238</v>
      </c>
      <c r="Q64" s="171">
        <v>1795986.0467127154</v>
      </c>
      <c r="R64" s="171">
        <v>1763063.1688788706</v>
      </c>
      <c r="S64" s="171">
        <v>1731038.2888415304</v>
      </c>
      <c r="T64" s="171">
        <v>1698088.5608312797</v>
      </c>
      <c r="U64" s="171">
        <v>1666504.7259241687</v>
      </c>
      <c r="V64" s="171">
        <v>1634687.5655351127</v>
      </c>
      <c r="W64" s="171">
        <v>1603028.850485072</v>
      </c>
      <c r="X64" s="171">
        <v>1571601.0441784381</v>
      </c>
      <c r="Y64" s="171">
        <v>1540236.0738857146</v>
      </c>
      <c r="Z64" s="171">
        <v>1509096.5294342148</v>
      </c>
      <c r="AA64" s="171">
        <v>1478081.626516175</v>
      </c>
      <c r="AB64" s="171">
        <v>1446941.965686698</v>
      </c>
      <c r="AC64" s="171">
        <v>1416488.0599842025</v>
      </c>
      <c r="AD64" s="171">
        <v>1385330.8273701877</v>
      </c>
      <c r="AE64" s="171">
        <v>1355126.2452598209</v>
      </c>
      <c r="AF64" s="171">
        <v>1324531.5333707142</v>
      </c>
      <c r="AG64" s="171">
        <v>1294285.5492812665</v>
      </c>
      <c r="AH64" s="171">
        <v>1264428.9097615732</v>
      </c>
      <c r="AI64" s="171">
        <v>1234665.5188710918</v>
      </c>
      <c r="AJ64" s="171">
        <v>1205267.6949397349</v>
      </c>
      <c r="AK64" s="171">
        <v>1176032.9670099227</v>
      </c>
      <c r="AL64" s="171">
        <v>1147136.2916233242</v>
      </c>
      <c r="AM64" s="171">
        <v>1118731.975636858</v>
      </c>
      <c r="AN64" s="171">
        <v>1090326.0047313212</v>
      </c>
      <c r="AO64" s="171">
        <v>1062385.8968691574</v>
      </c>
      <c r="AP64" s="171">
        <v>1034544.5795299169</v>
      </c>
      <c r="AQ64" s="171">
        <v>1007246.8298774387</v>
      </c>
      <c r="AR64" s="171">
        <v>979838.32375613379</v>
      </c>
      <c r="AS64" s="171">
        <v>953014.76324749121</v>
      </c>
      <c r="AT64" s="171">
        <v>926412.05602352461</v>
      </c>
      <c r="AU64" s="171">
        <v>900349.84071482485</v>
      </c>
      <c r="AV64" s="171">
        <v>874250.66228669416</v>
      </c>
      <c r="AW64" s="171">
        <v>848908.28115598694</v>
      </c>
      <c r="AX64" s="171">
        <v>823589.15000788285</v>
      </c>
      <c r="AY64" s="171">
        <v>798849.99847626442</v>
      </c>
      <c r="AZ64" s="171">
        <v>774452.01719667669</v>
      </c>
      <c r="BA64" s="171">
        <v>750481.19599875377</v>
      </c>
      <c r="BB64" s="171">
        <v>727179.54929355776</v>
      </c>
      <c r="BC64" s="171">
        <v>704076.99082893867</v>
      </c>
      <c r="BD64" s="171">
        <v>681725.89388447627</v>
      </c>
      <c r="BE64" s="171">
        <v>659757.21781322779</v>
      </c>
      <c r="BF64" s="171">
        <v>638289.14971200819</v>
      </c>
      <c r="BG64" s="171">
        <v>617497.43571681972</v>
      </c>
      <c r="BH64" s="171">
        <v>597028.8088688273</v>
      </c>
      <c r="BI64" s="171">
        <v>577348.2231442451</v>
      </c>
      <c r="BJ64" s="171">
        <v>558362.06279465754</v>
      </c>
      <c r="BK64" s="171">
        <v>539887.28066742432</v>
      </c>
      <c r="BL64" s="171">
        <v>522382.93002280535</v>
      </c>
      <c r="BM64" s="171">
        <v>505434.14710227912</v>
      </c>
      <c r="BN64" s="171">
        <v>489205.08536123333</v>
      </c>
      <c r="BO64" s="171">
        <v>473781.33585141238</v>
      </c>
      <c r="BP64" s="171">
        <v>458816.61889331468</v>
      </c>
      <c r="BQ64" s="171">
        <v>444829.10283338267</v>
      </c>
      <c r="BR64" s="171">
        <v>431495.63911047048</v>
      </c>
      <c r="BS64" s="171">
        <v>418975.74393928179</v>
      </c>
      <c r="BT64" s="171">
        <v>407050.04411590367</v>
      </c>
      <c r="BU64" s="171">
        <v>395929.59366563475</v>
      </c>
      <c r="BV64" s="171">
        <v>385290.94321211649</v>
      </c>
      <c r="BW64" s="171">
        <v>378274.92174970882</v>
      </c>
      <c r="BX64" s="171">
        <v>371971.69646105252</v>
      </c>
      <c r="BY64" s="171">
        <v>366368.81368433242</v>
      </c>
      <c r="BZ64" s="171">
        <v>361102.2982904393</v>
      </c>
      <c r="CA64" s="170"/>
      <c r="CB64" s="170"/>
    </row>
    <row r="65" spans="2:80" x14ac:dyDescent="0.25">
      <c r="B65" s="166">
        <f t="shared" si="7"/>
        <v>2058</v>
      </c>
      <c r="C65" s="171">
        <v>2282513.9900823599</v>
      </c>
      <c r="D65" s="171">
        <v>2250165.4130459838</v>
      </c>
      <c r="E65" s="171">
        <v>2218895.0148328161</v>
      </c>
      <c r="F65" s="171">
        <v>2186665.6720736008</v>
      </c>
      <c r="G65" s="171">
        <v>2155814.2762595764</v>
      </c>
      <c r="H65" s="171">
        <v>2123693.4617897356</v>
      </c>
      <c r="I65" s="171">
        <v>2092608.261453161</v>
      </c>
      <c r="J65" s="171">
        <v>2060850.1789593019</v>
      </c>
      <c r="K65" s="171">
        <v>2030402.384927751</v>
      </c>
      <c r="L65" s="171">
        <v>1998516.7838592718</v>
      </c>
      <c r="M65" s="171">
        <v>1968388.9157377626</v>
      </c>
      <c r="N65" s="171">
        <v>1936883.3574645906</v>
      </c>
      <c r="O65" s="171">
        <v>1906047.2099859226</v>
      </c>
      <c r="P65" s="171">
        <v>1876138.4525402519</v>
      </c>
      <c r="Q65" s="171">
        <v>1842907.8843352245</v>
      </c>
      <c r="R65" s="171">
        <v>1809362.6558138665</v>
      </c>
      <c r="S65" s="171">
        <v>1776447.4008611843</v>
      </c>
      <c r="T65" s="171">
        <v>1742597.4697240181</v>
      </c>
      <c r="U65" s="171">
        <v>1710398.1891405699</v>
      </c>
      <c r="V65" s="171">
        <v>1677690.2847968629</v>
      </c>
      <c r="W65" s="171">
        <v>1645157.191569047</v>
      </c>
      <c r="X65" s="171">
        <v>1613091.8770317924</v>
      </c>
      <c r="Y65" s="171">
        <v>1580843.088973542</v>
      </c>
      <c r="Z65" s="171">
        <v>1548605.5103330433</v>
      </c>
      <c r="AA65" s="171">
        <v>1516945.6865993883</v>
      </c>
      <c r="AB65" s="171">
        <v>1485144.7377304214</v>
      </c>
      <c r="AC65" s="171">
        <v>1453834.4748892905</v>
      </c>
      <c r="AD65" s="171">
        <v>1421803.6973517775</v>
      </c>
      <c r="AE65" s="171">
        <v>1390927.3141925135</v>
      </c>
      <c r="AF65" s="171">
        <v>1359658.4472436504</v>
      </c>
      <c r="AG65" s="171">
        <v>1328541.2477967839</v>
      </c>
      <c r="AH65" s="171">
        <v>1297833.5728449882</v>
      </c>
      <c r="AI65" s="171">
        <v>1267392.2911165084</v>
      </c>
      <c r="AJ65" s="171">
        <v>1237299.8399058883</v>
      </c>
      <c r="AK65" s="171">
        <v>1207228.2765012763</v>
      </c>
      <c r="AL65" s="171">
        <v>1177642.4538980983</v>
      </c>
      <c r="AM65" s="171">
        <v>1148403.3899921309</v>
      </c>
      <c r="AN65" s="171">
        <v>1119313.3370497394</v>
      </c>
      <c r="AO65" s="171">
        <v>1090548.0179213164</v>
      </c>
      <c r="AP65" s="171">
        <v>1061897.3509746639</v>
      </c>
      <c r="AQ65" s="171">
        <v>1033918.6541226632</v>
      </c>
      <c r="AR65" s="171">
        <v>1005823.8267294699</v>
      </c>
      <c r="AS65" s="171">
        <v>978313.51118531008</v>
      </c>
      <c r="AT65" s="171">
        <v>950918.52451610984</v>
      </c>
      <c r="AU65" s="171">
        <v>924183.60427860939</v>
      </c>
      <c r="AV65" s="171">
        <v>897303.39652536274</v>
      </c>
      <c r="AW65" s="171">
        <v>871382.42548142839</v>
      </c>
      <c r="AX65" s="171">
        <v>845302.00055831112</v>
      </c>
      <c r="AY65" s="171">
        <v>819892.9119545928</v>
      </c>
      <c r="AZ65" s="171">
        <v>794833.2395273326</v>
      </c>
      <c r="BA65" s="171">
        <v>770207.17179470789</v>
      </c>
      <c r="BB65" s="171">
        <v>746256.62199114915</v>
      </c>
      <c r="BC65" s="171">
        <v>722572.47056891094</v>
      </c>
      <c r="BD65" s="171">
        <v>699526.91412305075</v>
      </c>
      <c r="BE65" s="171">
        <v>676992.07142247504</v>
      </c>
      <c r="BF65" s="171">
        <v>654848.34138828504</v>
      </c>
      <c r="BG65" s="171">
        <v>633507.79976333492</v>
      </c>
      <c r="BH65" s="171">
        <v>612396.86268039816</v>
      </c>
      <c r="BI65" s="171">
        <v>592144.14950046455</v>
      </c>
      <c r="BJ65" s="171">
        <v>572601.35485779925</v>
      </c>
      <c r="BK65" s="171">
        <v>553585.52320818161</v>
      </c>
      <c r="BL65" s="171">
        <v>535530.44693478791</v>
      </c>
      <c r="BM65" s="171">
        <v>518050.35264552908</v>
      </c>
      <c r="BN65" s="171">
        <v>501344.64755022048</v>
      </c>
      <c r="BO65" s="171">
        <v>485435.08300582151</v>
      </c>
      <c r="BP65" s="171">
        <v>469983.83191989776</v>
      </c>
      <c r="BQ65" s="171">
        <v>455561.77270035824</v>
      </c>
      <c r="BR65" s="171">
        <v>441797.41813812824</v>
      </c>
      <c r="BS65" s="171">
        <v>428876.18738405762</v>
      </c>
      <c r="BT65" s="171">
        <v>416555.1552432974</v>
      </c>
      <c r="BU65" s="171">
        <v>405087.59990846406</v>
      </c>
      <c r="BV65" s="171">
        <v>394120.61668742693</v>
      </c>
      <c r="BW65" s="171">
        <v>386859.61754853104</v>
      </c>
      <c r="BX65" s="171">
        <v>380350.52336268546</v>
      </c>
      <c r="BY65" s="171">
        <v>374549.94508177321</v>
      </c>
      <c r="BZ65" s="171">
        <v>369139.94952205237</v>
      </c>
      <c r="CA65" s="170"/>
      <c r="CB65" s="170"/>
    </row>
    <row r="66" spans="2:80" x14ac:dyDescent="0.25">
      <c r="B66" s="166">
        <f t="shared" si="7"/>
        <v>2059</v>
      </c>
      <c r="C66" s="171">
        <v>2342316.44066509</v>
      </c>
      <c r="D66" s="171">
        <v>2309131.6614138843</v>
      </c>
      <c r="E66" s="171">
        <v>2277371.0615997161</v>
      </c>
      <c r="F66" s="171">
        <v>2244298.6512863841</v>
      </c>
      <c r="G66" s="171">
        <v>2212535.6880961913</v>
      </c>
      <c r="H66" s="171">
        <v>2179573.1883566235</v>
      </c>
      <c r="I66" s="171">
        <v>2148014.4382189987</v>
      </c>
      <c r="J66" s="171">
        <v>2115366.5721979523</v>
      </c>
      <c r="K66" s="171">
        <v>2084061.7518507703</v>
      </c>
      <c r="L66" s="171">
        <v>2051328.5024238355</v>
      </c>
      <c r="M66" s="171">
        <v>2020352.2447586246</v>
      </c>
      <c r="N66" s="171">
        <v>1988007.1770552387</v>
      </c>
      <c r="O66" s="171">
        <v>1956646.8252833784</v>
      </c>
      <c r="P66" s="171">
        <v>1925887.8566242207</v>
      </c>
      <c r="Q66" s="171">
        <v>1891724.0319367233</v>
      </c>
      <c r="R66" s="171">
        <v>1857557.6296556261</v>
      </c>
      <c r="S66" s="171">
        <v>1823710.9699351988</v>
      </c>
      <c r="T66" s="171">
        <v>1788944.6894849336</v>
      </c>
      <c r="U66" s="171">
        <v>1756127.5831434149</v>
      </c>
      <c r="V66" s="171">
        <v>1722486.7438406488</v>
      </c>
      <c r="W66" s="171">
        <v>1689060.7312114197</v>
      </c>
      <c r="X66" s="171">
        <v>1656351.342283952</v>
      </c>
      <c r="Y66" s="171">
        <v>1623175.8047361788</v>
      </c>
      <c r="Z66" s="171">
        <v>1589784.8120181072</v>
      </c>
      <c r="AA66" s="171">
        <v>1557470.7873146664</v>
      </c>
      <c r="AB66" s="171">
        <v>1524997.2388335536</v>
      </c>
      <c r="AC66" s="171">
        <v>1492806.7053865949</v>
      </c>
      <c r="AD66" s="171">
        <v>1459877.0377962496</v>
      </c>
      <c r="AE66" s="171">
        <v>1428295.102144958</v>
      </c>
      <c r="AF66" s="171">
        <v>1396353.460766017</v>
      </c>
      <c r="AG66" s="171">
        <v>1364319.2482333388</v>
      </c>
      <c r="AH66" s="171">
        <v>1332732.1035687388</v>
      </c>
      <c r="AI66" s="171">
        <v>1301608.6546578428</v>
      </c>
      <c r="AJ66" s="171">
        <v>1270784.1780803525</v>
      </c>
      <c r="AK66" s="171">
        <v>1239859.5702941818</v>
      </c>
      <c r="AL66" s="171">
        <v>1209560.5814229425</v>
      </c>
      <c r="AM66" s="171">
        <v>1179439.8781342125</v>
      </c>
      <c r="AN66" s="171">
        <v>1149653.5526937323</v>
      </c>
      <c r="AO66" s="171">
        <v>1120015.9296855936</v>
      </c>
      <c r="AP66" s="171">
        <v>1090533.5358289543</v>
      </c>
      <c r="AQ66" s="171">
        <v>1061845.4679121459</v>
      </c>
      <c r="AR66" s="171">
        <v>1033046.0131202651</v>
      </c>
      <c r="AS66" s="171">
        <v>1004818.1020561464</v>
      </c>
      <c r="AT66" s="171">
        <v>976593.42032247037</v>
      </c>
      <c r="AU66" s="171">
        <v>949163.7144973973</v>
      </c>
      <c r="AV66" s="171">
        <v>921463.78731784655</v>
      </c>
      <c r="AW66" s="171">
        <v>894944.24166644993</v>
      </c>
      <c r="AX66" s="171">
        <v>868071.29368681181</v>
      </c>
      <c r="AY66" s="171">
        <v>841956.6985867084</v>
      </c>
      <c r="AZ66" s="171">
        <v>816207.24832410691</v>
      </c>
      <c r="BA66" s="171">
        <v>790903.32142096781</v>
      </c>
      <c r="BB66" s="171">
        <v>766266.91721898841</v>
      </c>
      <c r="BC66" s="171">
        <v>741979.42007297068</v>
      </c>
      <c r="BD66" s="171">
        <v>718203.85216203402</v>
      </c>
      <c r="BE66" s="171">
        <v>695079.16401785379</v>
      </c>
      <c r="BF66" s="171">
        <v>672213.42776956724</v>
      </c>
      <c r="BG66" s="171">
        <v>650299.27645596862</v>
      </c>
      <c r="BH66" s="171">
        <v>628510.30310223543</v>
      </c>
      <c r="BI66" s="171">
        <v>607653.51747874799</v>
      </c>
      <c r="BJ66" s="171">
        <v>587522.1573334788</v>
      </c>
      <c r="BK66" s="171">
        <v>567937.43041165441</v>
      </c>
      <c r="BL66" s="171">
        <v>549293.25895092636</v>
      </c>
      <c r="BM66" s="171">
        <v>531250.42531986395</v>
      </c>
      <c r="BN66" s="171">
        <v>514037.41490344401</v>
      </c>
      <c r="BO66" s="171">
        <v>497603.29214014555</v>
      </c>
      <c r="BP66" s="171">
        <v>481635.40965658671</v>
      </c>
      <c r="BQ66" s="171">
        <v>466743.51327270642</v>
      </c>
      <c r="BR66" s="171">
        <v>452518.47997487115</v>
      </c>
      <c r="BS66" s="171">
        <v>439165.24039185041</v>
      </c>
      <c r="BT66" s="171">
        <v>426419.80947767815</v>
      </c>
      <c r="BU66" s="171">
        <v>414578.69016573648</v>
      </c>
      <c r="BV66" s="171">
        <v>403261.76285849384</v>
      </c>
      <c r="BW66" s="171">
        <v>395735.95518826181</v>
      </c>
      <c r="BX66" s="171">
        <v>389004.15590097418</v>
      </c>
      <c r="BY66" s="171">
        <v>382982.45683168131</v>
      </c>
      <c r="BZ66" s="171">
        <v>377424.68489534658</v>
      </c>
      <c r="CA66" s="170"/>
      <c r="CB66" s="170"/>
    </row>
    <row r="67" spans="2:80" x14ac:dyDescent="0.25">
      <c r="B67" s="166">
        <f t="shared" si="7"/>
        <v>2060</v>
      </c>
      <c r="C67" s="171">
        <v>2401873.6468540616</v>
      </c>
      <c r="D67" s="171">
        <v>2367891.4836915955</v>
      </c>
      <c r="E67" s="171">
        <v>2335425.4600717216</v>
      </c>
      <c r="F67" s="171">
        <v>2301551.471692089</v>
      </c>
      <c r="G67" s="171">
        <v>2268865.2438701503</v>
      </c>
      <c r="H67" s="171">
        <v>2235101.2536908668</v>
      </c>
      <c r="I67" s="171">
        <v>2202900.4486058694</v>
      </c>
      <c r="J67" s="171">
        <v>2169380.0448137317</v>
      </c>
      <c r="K67" s="171">
        <v>2137236.2628373066</v>
      </c>
      <c r="L67" s="171">
        <v>2103696.3257537782</v>
      </c>
      <c r="M67" s="171">
        <v>2071888.818204958</v>
      </c>
      <c r="N67" s="171">
        <v>2038743.2639179293</v>
      </c>
      <c r="O67" s="171">
        <v>2006715.1228497163</v>
      </c>
      <c r="P67" s="171">
        <v>1975125.8257859368</v>
      </c>
      <c r="Q67" s="171">
        <v>1940046.5512931095</v>
      </c>
      <c r="R67" s="171">
        <v>1905127.6163211369</v>
      </c>
      <c r="S67" s="171">
        <v>1870370.5621521426</v>
      </c>
      <c r="T67" s="171">
        <v>1834727.6673944136</v>
      </c>
      <c r="U67" s="171">
        <v>1801175.5812442671</v>
      </c>
      <c r="V67" s="171">
        <v>1766625.3294746317</v>
      </c>
      <c r="W67" s="171">
        <v>1732347.8137101089</v>
      </c>
      <c r="X67" s="171">
        <v>1698890.3490098538</v>
      </c>
      <c r="Y67" s="171">
        <v>1664813.7391571193</v>
      </c>
      <c r="Z67" s="171">
        <v>1630432.145742231</v>
      </c>
      <c r="AA67" s="171">
        <v>1597369.0479497276</v>
      </c>
      <c r="AB67" s="171">
        <v>1564134.8678416312</v>
      </c>
      <c r="AC67" s="171">
        <v>1531107.720850056</v>
      </c>
      <c r="AD67" s="171">
        <v>1497320.9894865309</v>
      </c>
      <c r="AE67" s="171">
        <v>1464943.6267621247</v>
      </c>
      <c r="AF67" s="171">
        <v>1432273.5312154358</v>
      </c>
      <c r="AG67" s="171">
        <v>1399355.2778716779</v>
      </c>
      <c r="AH67" s="171">
        <v>1366933.8374710795</v>
      </c>
      <c r="AI67" s="171">
        <v>1335083.0192652936</v>
      </c>
      <c r="AJ67" s="171">
        <v>1303462.0630894853</v>
      </c>
      <c r="AK67" s="171">
        <v>1271744.1355985003</v>
      </c>
      <c r="AL67" s="171">
        <v>1240687.2899821985</v>
      </c>
      <c r="AM67" s="171">
        <v>1209723.16951368</v>
      </c>
      <c r="AN67" s="171">
        <v>1179214.0186629118</v>
      </c>
      <c r="AO67" s="171">
        <v>1148743.4836939299</v>
      </c>
      <c r="AP67" s="171">
        <v>1118487.1643453338</v>
      </c>
      <c r="AQ67" s="171">
        <v>1089061.8517301297</v>
      </c>
      <c r="AR67" s="171">
        <v>1059542.9977606183</v>
      </c>
      <c r="AS67" s="171">
        <v>1030579.0256656174</v>
      </c>
      <c r="AT67" s="171">
        <v>1001575.1222893149</v>
      </c>
      <c r="AU67" s="171">
        <v>973445.33369615767</v>
      </c>
      <c r="AV67" s="171">
        <v>944975.62673923268</v>
      </c>
      <c r="AW67" s="171">
        <v>917802.20884945709</v>
      </c>
      <c r="AX67" s="171">
        <v>890194.80804123264</v>
      </c>
      <c r="AY67" s="171">
        <v>863375.08553827985</v>
      </c>
      <c r="AZ67" s="171">
        <v>836944.77265314898</v>
      </c>
      <c r="BA67" s="171">
        <v>810980.90320059005</v>
      </c>
      <c r="BB67" s="171">
        <v>785667.6367720667</v>
      </c>
      <c r="BC67" s="171">
        <v>760759.92880231887</v>
      </c>
      <c r="BD67" s="171">
        <v>736312.47966100718</v>
      </c>
      <c r="BE67" s="171">
        <v>712587.74108464119</v>
      </c>
      <c r="BF67" s="171">
        <v>689048.27101891849</v>
      </c>
      <c r="BG67" s="171">
        <v>666557.30785650294</v>
      </c>
      <c r="BH67" s="171">
        <v>644144.62966533541</v>
      </c>
      <c r="BI67" s="171">
        <v>622707.59680896834</v>
      </c>
      <c r="BJ67" s="171">
        <v>602012.75479452382</v>
      </c>
      <c r="BK67" s="171">
        <v>581886.82768653333</v>
      </c>
      <c r="BL67" s="171">
        <v>562692.7586562722</v>
      </c>
      <c r="BM67" s="171">
        <v>544130.31145599973</v>
      </c>
      <c r="BN67" s="171">
        <v>526428.73675663467</v>
      </c>
      <c r="BO67" s="171">
        <v>509499.85531749262</v>
      </c>
      <c r="BP67" s="171">
        <v>493063.15437025425</v>
      </c>
      <c r="BQ67" s="171">
        <v>477723.27351876325</v>
      </c>
      <c r="BR67" s="171">
        <v>463074.25426990876</v>
      </c>
      <c r="BS67" s="171">
        <v>449318.33010843804</v>
      </c>
      <c r="BT67" s="171">
        <v>436185.6676525306</v>
      </c>
      <c r="BU67" s="171">
        <v>423991.71385746216</v>
      </c>
      <c r="BV67" s="171">
        <v>412346.33884602506</v>
      </c>
      <c r="BW67" s="171">
        <v>404583.9536857265</v>
      </c>
      <c r="BX67" s="171">
        <v>397646.35795069515</v>
      </c>
      <c r="BY67" s="171">
        <v>391419.4578492638</v>
      </c>
      <c r="BZ67" s="171">
        <v>385719.71146970277</v>
      </c>
      <c r="CA67" s="170"/>
      <c r="CB67" s="170"/>
    </row>
    <row r="68" spans="2:80" x14ac:dyDescent="0.25">
      <c r="B68" s="166">
        <f t="shared" si="7"/>
        <v>2061</v>
      </c>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c r="AA68" s="171"/>
      <c r="AB68" s="171"/>
      <c r="AC68" s="171"/>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0"/>
      <c r="CB68" s="170"/>
    </row>
    <row r="69" spans="2:80" x14ac:dyDescent="0.25">
      <c r="B69" s="166">
        <f t="shared" si="7"/>
        <v>2062</v>
      </c>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c r="AA69" s="171"/>
      <c r="AB69" s="171"/>
      <c r="AC69" s="171"/>
      <c r="AD69" s="171"/>
      <c r="AE69" s="171"/>
      <c r="AF69" s="171"/>
      <c r="AG69" s="171"/>
      <c r="AH69" s="171"/>
      <c r="AI69" s="171"/>
      <c r="AJ69" s="171"/>
      <c r="AK69" s="171"/>
      <c r="AL69" s="171"/>
      <c r="AM69" s="171"/>
      <c r="AN69" s="171"/>
      <c r="AO69" s="171"/>
      <c r="AP69" s="171"/>
      <c r="AQ69" s="171"/>
      <c r="AR69" s="171"/>
      <c r="AS69" s="171"/>
      <c r="AT69" s="171"/>
      <c r="AU69" s="171"/>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c r="BR69" s="171"/>
      <c r="BS69" s="171"/>
      <c r="BT69" s="171"/>
      <c r="BU69" s="171"/>
      <c r="BV69" s="171"/>
      <c r="BW69" s="171"/>
      <c r="BX69" s="171"/>
      <c r="BY69" s="171"/>
      <c r="BZ69" s="171"/>
      <c r="CA69" s="170"/>
      <c r="CB69" s="170"/>
    </row>
    <row r="70" spans="2:80" x14ac:dyDescent="0.25">
      <c r="B70" s="166">
        <f t="shared" si="7"/>
        <v>2063</v>
      </c>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171"/>
      <c r="AO70" s="171"/>
      <c r="AP70" s="171"/>
      <c r="AQ70" s="171"/>
      <c r="AR70" s="171"/>
      <c r="AS70" s="171"/>
      <c r="AT70" s="171"/>
      <c r="AU70" s="171"/>
      <c r="AV70" s="171"/>
      <c r="AW70" s="171"/>
      <c r="AX70" s="171"/>
      <c r="AY70" s="171"/>
      <c r="AZ70" s="171"/>
      <c r="BA70" s="171"/>
      <c r="BB70" s="171"/>
      <c r="BC70" s="171"/>
      <c r="BD70" s="171"/>
      <c r="BE70" s="171"/>
      <c r="BF70" s="171"/>
      <c r="BG70" s="171"/>
      <c r="BH70" s="171"/>
      <c r="BI70" s="171"/>
      <c r="BJ70" s="171"/>
      <c r="BK70" s="171"/>
      <c r="BL70" s="171"/>
      <c r="BM70" s="171"/>
      <c r="BN70" s="171"/>
      <c r="BO70" s="171"/>
      <c r="BP70" s="171"/>
      <c r="BQ70" s="171"/>
      <c r="BR70" s="171"/>
      <c r="BS70" s="171"/>
      <c r="BT70" s="171"/>
      <c r="BU70" s="171"/>
      <c r="BV70" s="171"/>
      <c r="BW70" s="171"/>
      <c r="BX70" s="171"/>
      <c r="BY70" s="171"/>
      <c r="BZ70" s="171"/>
      <c r="CA70" s="170"/>
      <c r="CB70" s="170"/>
    </row>
    <row r="71" spans="2:80" x14ac:dyDescent="0.25">
      <c r="B71" s="166">
        <f t="shared" si="7"/>
        <v>2064</v>
      </c>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c r="AA71" s="171"/>
      <c r="AB71" s="171"/>
      <c r="AC71" s="171"/>
      <c r="AD71" s="171"/>
      <c r="AE71" s="171"/>
      <c r="AF71" s="171"/>
      <c r="AG71" s="171"/>
      <c r="AH71" s="171"/>
      <c r="AI71" s="171"/>
      <c r="AJ71" s="171"/>
      <c r="AK71" s="171"/>
      <c r="AL71" s="171"/>
      <c r="AM71" s="171"/>
      <c r="AN71" s="171"/>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c r="BR71" s="171"/>
      <c r="BS71" s="171"/>
      <c r="BT71" s="171"/>
      <c r="BU71" s="171"/>
      <c r="BV71" s="171"/>
      <c r="BW71" s="171"/>
      <c r="BX71" s="171"/>
      <c r="BY71" s="171"/>
      <c r="BZ71" s="171"/>
      <c r="CA71" s="170"/>
      <c r="CB71" s="170"/>
    </row>
    <row r="72" spans="2:80" x14ac:dyDescent="0.25">
      <c r="B72" s="166">
        <f t="shared" si="7"/>
        <v>2065</v>
      </c>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1"/>
      <c r="AE72" s="171"/>
      <c r="AF72" s="171"/>
      <c r="AG72" s="171"/>
      <c r="AH72" s="171"/>
      <c r="AI72" s="171"/>
      <c r="AJ72" s="171"/>
      <c r="AK72" s="171"/>
      <c r="AL72" s="171"/>
      <c r="AM72" s="171"/>
      <c r="AN72" s="171"/>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0"/>
      <c r="CB72" s="170"/>
    </row>
    <row r="73" spans="2:80" x14ac:dyDescent="0.25">
      <c r="B73" s="166">
        <f t="shared" si="7"/>
        <v>2066</v>
      </c>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1"/>
      <c r="AE73" s="171"/>
      <c r="AF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71"/>
      <c r="BV73" s="171"/>
      <c r="BW73" s="171"/>
      <c r="BX73" s="171"/>
      <c r="BY73" s="171"/>
      <c r="BZ73" s="171"/>
      <c r="CA73" s="170"/>
      <c r="CB73" s="170"/>
    </row>
    <row r="74" spans="2:80" x14ac:dyDescent="0.25">
      <c r="B74" s="166">
        <f t="shared" si="7"/>
        <v>2067</v>
      </c>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171"/>
      <c r="AO74" s="171"/>
      <c r="AP74" s="171"/>
      <c r="AQ74" s="171"/>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1"/>
      <c r="BU74" s="171"/>
      <c r="BV74" s="171"/>
      <c r="BW74" s="171"/>
      <c r="BX74" s="171"/>
      <c r="BY74" s="171"/>
      <c r="BZ74" s="171"/>
      <c r="CA74" s="170"/>
      <c r="CB74" s="170"/>
    </row>
    <row r="75" spans="2:80" x14ac:dyDescent="0.25">
      <c r="B75" s="166">
        <f t="shared" si="7"/>
        <v>2068</v>
      </c>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c r="AA75" s="171"/>
      <c r="AB75" s="171"/>
      <c r="AC75" s="171"/>
      <c r="AD75" s="171"/>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c r="BT75" s="171"/>
      <c r="BU75" s="171"/>
      <c r="BV75" s="171"/>
      <c r="BW75" s="171"/>
      <c r="BX75" s="171"/>
      <c r="BY75" s="171"/>
      <c r="BZ75" s="171"/>
      <c r="CA75" s="170"/>
      <c r="CB75" s="170"/>
    </row>
    <row r="76" spans="2:80" x14ac:dyDescent="0.25">
      <c r="B76" s="166">
        <f t="shared" si="7"/>
        <v>2069</v>
      </c>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1"/>
      <c r="BX76" s="171"/>
      <c r="BY76" s="171"/>
      <c r="BZ76" s="171"/>
      <c r="CA76" s="170"/>
      <c r="CB76" s="170"/>
    </row>
    <row r="77" spans="2:80" x14ac:dyDescent="0.25">
      <c r="B77" s="166">
        <f t="shared" ref="B77" si="8">B76+1</f>
        <v>2070</v>
      </c>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c r="AA77" s="171"/>
      <c r="AB77" s="171"/>
      <c r="AC77" s="171"/>
      <c r="AD77" s="171"/>
      <c r="AE77" s="171"/>
      <c r="AF77" s="171"/>
      <c r="AG77" s="171"/>
      <c r="AH77" s="171"/>
      <c r="AI77" s="171"/>
      <c r="AJ77" s="171"/>
      <c r="AK77" s="171"/>
      <c r="AL77" s="171"/>
      <c r="AM77" s="171"/>
      <c r="AN77" s="171"/>
      <c r="AO77" s="171"/>
      <c r="AP77" s="171"/>
      <c r="AQ77" s="171"/>
      <c r="AR77" s="171"/>
      <c r="AS77" s="171"/>
      <c r="AT77" s="171"/>
      <c r="AU77" s="171"/>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1"/>
      <c r="BT77" s="171"/>
      <c r="BU77" s="171"/>
      <c r="BV77" s="171"/>
      <c r="BW77" s="171"/>
      <c r="BX77" s="171"/>
      <c r="BY77" s="171"/>
      <c r="BZ77" s="171"/>
      <c r="CA77" s="170"/>
      <c r="CB77" s="170"/>
    </row>
    <row r="78" spans="2:80"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7">
    <tabColor rgb="FFFFFF66"/>
  </sheetPr>
  <dimension ref="A1:CD78"/>
  <sheetViews>
    <sheetView showGridLines="0" showRowColHeaders="0" zoomScale="90" zoomScaleNormal="90" workbookViewId="0">
      <pane xSplit="2" ySplit="11" topLeftCell="C12" activePane="bottomRight" state="frozen"/>
      <selection activeCell="C12" sqref="C12"/>
      <selection pane="topRight" activeCell="C12" sqref="C12"/>
      <selection pane="bottomLeft" activeCell="C12" sqref="C12"/>
      <selection pane="bottomRight" activeCell="H21" sqref="H21"/>
    </sheetView>
  </sheetViews>
  <sheetFormatPr defaultColWidth="0" defaultRowHeight="12.5" zeroHeight="1" x14ac:dyDescent="0.25"/>
  <cols>
    <col min="1" max="1" width="3.33203125" style="25" customWidth="1"/>
    <col min="2" max="2" width="4.83203125" style="24" bestFit="1" customWidth="1"/>
    <col min="3" max="21" width="8.5" style="25" bestFit="1" customWidth="1"/>
    <col min="22" max="22" width="8.08203125" style="25" bestFit="1" customWidth="1"/>
    <col min="23" max="27" width="8.5" style="25" bestFit="1" customWidth="1"/>
    <col min="28" max="53" width="8.08203125" style="25" bestFit="1" customWidth="1"/>
    <col min="54" max="78" width="7.58203125" style="25" bestFit="1" customWidth="1"/>
    <col min="79" max="79" width="9" style="25" customWidth="1"/>
    <col min="80" max="80" width="9" style="25" hidden="1" customWidth="1"/>
    <col min="81" max="82" width="0" style="25" hidden="1" customWidth="1"/>
    <col min="83" max="16384" width="9" style="25" hidden="1"/>
  </cols>
  <sheetData>
    <row r="1" spans="1:80" ht="20" x14ac:dyDescent="0.4">
      <c r="A1" s="1" t="s">
        <v>111</v>
      </c>
    </row>
    <row r="2" spans="1:80" x14ac:dyDescent="0.25"/>
    <row r="3" spans="1:80" ht="13" x14ac:dyDescent="0.3">
      <c r="B3" s="113" t="s">
        <v>159</v>
      </c>
      <c r="H3" s="321"/>
      <c r="I3" s="322"/>
    </row>
    <row r="4" spans="1:80" ht="3" customHeight="1" x14ac:dyDescent="0.3">
      <c r="B4" s="12"/>
    </row>
    <row r="5" spans="1:80" ht="3" customHeight="1" x14ac:dyDescent="0.3">
      <c r="B5" s="12"/>
    </row>
    <row r="6" spans="1:80" ht="3" customHeight="1" x14ac:dyDescent="0.3">
      <c r="B6" s="12"/>
    </row>
    <row r="7" spans="1:80" ht="3" customHeight="1" x14ac:dyDescent="0.3">
      <c r="B7" s="12"/>
    </row>
    <row r="8" spans="1:80" ht="3" customHeight="1" x14ac:dyDescent="0.3">
      <c r="B8" s="12"/>
    </row>
    <row r="9" spans="1:80" ht="3" customHeight="1" x14ac:dyDescent="0.3">
      <c r="B9" s="12"/>
    </row>
    <row r="10" spans="1:80" ht="3" customHeight="1" x14ac:dyDescent="0.25"/>
    <row r="11" spans="1:80" x14ac:dyDescent="0.25">
      <c r="B11" s="164"/>
      <c r="C11" s="164">
        <v>20</v>
      </c>
      <c r="D11" s="164">
        <f t="shared" ref="D11:AI11" si="0">C11+1</f>
        <v>21</v>
      </c>
      <c r="E11" s="164">
        <f t="shared" si="0"/>
        <v>22</v>
      </c>
      <c r="F11" s="164">
        <f t="shared" si="0"/>
        <v>23</v>
      </c>
      <c r="G11" s="164">
        <f t="shared" si="0"/>
        <v>24</v>
      </c>
      <c r="H11" s="164">
        <f t="shared" si="0"/>
        <v>25</v>
      </c>
      <c r="I11" s="164">
        <f t="shared" si="0"/>
        <v>26</v>
      </c>
      <c r="J11" s="164">
        <f t="shared" si="0"/>
        <v>27</v>
      </c>
      <c r="K11" s="164">
        <f t="shared" si="0"/>
        <v>28</v>
      </c>
      <c r="L11" s="164">
        <f t="shared" si="0"/>
        <v>29</v>
      </c>
      <c r="M11" s="164">
        <f t="shared" si="0"/>
        <v>30</v>
      </c>
      <c r="N11" s="164">
        <f t="shared" si="0"/>
        <v>31</v>
      </c>
      <c r="O11" s="164">
        <f t="shared" si="0"/>
        <v>32</v>
      </c>
      <c r="P11" s="164">
        <f t="shared" si="0"/>
        <v>33</v>
      </c>
      <c r="Q11" s="164">
        <f t="shared" si="0"/>
        <v>34</v>
      </c>
      <c r="R11" s="164">
        <f t="shared" si="0"/>
        <v>35</v>
      </c>
      <c r="S11" s="164">
        <f t="shared" si="0"/>
        <v>36</v>
      </c>
      <c r="T11" s="164">
        <f t="shared" si="0"/>
        <v>37</v>
      </c>
      <c r="U11" s="164">
        <f t="shared" si="0"/>
        <v>38</v>
      </c>
      <c r="V11" s="164">
        <f t="shared" si="0"/>
        <v>39</v>
      </c>
      <c r="W11" s="164">
        <f t="shared" si="0"/>
        <v>40</v>
      </c>
      <c r="X11" s="164">
        <f t="shared" si="0"/>
        <v>41</v>
      </c>
      <c r="Y11" s="164">
        <f t="shared" si="0"/>
        <v>42</v>
      </c>
      <c r="Z11" s="164">
        <f t="shared" si="0"/>
        <v>43</v>
      </c>
      <c r="AA11" s="164">
        <f t="shared" si="0"/>
        <v>44</v>
      </c>
      <c r="AB11" s="164">
        <f t="shared" si="0"/>
        <v>45</v>
      </c>
      <c r="AC11" s="164">
        <f t="shared" si="0"/>
        <v>46</v>
      </c>
      <c r="AD11" s="164">
        <f t="shared" si="0"/>
        <v>47</v>
      </c>
      <c r="AE11" s="164">
        <f t="shared" si="0"/>
        <v>48</v>
      </c>
      <c r="AF11" s="164">
        <f t="shared" si="0"/>
        <v>49</v>
      </c>
      <c r="AG11" s="164">
        <f t="shared" si="0"/>
        <v>50</v>
      </c>
      <c r="AH11" s="164">
        <f t="shared" si="0"/>
        <v>51</v>
      </c>
      <c r="AI11" s="164">
        <f t="shared" si="0"/>
        <v>52</v>
      </c>
      <c r="AJ11" s="164">
        <f t="shared" ref="AJ11:BO11" si="1">AI11+1</f>
        <v>53</v>
      </c>
      <c r="AK11" s="164">
        <f t="shared" si="1"/>
        <v>54</v>
      </c>
      <c r="AL11" s="164">
        <f t="shared" si="1"/>
        <v>55</v>
      </c>
      <c r="AM11" s="164">
        <f t="shared" si="1"/>
        <v>56</v>
      </c>
      <c r="AN11" s="164">
        <f t="shared" si="1"/>
        <v>57</v>
      </c>
      <c r="AO11" s="164">
        <f t="shared" si="1"/>
        <v>58</v>
      </c>
      <c r="AP11" s="164">
        <f t="shared" si="1"/>
        <v>59</v>
      </c>
      <c r="AQ11" s="164">
        <f t="shared" si="1"/>
        <v>60</v>
      </c>
      <c r="AR11" s="164">
        <f t="shared" si="1"/>
        <v>61</v>
      </c>
      <c r="AS11" s="164">
        <f t="shared" si="1"/>
        <v>62</v>
      </c>
      <c r="AT11" s="164">
        <f t="shared" si="1"/>
        <v>63</v>
      </c>
      <c r="AU11" s="164">
        <f t="shared" si="1"/>
        <v>64</v>
      </c>
      <c r="AV11" s="164">
        <f t="shared" si="1"/>
        <v>65</v>
      </c>
      <c r="AW11" s="164">
        <f t="shared" si="1"/>
        <v>66</v>
      </c>
      <c r="AX11" s="164">
        <f t="shared" si="1"/>
        <v>67</v>
      </c>
      <c r="AY11" s="164">
        <f t="shared" si="1"/>
        <v>68</v>
      </c>
      <c r="AZ11" s="164">
        <f t="shared" si="1"/>
        <v>69</v>
      </c>
      <c r="BA11" s="164">
        <f t="shared" si="1"/>
        <v>70</v>
      </c>
      <c r="BB11" s="164">
        <f t="shared" si="1"/>
        <v>71</v>
      </c>
      <c r="BC11" s="164">
        <f t="shared" si="1"/>
        <v>72</v>
      </c>
      <c r="BD11" s="164">
        <f t="shared" si="1"/>
        <v>73</v>
      </c>
      <c r="BE11" s="164">
        <f t="shared" si="1"/>
        <v>74</v>
      </c>
      <c r="BF11" s="164">
        <f t="shared" si="1"/>
        <v>75</v>
      </c>
      <c r="BG11" s="164">
        <f t="shared" si="1"/>
        <v>76</v>
      </c>
      <c r="BH11" s="164">
        <f t="shared" si="1"/>
        <v>77</v>
      </c>
      <c r="BI11" s="164">
        <f t="shared" si="1"/>
        <v>78</v>
      </c>
      <c r="BJ11" s="164">
        <f t="shared" si="1"/>
        <v>79</v>
      </c>
      <c r="BK11" s="164">
        <f t="shared" si="1"/>
        <v>80</v>
      </c>
      <c r="BL11" s="164">
        <f t="shared" si="1"/>
        <v>81</v>
      </c>
      <c r="BM11" s="164">
        <f t="shared" si="1"/>
        <v>82</v>
      </c>
      <c r="BN11" s="164">
        <f t="shared" si="1"/>
        <v>83</v>
      </c>
      <c r="BO11" s="164">
        <f t="shared" si="1"/>
        <v>84</v>
      </c>
      <c r="BP11" s="164">
        <f t="shared" ref="BP11:BY11" si="2">BO11+1</f>
        <v>85</v>
      </c>
      <c r="BQ11" s="164">
        <f t="shared" si="2"/>
        <v>86</v>
      </c>
      <c r="BR11" s="164">
        <f t="shared" si="2"/>
        <v>87</v>
      </c>
      <c r="BS11" s="164">
        <f t="shared" si="2"/>
        <v>88</v>
      </c>
      <c r="BT11" s="164">
        <f t="shared" si="2"/>
        <v>89</v>
      </c>
      <c r="BU11" s="164">
        <f t="shared" si="2"/>
        <v>90</v>
      </c>
      <c r="BV11" s="164">
        <f t="shared" si="2"/>
        <v>91</v>
      </c>
      <c r="BW11" s="164">
        <f t="shared" si="2"/>
        <v>92</v>
      </c>
      <c r="BX11" s="164">
        <f t="shared" si="2"/>
        <v>93</v>
      </c>
      <c r="BY11" s="164">
        <f t="shared" si="2"/>
        <v>94</v>
      </c>
      <c r="BZ11" s="164">
        <v>95</v>
      </c>
      <c r="CA11" s="170"/>
      <c r="CB11" s="170"/>
    </row>
    <row r="12" spans="1:80" x14ac:dyDescent="0.25">
      <c r="B12" s="166">
        <v>2005</v>
      </c>
      <c r="C12" s="171">
        <f t="shared" ref="C12:L13" si="3">C13</f>
        <v>364343.94848935178</v>
      </c>
      <c r="D12" s="171">
        <f t="shared" si="3"/>
        <v>362368.91728028818</v>
      </c>
      <c r="E12" s="171">
        <f t="shared" si="3"/>
        <v>360445.32956067473</v>
      </c>
      <c r="F12" s="171">
        <f t="shared" si="3"/>
        <v>358393.12257874641</v>
      </c>
      <c r="G12" s="171">
        <f t="shared" si="3"/>
        <v>356340.91559681803</v>
      </c>
      <c r="H12" s="171">
        <f t="shared" si="3"/>
        <v>354275.84247318225</v>
      </c>
      <c r="I12" s="171">
        <f t="shared" si="3"/>
        <v>352107.88237064646</v>
      </c>
      <c r="J12" s="171">
        <f t="shared" si="3"/>
        <v>349991.36575756059</v>
      </c>
      <c r="K12" s="171">
        <f t="shared" si="3"/>
        <v>347759.09602386743</v>
      </c>
      <c r="L12" s="171">
        <f t="shared" si="3"/>
        <v>345475.38280072418</v>
      </c>
      <c r="M12" s="171">
        <f t="shared" ref="M12:V13" si="4">M13</f>
        <v>343165.93729416607</v>
      </c>
      <c r="N12" s="171">
        <f t="shared" si="4"/>
        <v>340805.04829815798</v>
      </c>
      <c r="O12" s="171">
        <f t="shared" si="4"/>
        <v>338444.15930214996</v>
      </c>
      <c r="P12" s="171">
        <f t="shared" si="4"/>
        <v>335954.65104382706</v>
      </c>
      <c r="Q12" s="171">
        <f t="shared" si="4"/>
        <v>332611.67613720172</v>
      </c>
      <c r="R12" s="171">
        <f t="shared" si="4"/>
        <v>329217.25774112635</v>
      </c>
      <c r="S12" s="171">
        <f t="shared" si="4"/>
        <v>325758.5297138936</v>
      </c>
      <c r="T12" s="171">
        <f t="shared" si="4"/>
        <v>322286.93554495339</v>
      </c>
      <c r="U12" s="171">
        <f t="shared" si="4"/>
        <v>318763.89788656315</v>
      </c>
      <c r="V12" s="171">
        <f t="shared" si="4"/>
        <v>315176.55059701554</v>
      </c>
      <c r="W12" s="171">
        <f t="shared" ref="W12:AF13" si="5">W13</f>
        <v>311524.89367631049</v>
      </c>
      <c r="X12" s="171">
        <f t="shared" si="5"/>
        <v>307911.81410334801</v>
      </c>
      <c r="Y12" s="171">
        <f t="shared" si="5"/>
        <v>304182.981409778</v>
      </c>
      <c r="Z12" s="171">
        <f t="shared" si="5"/>
        <v>300505.59220565809</v>
      </c>
      <c r="AA12" s="171">
        <f t="shared" si="5"/>
        <v>296763.89337038074</v>
      </c>
      <c r="AB12" s="171">
        <f t="shared" si="5"/>
        <v>293022.19453510339</v>
      </c>
      <c r="AC12" s="171">
        <f t="shared" si="5"/>
        <v>289216.18606866861</v>
      </c>
      <c r="AD12" s="171">
        <f t="shared" si="5"/>
        <v>285410.17760223383</v>
      </c>
      <c r="AE12" s="171">
        <f t="shared" si="5"/>
        <v>281539.85950464162</v>
      </c>
      <c r="AF12" s="171">
        <f t="shared" si="5"/>
        <v>277618.09791759937</v>
      </c>
      <c r="AG12" s="171">
        <f t="shared" ref="AG12:AP13" si="6">AG13</f>
        <v>273644.89284110715</v>
      </c>
      <c r="AH12" s="171">
        <f t="shared" si="6"/>
        <v>269555.93464400759</v>
      </c>
      <c r="AI12" s="171">
        <f t="shared" si="6"/>
        <v>265466.97644690785</v>
      </c>
      <c r="AJ12" s="171">
        <f t="shared" si="6"/>
        <v>261313.70861865079</v>
      </c>
      <c r="AK12" s="171">
        <f t="shared" si="6"/>
        <v>257096.13115923625</v>
      </c>
      <c r="AL12" s="171">
        <f t="shared" si="6"/>
        <v>252865.68755811435</v>
      </c>
      <c r="AM12" s="171">
        <f t="shared" si="6"/>
        <v>248660.95516302745</v>
      </c>
      <c r="AN12" s="171">
        <f t="shared" si="6"/>
        <v>244469.08890964813</v>
      </c>
      <c r="AO12" s="171">
        <f t="shared" si="6"/>
        <v>240264.35651456131</v>
      </c>
      <c r="AP12" s="171">
        <f t="shared" si="6"/>
        <v>236008.18063002452</v>
      </c>
      <c r="AQ12" s="171">
        <f t="shared" ref="AQ12:AZ13" si="7">AQ13</f>
        <v>231752.00474548771</v>
      </c>
      <c r="AR12" s="171">
        <f t="shared" si="7"/>
        <v>227508.69500265835</v>
      </c>
      <c r="AS12" s="171">
        <f t="shared" si="7"/>
        <v>223162.49828092894</v>
      </c>
      <c r="AT12" s="171">
        <f t="shared" si="7"/>
        <v>218764.85806974955</v>
      </c>
      <c r="AU12" s="171">
        <f t="shared" si="7"/>
        <v>214354.3517168627</v>
      </c>
      <c r="AV12" s="171">
        <f t="shared" si="7"/>
        <v>209840.95838507594</v>
      </c>
      <c r="AW12" s="171">
        <f t="shared" si="7"/>
        <v>205314.69891158171</v>
      </c>
      <c r="AX12" s="171">
        <f t="shared" si="7"/>
        <v>200724.12980693008</v>
      </c>
      <c r="AY12" s="171">
        <f t="shared" si="7"/>
        <v>196159.2719083135</v>
      </c>
      <c r="AZ12" s="171">
        <f t="shared" si="7"/>
        <v>191581.54786798955</v>
      </c>
      <c r="BA12" s="171">
        <f t="shared" ref="BA12:BJ13" si="8">BA13</f>
        <v>187093.84466485816</v>
      </c>
      <c r="BB12" s="171">
        <f t="shared" si="8"/>
        <v>182644.71880946937</v>
      </c>
      <c r="BC12" s="171">
        <f t="shared" si="8"/>
        <v>178298.4799329805</v>
      </c>
      <c r="BD12" s="171">
        <f t="shared" si="8"/>
        <v>174080.86031880658</v>
      </c>
      <c r="BE12" s="171">
        <f t="shared" si="8"/>
        <v>169966.1276835326</v>
      </c>
      <c r="BF12" s="171">
        <f t="shared" si="8"/>
        <v>165928.57082112349</v>
      </c>
      <c r="BG12" s="171">
        <f t="shared" si="8"/>
        <v>162032.49936273671</v>
      </c>
      <c r="BH12" s="171">
        <f t="shared" si="8"/>
        <v>158213.60367721476</v>
      </c>
      <c r="BI12" s="171">
        <f t="shared" si="8"/>
        <v>154484.74990626506</v>
      </c>
      <c r="BJ12" s="171">
        <f t="shared" si="8"/>
        <v>150845.93804988771</v>
      </c>
      <c r="BK12" s="171">
        <f t="shared" ref="BK12:BT13" si="9">BK13</f>
        <v>147322.8793141178</v>
      </c>
      <c r="BL12" s="171">
        <f t="shared" si="9"/>
        <v>143928.43984066276</v>
      </c>
      <c r="BM12" s="171">
        <f t="shared" si="9"/>
        <v>140662.61962952252</v>
      </c>
      <c r="BN12" s="171">
        <f t="shared" si="9"/>
        <v>137499.68639728232</v>
      </c>
      <c r="BO12" s="171">
        <f t="shared" si="9"/>
        <v>134555.39326454955</v>
      </c>
      <c r="BP12" s="171">
        <f t="shared" si="9"/>
        <v>131688.27590468168</v>
      </c>
      <c r="BQ12" s="171">
        <f t="shared" si="9"/>
        <v>128973.95399074131</v>
      </c>
      <c r="BR12" s="171">
        <f t="shared" si="9"/>
        <v>126323.94170795838</v>
      </c>
      <c r="BS12" s="171">
        <f t="shared" si="9"/>
        <v>123853.99217694034</v>
      </c>
      <c r="BT12" s="171">
        <f t="shared" si="9"/>
        <v>121628.41502884458</v>
      </c>
      <c r="BU12" s="171">
        <f t="shared" ref="BU12:BZ13" si="10">BU13</f>
        <v>119492.87979532115</v>
      </c>
      <c r="BV12" s="171">
        <f t="shared" si="10"/>
        <v>117434.52033466255</v>
      </c>
      <c r="BW12" s="171">
        <f t="shared" si="10"/>
        <v>116256.44548588681</v>
      </c>
      <c r="BX12" s="171">
        <f t="shared" si="10"/>
        <v>115104.10292052603</v>
      </c>
      <c r="BY12" s="171">
        <f t="shared" si="10"/>
        <v>114016.06998632269</v>
      </c>
      <c r="BZ12" s="171">
        <f t="shared" si="10"/>
        <v>112889.45970437676</v>
      </c>
      <c r="CA12" s="170"/>
      <c r="CB12" s="170"/>
    </row>
    <row r="13" spans="1:80" x14ac:dyDescent="0.25">
      <c r="B13" s="166">
        <f t="shared" ref="B13:B77" si="11">B12+1</f>
        <v>2006</v>
      </c>
      <c r="C13" s="171">
        <f t="shared" si="3"/>
        <v>364343.94848935178</v>
      </c>
      <c r="D13" s="171">
        <f t="shared" si="3"/>
        <v>362368.91728028818</v>
      </c>
      <c r="E13" s="171">
        <f t="shared" si="3"/>
        <v>360445.32956067473</v>
      </c>
      <c r="F13" s="171">
        <f t="shared" si="3"/>
        <v>358393.12257874641</v>
      </c>
      <c r="G13" s="171">
        <f t="shared" si="3"/>
        <v>356340.91559681803</v>
      </c>
      <c r="H13" s="171">
        <f t="shared" si="3"/>
        <v>354275.84247318225</v>
      </c>
      <c r="I13" s="171">
        <f t="shared" si="3"/>
        <v>352107.88237064646</v>
      </c>
      <c r="J13" s="171">
        <f t="shared" si="3"/>
        <v>349991.36575756059</v>
      </c>
      <c r="K13" s="171">
        <f t="shared" si="3"/>
        <v>347759.09602386743</v>
      </c>
      <c r="L13" s="171">
        <f t="shared" si="3"/>
        <v>345475.38280072418</v>
      </c>
      <c r="M13" s="171">
        <f t="shared" si="4"/>
        <v>343165.93729416607</v>
      </c>
      <c r="N13" s="171">
        <f t="shared" si="4"/>
        <v>340805.04829815798</v>
      </c>
      <c r="O13" s="171">
        <f t="shared" si="4"/>
        <v>338444.15930214996</v>
      </c>
      <c r="P13" s="171">
        <f t="shared" si="4"/>
        <v>335954.65104382706</v>
      </c>
      <c r="Q13" s="171">
        <f t="shared" si="4"/>
        <v>332611.67613720172</v>
      </c>
      <c r="R13" s="171">
        <f t="shared" si="4"/>
        <v>329217.25774112635</v>
      </c>
      <c r="S13" s="171">
        <f t="shared" si="4"/>
        <v>325758.5297138936</v>
      </c>
      <c r="T13" s="171">
        <f t="shared" si="4"/>
        <v>322286.93554495339</v>
      </c>
      <c r="U13" s="171">
        <f t="shared" si="4"/>
        <v>318763.89788656315</v>
      </c>
      <c r="V13" s="171">
        <f t="shared" si="4"/>
        <v>315176.55059701554</v>
      </c>
      <c r="W13" s="171">
        <f t="shared" si="5"/>
        <v>311524.89367631049</v>
      </c>
      <c r="X13" s="171">
        <f t="shared" si="5"/>
        <v>307911.81410334801</v>
      </c>
      <c r="Y13" s="171">
        <f t="shared" si="5"/>
        <v>304182.981409778</v>
      </c>
      <c r="Z13" s="171">
        <f t="shared" si="5"/>
        <v>300505.59220565809</v>
      </c>
      <c r="AA13" s="171">
        <f t="shared" si="5"/>
        <v>296763.89337038074</v>
      </c>
      <c r="AB13" s="171">
        <f t="shared" si="5"/>
        <v>293022.19453510339</v>
      </c>
      <c r="AC13" s="171">
        <f t="shared" si="5"/>
        <v>289216.18606866861</v>
      </c>
      <c r="AD13" s="171">
        <f t="shared" si="5"/>
        <v>285410.17760223383</v>
      </c>
      <c r="AE13" s="171">
        <f t="shared" si="5"/>
        <v>281539.85950464162</v>
      </c>
      <c r="AF13" s="171">
        <f t="shared" si="5"/>
        <v>277618.09791759937</v>
      </c>
      <c r="AG13" s="171">
        <f t="shared" si="6"/>
        <v>273644.89284110715</v>
      </c>
      <c r="AH13" s="171">
        <f t="shared" si="6"/>
        <v>269555.93464400759</v>
      </c>
      <c r="AI13" s="171">
        <f t="shared" si="6"/>
        <v>265466.97644690785</v>
      </c>
      <c r="AJ13" s="171">
        <f t="shared" si="6"/>
        <v>261313.70861865079</v>
      </c>
      <c r="AK13" s="171">
        <f t="shared" si="6"/>
        <v>257096.13115923625</v>
      </c>
      <c r="AL13" s="171">
        <f t="shared" si="6"/>
        <v>252865.68755811435</v>
      </c>
      <c r="AM13" s="171">
        <f t="shared" si="6"/>
        <v>248660.95516302745</v>
      </c>
      <c r="AN13" s="171">
        <f t="shared" si="6"/>
        <v>244469.08890964813</v>
      </c>
      <c r="AO13" s="171">
        <f t="shared" si="6"/>
        <v>240264.35651456131</v>
      </c>
      <c r="AP13" s="171">
        <f t="shared" si="6"/>
        <v>236008.18063002452</v>
      </c>
      <c r="AQ13" s="171">
        <f t="shared" si="7"/>
        <v>231752.00474548771</v>
      </c>
      <c r="AR13" s="171">
        <f t="shared" si="7"/>
        <v>227508.69500265835</v>
      </c>
      <c r="AS13" s="171">
        <f t="shared" si="7"/>
        <v>223162.49828092894</v>
      </c>
      <c r="AT13" s="171">
        <f t="shared" si="7"/>
        <v>218764.85806974955</v>
      </c>
      <c r="AU13" s="171">
        <f t="shared" si="7"/>
        <v>214354.3517168627</v>
      </c>
      <c r="AV13" s="171">
        <f t="shared" si="7"/>
        <v>209840.95838507594</v>
      </c>
      <c r="AW13" s="171">
        <f t="shared" si="7"/>
        <v>205314.69891158171</v>
      </c>
      <c r="AX13" s="171">
        <f t="shared" si="7"/>
        <v>200724.12980693008</v>
      </c>
      <c r="AY13" s="171">
        <f t="shared" si="7"/>
        <v>196159.2719083135</v>
      </c>
      <c r="AZ13" s="171">
        <f t="shared" si="7"/>
        <v>191581.54786798955</v>
      </c>
      <c r="BA13" s="171">
        <f t="shared" si="8"/>
        <v>187093.84466485816</v>
      </c>
      <c r="BB13" s="171">
        <f t="shared" si="8"/>
        <v>182644.71880946937</v>
      </c>
      <c r="BC13" s="171">
        <f t="shared" si="8"/>
        <v>178298.4799329805</v>
      </c>
      <c r="BD13" s="171">
        <f t="shared" si="8"/>
        <v>174080.86031880658</v>
      </c>
      <c r="BE13" s="171">
        <f t="shared" si="8"/>
        <v>169966.1276835326</v>
      </c>
      <c r="BF13" s="171">
        <f t="shared" si="8"/>
        <v>165928.57082112349</v>
      </c>
      <c r="BG13" s="171">
        <f t="shared" si="8"/>
        <v>162032.49936273671</v>
      </c>
      <c r="BH13" s="171">
        <f t="shared" si="8"/>
        <v>158213.60367721476</v>
      </c>
      <c r="BI13" s="171">
        <f t="shared" si="8"/>
        <v>154484.74990626506</v>
      </c>
      <c r="BJ13" s="171">
        <f t="shared" si="8"/>
        <v>150845.93804988771</v>
      </c>
      <c r="BK13" s="171">
        <f t="shared" si="9"/>
        <v>147322.8793141178</v>
      </c>
      <c r="BL13" s="171">
        <f t="shared" si="9"/>
        <v>143928.43984066276</v>
      </c>
      <c r="BM13" s="171">
        <f t="shared" si="9"/>
        <v>140662.61962952252</v>
      </c>
      <c r="BN13" s="171">
        <f t="shared" si="9"/>
        <v>137499.68639728232</v>
      </c>
      <c r="BO13" s="171">
        <f t="shared" si="9"/>
        <v>134555.39326454955</v>
      </c>
      <c r="BP13" s="171">
        <f t="shared" si="9"/>
        <v>131688.27590468168</v>
      </c>
      <c r="BQ13" s="171">
        <f t="shared" si="9"/>
        <v>128973.95399074131</v>
      </c>
      <c r="BR13" s="171">
        <f t="shared" si="9"/>
        <v>126323.94170795838</v>
      </c>
      <c r="BS13" s="171">
        <f t="shared" si="9"/>
        <v>123853.99217694034</v>
      </c>
      <c r="BT13" s="171">
        <f t="shared" si="9"/>
        <v>121628.41502884458</v>
      </c>
      <c r="BU13" s="171">
        <f t="shared" si="10"/>
        <v>119492.87979532115</v>
      </c>
      <c r="BV13" s="171">
        <f t="shared" si="10"/>
        <v>117434.52033466255</v>
      </c>
      <c r="BW13" s="171">
        <f t="shared" si="10"/>
        <v>116256.44548588681</v>
      </c>
      <c r="BX13" s="171">
        <f t="shared" si="10"/>
        <v>115104.10292052603</v>
      </c>
      <c r="BY13" s="171">
        <f t="shared" si="10"/>
        <v>114016.06998632269</v>
      </c>
      <c r="BZ13" s="171">
        <f t="shared" si="10"/>
        <v>112889.45970437676</v>
      </c>
      <c r="CA13" s="170"/>
      <c r="CB13" s="170"/>
    </row>
    <row r="14" spans="1:80" x14ac:dyDescent="0.25">
      <c r="B14" s="166">
        <f t="shared" si="11"/>
        <v>2007</v>
      </c>
      <c r="C14" s="171">
        <v>364343.94848935178</v>
      </c>
      <c r="D14" s="171">
        <v>362368.91728028818</v>
      </c>
      <c r="E14" s="171">
        <v>360445.32956067473</v>
      </c>
      <c r="F14" s="171">
        <v>358393.12257874641</v>
      </c>
      <c r="G14" s="171">
        <v>356340.91559681803</v>
      </c>
      <c r="H14" s="171">
        <v>354275.84247318225</v>
      </c>
      <c r="I14" s="171">
        <v>352107.88237064646</v>
      </c>
      <c r="J14" s="171">
        <v>349991.36575756059</v>
      </c>
      <c r="K14" s="171">
        <v>347759.09602386743</v>
      </c>
      <c r="L14" s="171">
        <v>345475.38280072418</v>
      </c>
      <c r="M14" s="171">
        <v>343165.93729416607</v>
      </c>
      <c r="N14" s="171">
        <v>340805.04829815798</v>
      </c>
      <c r="O14" s="171">
        <v>338444.15930214996</v>
      </c>
      <c r="P14" s="171">
        <v>335954.65104382706</v>
      </c>
      <c r="Q14" s="171">
        <v>332611.67613720172</v>
      </c>
      <c r="R14" s="171">
        <v>329217.25774112635</v>
      </c>
      <c r="S14" s="171">
        <v>325758.5297138936</v>
      </c>
      <c r="T14" s="171">
        <v>322286.93554495339</v>
      </c>
      <c r="U14" s="171">
        <v>318763.89788656315</v>
      </c>
      <c r="V14" s="171">
        <v>315176.55059701554</v>
      </c>
      <c r="W14" s="171">
        <v>311524.89367631049</v>
      </c>
      <c r="X14" s="171">
        <v>307911.81410334801</v>
      </c>
      <c r="Y14" s="171">
        <v>304182.981409778</v>
      </c>
      <c r="Z14" s="171">
        <v>300505.59220565809</v>
      </c>
      <c r="AA14" s="171">
        <v>296763.89337038074</v>
      </c>
      <c r="AB14" s="171">
        <v>293022.19453510339</v>
      </c>
      <c r="AC14" s="171">
        <v>289216.18606866861</v>
      </c>
      <c r="AD14" s="171">
        <v>285410.17760223383</v>
      </c>
      <c r="AE14" s="171">
        <v>281539.85950464162</v>
      </c>
      <c r="AF14" s="171">
        <v>277618.09791759937</v>
      </c>
      <c r="AG14" s="171">
        <v>273644.89284110715</v>
      </c>
      <c r="AH14" s="171">
        <v>269555.93464400759</v>
      </c>
      <c r="AI14" s="171">
        <v>265466.97644690785</v>
      </c>
      <c r="AJ14" s="171">
        <v>261313.70861865079</v>
      </c>
      <c r="AK14" s="171">
        <v>257096.13115923625</v>
      </c>
      <c r="AL14" s="171">
        <v>252865.68755811435</v>
      </c>
      <c r="AM14" s="171">
        <v>248660.95516302745</v>
      </c>
      <c r="AN14" s="171">
        <v>244469.08890964813</v>
      </c>
      <c r="AO14" s="171">
        <v>240264.35651456131</v>
      </c>
      <c r="AP14" s="171">
        <v>236008.18063002452</v>
      </c>
      <c r="AQ14" s="171">
        <v>231752.00474548771</v>
      </c>
      <c r="AR14" s="171">
        <v>227508.69500265835</v>
      </c>
      <c r="AS14" s="171">
        <v>223162.49828092894</v>
      </c>
      <c r="AT14" s="171">
        <v>218764.85806974955</v>
      </c>
      <c r="AU14" s="171">
        <v>214354.3517168627</v>
      </c>
      <c r="AV14" s="171">
        <v>209840.95838507594</v>
      </c>
      <c r="AW14" s="171">
        <v>205314.69891158171</v>
      </c>
      <c r="AX14" s="171">
        <v>200724.12980693008</v>
      </c>
      <c r="AY14" s="171">
        <v>196159.2719083135</v>
      </c>
      <c r="AZ14" s="171">
        <v>191581.54786798955</v>
      </c>
      <c r="BA14" s="171">
        <v>187093.84466485816</v>
      </c>
      <c r="BB14" s="171">
        <v>182644.71880946937</v>
      </c>
      <c r="BC14" s="171">
        <v>178298.4799329805</v>
      </c>
      <c r="BD14" s="171">
        <v>174080.86031880658</v>
      </c>
      <c r="BE14" s="171">
        <v>169966.1276835326</v>
      </c>
      <c r="BF14" s="171">
        <v>165928.57082112349</v>
      </c>
      <c r="BG14" s="171">
        <v>162032.49936273671</v>
      </c>
      <c r="BH14" s="171">
        <v>158213.60367721476</v>
      </c>
      <c r="BI14" s="171">
        <v>154484.74990626506</v>
      </c>
      <c r="BJ14" s="171">
        <v>150845.93804988771</v>
      </c>
      <c r="BK14" s="171">
        <v>147322.8793141178</v>
      </c>
      <c r="BL14" s="171">
        <v>143928.43984066276</v>
      </c>
      <c r="BM14" s="171">
        <v>140662.61962952252</v>
      </c>
      <c r="BN14" s="171">
        <v>137499.68639728232</v>
      </c>
      <c r="BO14" s="171">
        <v>134555.39326454955</v>
      </c>
      <c r="BP14" s="171">
        <v>131688.27590468168</v>
      </c>
      <c r="BQ14" s="171">
        <v>128973.95399074131</v>
      </c>
      <c r="BR14" s="171">
        <v>126323.94170795838</v>
      </c>
      <c r="BS14" s="171">
        <v>123853.99217694034</v>
      </c>
      <c r="BT14" s="171">
        <v>121628.41502884458</v>
      </c>
      <c r="BU14" s="171">
        <v>119492.87979532115</v>
      </c>
      <c r="BV14" s="171">
        <v>117434.52033466255</v>
      </c>
      <c r="BW14" s="171">
        <v>116256.44548588681</v>
      </c>
      <c r="BX14" s="171">
        <v>115104.10292052603</v>
      </c>
      <c r="BY14" s="171">
        <v>114016.06998632269</v>
      </c>
      <c r="BZ14" s="171">
        <v>112889.45970437676</v>
      </c>
      <c r="CA14" s="170"/>
      <c r="CB14" s="170"/>
    </row>
    <row r="15" spans="1:80" x14ac:dyDescent="0.25">
      <c r="B15" s="166">
        <f t="shared" si="11"/>
        <v>2008</v>
      </c>
      <c r="C15" s="171">
        <v>379289.81591930788</v>
      </c>
      <c r="D15" s="171">
        <v>377263.42980276683</v>
      </c>
      <c r="E15" s="171">
        <v>375279.49041428184</v>
      </c>
      <c r="F15" s="171">
        <v>373161.8513079707</v>
      </c>
      <c r="G15" s="171">
        <v>371044.21220165957</v>
      </c>
      <c r="H15" s="171">
        <v>368902.16996449156</v>
      </c>
      <c r="I15" s="171">
        <v>366675.23427121085</v>
      </c>
      <c r="J15" s="171">
        <v>364490.74530598661</v>
      </c>
      <c r="K15" s="171">
        <v>362196.95975379285</v>
      </c>
      <c r="L15" s="171">
        <v>359860.72747354303</v>
      </c>
      <c r="M15" s="171">
        <v>357475.68893157929</v>
      </c>
      <c r="N15" s="171">
        <v>355048.20366155938</v>
      </c>
      <c r="O15" s="171">
        <v>352620.71839153941</v>
      </c>
      <c r="P15" s="171">
        <v>350059.53340369323</v>
      </c>
      <c r="Q15" s="171">
        <v>346604.74171953887</v>
      </c>
      <c r="R15" s="171">
        <v>343107.50330732844</v>
      </c>
      <c r="S15" s="171">
        <v>339543.41503620479</v>
      </c>
      <c r="T15" s="171">
        <v>335954.92363422422</v>
      </c>
      <c r="U15" s="171">
        <v>332323.98550418741</v>
      </c>
      <c r="V15" s="171">
        <v>328626.19751523749</v>
      </c>
      <c r="W15" s="171">
        <v>324861.55966737441</v>
      </c>
      <c r="X15" s="171">
        <v>321114.96541671071</v>
      </c>
      <c r="Y15" s="171">
        <v>317259.07457907766</v>
      </c>
      <c r="Z15" s="171">
        <v>313445.6304695009</v>
      </c>
      <c r="AA15" s="171">
        <v>309565.33650101093</v>
      </c>
      <c r="AB15" s="171">
        <v>305685.04253252095</v>
      </c>
      <c r="AC15" s="171">
        <v>301737.89870511787</v>
      </c>
      <c r="AD15" s="171">
        <v>297790.75487771479</v>
      </c>
      <c r="AE15" s="171">
        <v>293776.7611913986</v>
      </c>
      <c r="AF15" s="171">
        <v>289720.32077702612</v>
      </c>
      <c r="AG15" s="171">
        <v>285621.43363459734</v>
      </c>
      <c r="AH15" s="171">
        <v>281413.24990519928</v>
      </c>
      <c r="AI15" s="171">
        <v>277205.06617580116</v>
      </c>
      <c r="AJ15" s="171">
        <v>272930.03258748993</v>
      </c>
      <c r="AK15" s="171">
        <v>268588.14914026554</v>
      </c>
      <c r="AL15" s="171">
        <v>264221.86256218428</v>
      </c>
      <c r="AM15" s="171">
        <v>259849.21645044553</v>
      </c>
      <c r="AN15" s="171">
        <v>255500.97346956364</v>
      </c>
      <c r="AO15" s="171">
        <v>251128.32735782489</v>
      </c>
      <c r="AP15" s="171">
        <v>246713.23451802984</v>
      </c>
      <c r="AQ15" s="171">
        <v>242298.14167823485</v>
      </c>
      <c r="AR15" s="171">
        <v>237907.45196929673</v>
      </c>
      <c r="AS15" s="171">
        <v>233431.86880424607</v>
      </c>
      <c r="AT15" s="171">
        <v>228913.83891113917</v>
      </c>
      <c r="AU15" s="171">
        <v>224371.40588717541</v>
      </c>
      <c r="AV15" s="171">
        <v>219744.0794070992</v>
      </c>
      <c r="AW15" s="171">
        <v>215092.34979616606</v>
      </c>
      <c r="AX15" s="171">
        <v>210373.77032631973</v>
      </c>
      <c r="AY15" s="171">
        <v>205648.83132281591</v>
      </c>
      <c r="AZ15" s="171">
        <v>200899.48918845525</v>
      </c>
      <c r="BA15" s="171">
        <v>196210.6373793502</v>
      </c>
      <c r="BB15" s="171">
        <v>191539.82916744446</v>
      </c>
      <c r="BC15" s="171">
        <v>186953.91441165129</v>
      </c>
      <c r="BD15" s="171">
        <v>182501.69937368439</v>
      </c>
      <c r="BE15" s="171">
        <v>178134.37779182993</v>
      </c>
      <c r="BF15" s="171">
        <v>173858.30919974553</v>
      </c>
      <c r="BG15" s="171">
        <v>169740.34345634424</v>
      </c>
      <c r="BH15" s="171">
        <v>165713.63070271298</v>
      </c>
      <c r="BI15" s="171">
        <v>161802.57406970864</v>
      </c>
      <c r="BJ15" s="171">
        <v>158007.1735573312</v>
      </c>
      <c r="BK15" s="171">
        <v>154321.06963192311</v>
      </c>
      <c r="BL15" s="171">
        <v>150768.66542434131</v>
      </c>
      <c r="BM15" s="171">
        <v>147349.96093458578</v>
      </c>
      <c r="BN15" s="171">
        <v>144016.14990094269</v>
      </c>
      <c r="BO15" s="171">
        <v>140876.52891038154</v>
      </c>
      <c r="BP15" s="171">
        <v>137828.16090959043</v>
      </c>
      <c r="BQ15" s="171">
        <v>134948.96926410508</v>
      </c>
      <c r="BR15" s="171">
        <v>132136.62747753283</v>
      </c>
      <c r="BS15" s="171">
        <v>129500.43213684313</v>
      </c>
      <c r="BT15" s="171">
        <v>127107.233100949</v>
      </c>
      <c r="BU15" s="171">
        <v>124829.69018568189</v>
      </c>
      <c r="BV15" s="171">
        <v>122643.40026018473</v>
      </c>
      <c r="BW15" s="171">
        <v>121400.64591524354</v>
      </c>
      <c r="BX15" s="171">
        <v>120206.69783201617</v>
      </c>
      <c r="BY15" s="171">
        <v>119079.59960770192</v>
      </c>
      <c r="BZ15" s="171">
        <v>117934.45778618832</v>
      </c>
      <c r="CA15" s="170"/>
      <c r="CB15" s="170"/>
    </row>
    <row r="16" spans="1:80" x14ac:dyDescent="0.25">
      <c r="B16" s="166">
        <f t="shared" si="11"/>
        <v>2009</v>
      </c>
      <c r="C16" s="171">
        <v>396957.72586493311</v>
      </c>
      <c r="D16" s="171">
        <v>394830.18108042242</v>
      </c>
      <c r="E16" s="171">
        <v>392730.20382360916</v>
      </c>
      <c r="F16" s="171">
        <v>390493.11285759427</v>
      </c>
      <c r="G16" s="171">
        <v>388256.43499193311</v>
      </c>
      <c r="H16" s="171">
        <v>385978.76779936859</v>
      </c>
      <c r="I16" s="171">
        <v>383647.61795282399</v>
      </c>
      <c r="J16" s="171">
        <v>381344.86183468439</v>
      </c>
      <c r="K16" s="171">
        <v>378947.22063530778</v>
      </c>
      <c r="L16" s="171">
        <v>376522.42500858731</v>
      </c>
      <c r="M16" s="171">
        <v>374014.82452735258</v>
      </c>
      <c r="N16" s="171">
        <v>371480.89581948158</v>
      </c>
      <c r="O16" s="171">
        <v>368947.38021196448</v>
      </c>
      <c r="P16" s="171">
        <v>366276.33779489168</v>
      </c>
      <c r="Q16" s="171">
        <v>362660.7101134531</v>
      </c>
      <c r="R16" s="171">
        <v>359018.34110502445</v>
      </c>
      <c r="S16" s="171">
        <v>355307.82834234869</v>
      </c>
      <c r="T16" s="171">
        <v>351556.32625276956</v>
      </c>
      <c r="U16" s="171">
        <v>347778.49593655416</v>
      </c>
      <c r="V16" s="171">
        <v>343932.10876573797</v>
      </c>
      <c r="W16" s="171">
        <v>340017.57784067444</v>
      </c>
      <c r="X16" s="171">
        <v>336088.79891569767</v>
      </c>
      <c r="Y16" s="171">
        <v>332064.72180913005</v>
      </c>
      <c r="Z16" s="171">
        <v>328068.62533061352</v>
      </c>
      <c r="AA16" s="171">
        <v>324004.38509785</v>
      </c>
      <c r="AB16" s="171">
        <v>319940.97106579388</v>
      </c>
      <c r="AC16" s="171">
        <v>315809.41327949066</v>
      </c>
      <c r="AD16" s="171">
        <v>311678.68169389502</v>
      </c>
      <c r="AE16" s="171">
        <v>307480.21945440595</v>
      </c>
      <c r="AF16" s="171">
        <v>303255.42898828059</v>
      </c>
      <c r="AG16" s="171">
        <v>299004.31029551907</v>
      </c>
      <c r="AH16" s="171">
        <v>294658.30652152037</v>
      </c>
      <c r="AI16" s="171">
        <v>290313.12894822919</v>
      </c>
      <c r="AJ16" s="171">
        <v>285899.39452033711</v>
      </c>
      <c r="AK16" s="171">
        <v>281416.69013749034</v>
      </c>
      <c r="AL16" s="171">
        <v>276892.58332738647</v>
      </c>
      <c r="AM16" s="171">
        <v>272312.8260901121</v>
      </c>
      <c r="AN16" s="171">
        <v>267775.2974808024</v>
      </c>
      <c r="AO16" s="171">
        <v>263197.19264494296</v>
      </c>
      <c r="AP16" s="171">
        <v>258592.75958244738</v>
      </c>
      <c r="AQ16" s="171">
        <v>253989.9789213668</v>
      </c>
      <c r="AR16" s="171">
        <v>249429.83998860462</v>
      </c>
      <c r="AS16" s="171">
        <v>244816.63150221616</v>
      </c>
      <c r="AT16" s="171">
        <v>240177.50788954523</v>
      </c>
      <c r="AU16" s="171">
        <v>235496.98184961715</v>
      </c>
      <c r="AV16" s="171">
        <v>230762.97315570916</v>
      </c>
      <c r="AW16" s="171">
        <v>225987.14893419022</v>
      </c>
      <c r="AX16" s="171">
        <v>221142.76785807038</v>
      </c>
      <c r="AY16" s="171">
        <v>216241.49705371872</v>
      </c>
      <c r="AZ16" s="171">
        <v>211298.82382210996</v>
      </c>
      <c r="BA16" s="171">
        <v>206368.23081722404</v>
      </c>
      <c r="BB16" s="171">
        <v>201424.21601313219</v>
      </c>
      <c r="BC16" s="171">
        <v>196535.33626443541</v>
      </c>
      <c r="BD16" s="171">
        <v>191785.22262635539</v>
      </c>
      <c r="BE16" s="171">
        <v>187091.48334473165</v>
      </c>
      <c r="BF16" s="171">
        <v>182509.76884673475</v>
      </c>
      <c r="BG16" s="171">
        <v>178110.28838838055</v>
      </c>
      <c r="BH16" s="171">
        <v>173824.07201471442</v>
      </c>
      <c r="BI16" s="171">
        <v>169692.10905263977</v>
      </c>
      <c r="BJ16" s="171">
        <v>165714.81260251036</v>
      </c>
      <c r="BK16" s="171">
        <v>161835.29293609434</v>
      </c>
      <c r="BL16" s="171">
        <v>158094.53938029511</v>
      </c>
      <c r="BM16" s="171">
        <v>154492.96503546648</v>
      </c>
      <c r="BN16" s="171">
        <v>150946.5257460328</v>
      </c>
      <c r="BO16" s="171">
        <v>147551.34589429255</v>
      </c>
      <c r="BP16" s="171">
        <v>144268.19082617917</v>
      </c>
      <c r="BQ16" s="171">
        <v>141177.37315518857</v>
      </c>
      <c r="BR16" s="171">
        <v>138156.35163986016</v>
      </c>
      <c r="BS16" s="171">
        <v>135301.66376284609</v>
      </c>
      <c r="BT16" s="171">
        <v>132682.27947910092</v>
      </c>
      <c r="BU16" s="171">
        <v>130217.14860694724</v>
      </c>
      <c r="BV16" s="171">
        <v>127864.45561877414</v>
      </c>
      <c r="BW16" s="171">
        <v>126542.79786017048</v>
      </c>
      <c r="BX16" s="171">
        <v>125305.18425714245</v>
      </c>
      <c r="BY16" s="171">
        <v>124137.36680977662</v>
      </c>
      <c r="BZ16" s="171">
        <v>122984.62356303164</v>
      </c>
      <c r="CA16" s="170"/>
      <c r="CB16" s="170"/>
    </row>
    <row r="17" spans="2:80" x14ac:dyDescent="0.25">
      <c r="B17" s="166">
        <f t="shared" si="11"/>
        <v>2010</v>
      </c>
      <c r="C17" s="171">
        <v>417633.62875972351</v>
      </c>
      <c r="D17" s="171">
        <v>415343.18270823179</v>
      </c>
      <c r="E17" s="171">
        <v>413063.22487898701</v>
      </c>
      <c r="F17" s="171">
        <v>410644.31382610404</v>
      </c>
      <c r="G17" s="171">
        <v>408226.65446729283</v>
      </c>
      <c r="H17" s="171">
        <v>405750.00671890954</v>
      </c>
      <c r="I17" s="171">
        <v>403257.38930231985</v>
      </c>
      <c r="J17" s="171">
        <v>400777.76349612087</v>
      </c>
      <c r="K17" s="171">
        <v>398221.92793807155</v>
      </c>
      <c r="L17" s="171">
        <v>395656.85585184727</v>
      </c>
      <c r="M17" s="171">
        <v>392971.30359833466</v>
      </c>
      <c r="N17" s="171">
        <v>390279.01820479089</v>
      </c>
      <c r="O17" s="171">
        <v>387587.98450531892</v>
      </c>
      <c r="P17" s="171">
        <v>384756.74588813679</v>
      </c>
      <c r="Q17" s="171">
        <v>380924.71521694167</v>
      </c>
      <c r="R17" s="171">
        <v>377084.69971164322</v>
      </c>
      <c r="S17" s="171">
        <v>373176.45928859769</v>
      </c>
      <c r="T17" s="171">
        <v>369209.2304759798</v>
      </c>
      <c r="U17" s="171">
        <v>365235.26852333074</v>
      </c>
      <c r="V17" s="171">
        <v>361191.82995886263</v>
      </c>
      <c r="W17" s="171">
        <v>357080.16647664719</v>
      </c>
      <c r="X17" s="171">
        <v>352917.49943896255</v>
      </c>
      <c r="Y17" s="171">
        <v>348677.37095535581</v>
      </c>
      <c r="Z17" s="171">
        <v>344448.98238806776</v>
      </c>
      <c r="AA17" s="171">
        <v>340152.36890303256</v>
      </c>
      <c r="AB17" s="171">
        <v>335858.25880614109</v>
      </c>
      <c r="AC17" s="171">
        <v>331495.92379150231</v>
      </c>
      <c r="AD17" s="171">
        <v>327136.09216500726</v>
      </c>
      <c r="AE17" s="171">
        <v>322709.28731483693</v>
      </c>
      <c r="AF17" s="171">
        <v>318275.74932463537</v>
      </c>
      <c r="AG17" s="171">
        <v>313835.47819440247</v>
      </c>
      <c r="AH17" s="171">
        <v>309318.99731231929</v>
      </c>
      <c r="AI17" s="171">
        <v>304805.01981837978</v>
      </c>
      <c r="AJ17" s="171">
        <v>300221.56571262132</v>
      </c>
      <c r="AK17" s="171">
        <v>295567.38330097171</v>
      </c>
      <c r="AL17" s="171">
        <v>290852.96080567804</v>
      </c>
      <c r="AM17" s="171">
        <v>286027.29467127111</v>
      </c>
      <c r="AN17" s="171">
        <v>281264.37200865214</v>
      </c>
      <c r="AO17" s="171">
        <v>276443.71265053272</v>
      </c>
      <c r="AP17" s="171">
        <v>271616.32015238208</v>
      </c>
      <c r="AQ17" s="171">
        <v>266793.934430519</v>
      </c>
      <c r="AR17" s="171">
        <v>262035.54387451557</v>
      </c>
      <c r="AS17" s="171">
        <v>257262.43534437782</v>
      </c>
      <c r="AT17" s="171">
        <v>252483.84536828074</v>
      </c>
      <c r="AU17" s="171">
        <v>247645.01530853947</v>
      </c>
      <c r="AV17" s="171">
        <v>242790.21558059202</v>
      </c>
      <c r="AW17" s="171">
        <v>237873.92407492854</v>
      </c>
      <c r="AX17" s="171">
        <v>232888.155957446</v>
      </c>
      <c r="AY17" s="171">
        <v>227787.38911863451</v>
      </c>
      <c r="AZ17" s="171">
        <v>222626.38219617895</v>
      </c>
      <c r="BA17" s="171">
        <v>217421.10485828554</v>
      </c>
      <c r="BB17" s="171">
        <v>212167.32735306676</v>
      </c>
      <c r="BC17" s="171">
        <v>206934.52629234173</v>
      </c>
      <c r="BD17" s="171">
        <v>201845.68523154245</v>
      </c>
      <c r="BE17" s="171">
        <v>196781.57569745253</v>
      </c>
      <c r="BF17" s="171">
        <v>191853.44132918521</v>
      </c>
      <c r="BG17" s="171">
        <v>187135.76551484718</v>
      </c>
      <c r="BH17" s="171">
        <v>182557.8199485474</v>
      </c>
      <c r="BI17" s="171">
        <v>178178.59301985809</v>
      </c>
      <c r="BJ17" s="171">
        <v>173999.33642285113</v>
      </c>
      <c r="BK17" s="171">
        <v>169905.05143619765</v>
      </c>
      <c r="BL17" s="171">
        <v>165954.72644946998</v>
      </c>
      <c r="BM17" s="171">
        <v>162149.61315673986</v>
      </c>
      <c r="BN17" s="171">
        <v>158365.47630850351</v>
      </c>
      <c r="BO17" s="171">
        <v>154682.28073882696</v>
      </c>
      <c r="BP17" s="171">
        <v>151135.06033497298</v>
      </c>
      <c r="BQ17" s="171">
        <v>147806.49835729884</v>
      </c>
      <c r="BR17" s="171">
        <v>144551.16807365953</v>
      </c>
      <c r="BS17" s="171">
        <v>141450.28601219272</v>
      </c>
      <c r="BT17" s="171">
        <v>138574.58047878958</v>
      </c>
      <c r="BU17" s="171">
        <v>135897.59358299698</v>
      </c>
      <c r="BV17" s="171">
        <v>133357.83354709879</v>
      </c>
      <c r="BW17" s="171">
        <v>131948.07066971893</v>
      </c>
      <c r="BX17" s="171">
        <v>130662.543041843</v>
      </c>
      <c r="BY17" s="171">
        <v>129450.24710800177</v>
      </c>
      <c r="BZ17" s="171">
        <v>128291.45811777347</v>
      </c>
      <c r="CA17" s="170"/>
      <c r="CB17" s="170"/>
    </row>
    <row r="18" spans="2:80" x14ac:dyDescent="0.25">
      <c r="B18" s="166">
        <f t="shared" si="11"/>
        <v>2011</v>
      </c>
      <c r="C18" s="171">
        <v>444620.07111417467</v>
      </c>
      <c r="D18" s="171">
        <v>441921.72158094938</v>
      </c>
      <c r="E18" s="171">
        <v>439227.13819276739</v>
      </c>
      <c r="F18" s="171">
        <v>436397.68960122205</v>
      </c>
      <c r="G18" s="171">
        <v>433571.57059852808</v>
      </c>
      <c r="H18" s="171">
        <v>430681.78513919562</v>
      </c>
      <c r="I18" s="171">
        <v>427799.09541375737</v>
      </c>
      <c r="J18" s="171">
        <v>424927.2675672567</v>
      </c>
      <c r="K18" s="171">
        <v>421994.66629677697</v>
      </c>
      <c r="L18" s="171">
        <v>419062.501582489</v>
      </c>
      <c r="M18" s="171">
        <v>415995.47166483791</v>
      </c>
      <c r="N18" s="171">
        <v>412935.53748108126</v>
      </c>
      <c r="O18" s="171">
        <v>409879.36944236769</v>
      </c>
      <c r="P18" s="171">
        <v>406684.57005524775</v>
      </c>
      <c r="Q18" s="171">
        <v>402449.250927146</v>
      </c>
      <c r="R18" s="171">
        <v>398217.26138789533</v>
      </c>
      <c r="S18" s="171">
        <v>393921.60539200623</v>
      </c>
      <c r="T18" s="171">
        <v>389562.28293947864</v>
      </c>
      <c r="U18" s="171">
        <v>385209.6196646535</v>
      </c>
      <c r="V18" s="171">
        <v>380789.96034433879</v>
      </c>
      <c r="W18" s="171">
        <v>376306.63456738542</v>
      </c>
      <c r="X18" s="171">
        <v>371756.31274494238</v>
      </c>
      <c r="Y18" s="171">
        <v>367141.88790966902</v>
      </c>
      <c r="Z18" s="171">
        <v>362534.55880829005</v>
      </c>
      <c r="AA18" s="171">
        <v>357863.56325027253</v>
      </c>
      <c r="AB18" s="171">
        <v>353200.09998234117</v>
      </c>
      <c r="AC18" s="171">
        <v>348472.53370157955</v>
      </c>
      <c r="AD18" s="171">
        <v>343752.93626709597</v>
      </c>
      <c r="AE18" s="171">
        <v>338972.56540863332</v>
      </c>
      <c r="AF18" s="171">
        <v>334199.72684025695</v>
      </c>
      <c r="AG18" s="171">
        <v>329434.4205619666</v>
      </c>
      <c r="AH18" s="171">
        <v>324608.7774158892</v>
      </c>
      <c r="AI18" s="171">
        <v>319790.23000370612</v>
      </c>
      <c r="AJ18" s="171">
        <v>314904.68654603325</v>
      </c>
      <c r="AK18" s="171">
        <v>309948.38089782756</v>
      </c>
      <c r="AL18" s="171">
        <v>304924.64264794032</v>
      </c>
      <c r="AM18" s="171">
        <v>299766.03919468983</v>
      </c>
      <c r="AN18" s="171">
        <v>294682.40063320717</v>
      </c>
      <c r="AO18" s="171">
        <v>289538.86176012905</v>
      </c>
      <c r="AP18" s="171">
        <v>284402.41862094536</v>
      </c>
      <c r="AQ18" s="171">
        <v>279280.60350574227</v>
      </c>
      <c r="AR18" s="171">
        <v>274237.08287115826</v>
      </c>
      <c r="AS18" s="171">
        <v>269204.42411551171</v>
      </c>
      <c r="AT18" s="171">
        <v>264182.62723880261</v>
      </c>
      <c r="AU18" s="171">
        <v>259093.83431660369</v>
      </c>
      <c r="AV18" s="171">
        <v>254012.13712829928</v>
      </c>
      <c r="AW18" s="171">
        <v>248859.67774946199</v>
      </c>
      <c r="AX18" s="171">
        <v>243639.78576894297</v>
      </c>
      <c r="AY18" s="171">
        <v>238275.0398185071</v>
      </c>
      <c r="AZ18" s="171">
        <v>232842.42471019767</v>
      </c>
      <c r="BA18" s="171">
        <v>227335.71782250423</v>
      </c>
      <c r="BB18" s="171">
        <v>221768.67406702353</v>
      </c>
      <c r="BC18" s="171">
        <v>216209.16260162904</v>
      </c>
      <c r="BD18" s="171">
        <v>210799.14436357832</v>
      </c>
      <c r="BE18" s="171">
        <v>205407.08373835945</v>
      </c>
      <c r="BF18" s="171">
        <v>200167.84592933563</v>
      </c>
      <c r="BG18" s="171">
        <v>195163.0550059771</v>
      </c>
      <c r="BH18" s="171">
        <v>190322.38533394304</v>
      </c>
      <c r="BI18" s="171">
        <v>185708.63025748811</v>
      </c>
      <c r="BJ18" s="171">
        <v>181325.99247784726</v>
      </c>
      <c r="BK18" s="171">
        <v>177028.74491271985</v>
      </c>
      <c r="BL18" s="171">
        <v>172880.99057493624</v>
      </c>
      <c r="BM18" s="171">
        <v>168885.62249715585</v>
      </c>
      <c r="BN18" s="171">
        <v>164897.78670946165</v>
      </c>
      <c r="BO18" s="171">
        <v>160987.80884619468</v>
      </c>
      <c r="BP18" s="171">
        <v>157231.09035531461</v>
      </c>
      <c r="BQ18" s="171">
        <v>153711.41293477599</v>
      </c>
      <c r="BR18" s="171">
        <v>150270.02999485639</v>
      </c>
      <c r="BS18" s="171">
        <v>146981.03331494005</v>
      </c>
      <c r="BT18" s="171">
        <v>143916.49475413526</v>
      </c>
      <c r="BU18" s="171">
        <v>141078.87078890964</v>
      </c>
      <c r="BV18" s="171">
        <v>138397.39922873036</v>
      </c>
      <c r="BW18" s="171">
        <v>136914.2937282896</v>
      </c>
      <c r="BX18" s="171">
        <v>135576.91531014958</v>
      </c>
      <c r="BY18" s="171">
        <v>134317.39481643678</v>
      </c>
      <c r="BZ18" s="171">
        <v>133132.83921449177</v>
      </c>
      <c r="CA18" s="170"/>
      <c r="CB18" s="170"/>
    </row>
    <row r="19" spans="2:80" x14ac:dyDescent="0.25">
      <c r="B19" s="166">
        <f t="shared" si="11"/>
        <v>2012</v>
      </c>
      <c r="C19" s="171">
        <v>474257.85746882809</v>
      </c>
      <c r="D19" s="171">
        <v>470968.75509236252</v>
      </c>
      <c r="E19" s="171">
        <v>467687.25027353398</v>
      </c>
      <c r="F19" s="171">
        <v>464280.00945592299</v>
      </c>
      <c r="G19" s="171">
        <v>460879.03950168204</v>
      </c>
      <c r="H19" s="171">
        <v>457422.79910568683</v>
      </c>
      <c r="I19" s="171">
        <v>453980.42713069858</v>
      </c>
      <c r="J19" s="171">
        <v>450559.06755247095</v>
      </c>
      <c r="K19" s="171">
        <v>447087.38170159224</v>
      </c>
      <c r="L19" s="171">
        <v>443616.56896309723</v>
      </c>
      <c r="M19" s="171">
        <v>440020.92738958629</v>
      </c>
      <c r="N19" s="171">
        <v>436438.70065519912</v>
      </c>
      <c r="O19" s="171">
        <v>432863.61789656564</v>
      </c>
      <c r="P19" s="171">
        <v>429156.56232716248</v>
      </c>
      <c r="Q19" s="171">
        <v>424385.09793872072</v>
      </c>
      <c r="R19" s="171">
        <v>419620.35799553222</v>
      </c>
      <c r="S19" s="171">
        <v>414800.34761058947</v>
      </c>
      <c r="T19" s="171">
        <v>409925.06678389257</v>
      </c>
      <c r="U19" s="171">
        <v>405062.32768393564</v>
      </c>
      <c r="V19" s="171">
        <v>400138.04727885453</v>
      </c>
      <c r="W19" s="171">
        <v>395158.49643201911</v>
      </c>
      <c r="X19" s="171">
        <v>390116.95069817611</v>
      </c>
      <c r="Y19" s="171">
        <v>385019.71499207866</v>
      </c>
      <c r="Z19" s="171">
        <v>379935.44054322154</v>
      </c>
      <c r="AA19" s="171">
        <v>374796.34923449345</v>
      </c>
      <c r="AB19" s="171">
        <v>369671.54587727273</v>
      </c>
      <c r="AC19" s="171">
        <v>364490.59896591411</v>
      </c>
      <c r="AD19" s="171">
        <v>359325.26670032984</v>
      </c>
      <c r="AE19" s="171">
        <v>354109.60816209437</v>
      </c>
      <c r="AF19" s="171">
        <v>348909.14473913284</v>
      </c>
      <c r="AG19" s="171">
        <v>343722.96926767868</v>
      </c>
      <c r="AH19" s="171">
        <v>338488.24779972376</v>
      </c>
      <c r="AI19" s="171">
        <v>333266.94117089233</v>
      </c>
      <c r="AJ19" s="171">
        <v>327984.54681882018</v>
      </c>
      <c r="AK19" s="171">
        <v>322633.92076775327</v>
      </c>
      <c r="AL19" s="171">
        <v>317220.88029917853</v>
      </c>
      <c r="AM19" s="171">
        <v>311682.55741370469</v>
      </c>
      <c r="AN19" s="171">
        <v>306222.29764289618</v>
      </c>
      <c r="AO19" s="171">
        <v>300713.91140608699</v>
      </c>
      <c r="AP19" s="171">
        <v>295219.39359028474</v>
      </c>
      <c r="AQ19" s="171">
        <v>289753.48572888027</v>
      </c>
      <c r="AR19" s="171">
        <v>284371.91184551106</v>
      </c>
      <c r="AS19" s="171">
        <v>279011.35035890253</v>
      </c>
      <c r="AT19" s="171">
        <v>273672.25485093798</v>
      </c>
      <c r="AU19" s="171">
        <v>268272.07161973254</v>
      </c>
      <c r="AV19" s="171">
        <v>262885.75680953416</v>
      </c>
      <c r="AW19" s="171">
        <v>257430.75671845776</v>
      </c>
      <c r="AX19" s="171">
        <v>251914.24937364011</v>
      </c>
      <c r="AY19" s="171">
        <v>246253.64702181338</v>
      </c>
      <c r="AZ19" s="171">
        <v>240530.66430386167</v>
      </c>
      <c r="BA19" s="171">
        <v>234732.7254416621</v>
      </c>
      <c r="BB19" s="171">
        <v>228886.6941648449</v>
      </c>
      <c r="BC19" s="171">
        <v>223055.40442141844</v>
      </c>
      <c r="BD19" s="171">
        <v>217378.9142130554</v>
      </c>
      <c r="BE19" s="171">
        <v>211737.75840434333</v>
      </c>
      <c r="BF19" s="171">
        <v>206257.21941218153</v>
      </c>
      <c r="BG19" s="171">
        <v>201027.44849609173</v>
      </c>
      <c r="BH19" s="171">
        <v>195979.72632381314</v>
      </c>
      <c r="BI19" s="171">
        <v>191168.93785798262</v>
      </c>
      <c r="BJ19" s="171">
        <v>186602.19302297078</v>
      </c>
      <c r="BK19" s="171">
        <v>182133.65058700118</v>
      </c>
      <c r="BL19" s="171">
        <v>177820.36126797838</v>
      </c>
      <c r="BM19" s="171">
        <v>173666.36207123878</v>
      </c>
      <c r="BN19" s="171">
        <v>169528.46515353979</v>
      </c>
      <c r="BO19" s="171">
        <v>165474.02910149237</v>
      </c>
      <c r="BP19" s="171">
        <v>161581.53656026215</v>
      </c>
      <c r="BQ19" s="171">
        <v>157935.37335721994</v>
      </c>
      <c r="BR19" s="171">
        <v>154373.54413221299</v>
      </c>
      <c r="BS19" s="171">
        <v>150971.91219325579</v>
      </c>
      <c r="BT19" s="171">
        <v>147801.78215837738</v>
      </c>
      <c r="BU19" s="171">
        <v>144868.13224806366</v>
      </c>
      <c r="BV19" s="171">
        <v>142100.91643578681</v>
      </c>
      <c r="BW19" s="171">
        <v>140567.16490564463</v>
      </c>
      <c r="BX19" s="171">
        <v>139180.61535292908</v>
      </c>
      <c r="BY19" s="171">
        <v>137877.52666586504</v>
      </c>
      <c r="BZ19" s="171">
        <v>136652.04751158293</v>
      </c>
      <c r="CA19" s="170"/>
      <c r="CB19" s="170"/>
    </row>
    <row r="20" spans="2:80" x14ac:dyDescent="0.25">
      <c r="B20" s="166">
        <f t="shared" si="11"/>
        <v>2013</v>
      </c>
      <c r="C20" s="171">
        <v>519189.97015339497</v>
      </c>
      <c r="D20" s="171">
        <v>514828.5686477776</v>
      </c>
      <c r="E20" s="171">
        <v>510482.42381115525</v>
      </c>
      <c r="F20" s="171">
        <v>506031.76429039735</v>
      </c>
      <c r="G20" s="171">
        <v>501592.3700162865</v>
      </c>
      <c r="H20" s="171">
        <v>497115.97506910271</v>
      </c>
      <c r="I20" s="171">
        <v>492666.10203756107</v>
      </c>
      <c r="J20" s="171">
        <v>488256.63550545915</v>
      </c>
      <c r="K20" s="171">
        <v>483817.44212458329</v>
      </c>
      <c r="L20" s="171">
        <v>479380.86808085837</v>
      </c>
      <c r="M20" s="171">
        <v>474842.52352339227</v>
      </c>
      <c r="N20" s="171">
        <v>470329.32879637089</v>
      </c>
      <c r="O20" s="171">
        <v>465830.01865314762</v>
      </c>
      <c r="P20" s="171">
        <v>461215.05341238482</v>
      </c>
      <c r="Q20" s="171">
        <v>455520.9438652313</v>
      </c>
      <c r="R20" s="171">
        <v>449839.4716499215</v>
      </c>
      <c r="S20" s="171">
        <v>444120.99876153911</v>
      </c>
      <c r="T20" s="171">
        <v>438365.52520008397</v>
      </c>
      <c r="U20" s="171">
        <v>432632.58213192254</v>
      </c>
      <c r="V20" s="171">
        <v>426851.37314404151</v>
      </c>
      <c r="W20" s="171">
        <v>421033.16348308779</v>
      </c>
      <c r="X20" s="171">
        <v>415165.31581721728</v>
      </c>
      <c r="Y20" s="171">
        <v>409259.22022632021</v>
      </c>
      <c r="Z20" s="171">
        <v>403376.90238067083</v>
      </c>
      <c r="AA20" s="171">
        <v>397458.95594714588</v>
      </c>
      <c r="AB20" s="171">
        <v>391568.77868121676</v>
      </c>
      <c r="AC20" s="171">
        <v>385638.98140506377</v>
      </c>
      <c r="AD20" s="171">
        <v>379740.94471885479</v>
      </c>
      <c r="AE20" s="171">
        <v>373813.18118387187</v>
      </c>
      <c r="AF20" s="171">
        <v>367915.93098687893</v>
      </c>
      <c r="AG20" s="171">
        <v>362046.44995748193</v>
      </c>
      <c r="AH20" s="171">
        <v>356152.60558685625</v>
      </c>
      <c r="AI20" s="171">
        <v>350283.91104667517</v>
      </c>
      <c r="AJ20" s="171">
        <v>344368.32267197169</v>
      </c>
      <c r="AK20" s="171">
        <v>338391.95587894763</v>
      </c>
      <c r="AL20" s="171">
        <v>332364.70382905286</v>
      </c>
      <c r="AM20" s="171">
        <v>326234.30918021977</v>
      </c>
      <c r="AN20" s="171">
        <v>320186.68521144439</v>
      </c>
      <c r="AO20" s="171">
        <v>314115.94515339413</v>
      </c>
      <c r="AP20" s="171">
        <v>308071.72701098584</v>
      </c>
      <c r="AQ20" s="171">
        <v>302083.17203701241</v>
      </c>
      <c r="AR20" s="171">
        <v>296188.65298974351</v>
      </c>
      <c r="AS20" s="171">
        <v>290334.54044191446</v>
      </c>
      <c r="AT20" s="171">
        <v>284522.20647872234</v>
      </c>
      <c r="AU20" s="171">
        <v>278662.97868100763</v>
      </c>
      <c r="AV20" s="171">
        <v>272830.27279893472</v>
      </c>
      <c r="AW20" s="171">
        <v>266935.41641334433</v>
      </c>
      <c r="AX20" s="171">
        <v>260992.41894127734</v>
      </c>
      <c r="AY20" s="171">
        <v>254912.48313033127</v>
      </c>
      <c r="AZ20" s="171">
        <v>248781.7868957576</v>
      </c>
      <c r="BA20" s="171">
        <v>242577.67491101945</v>
      </c>
      <c r="BB20" s="171">
        <v>236350.57167024957</v>
      </c>
      <c r="BC20" s="171">
        <v>230152.60968227265</v>
      </c>
      <c r="BD20" s="171">
        <v>224116.19763206298</v>
      </c>
      <c r="BE20" s="171">
        <v>218148.08608213215</v>
      </c>
      <c r="BF20" s="171">
        <v>212351.4176314185</v>
      </c>
      <c r="BG20" s="171">
        <v>206830.12136807642</v>
      </c>
      <c r="BH20" s="171">
        <v>201521.92195534543</v>
      </c>
      <c r="BI20" s="171">
        <v>196462.69764758725</v>
      </c>
      <c r="BJ20" s="171">
        <v>191666.20819535671</v>
      </c>
      <c r="BK20" s="171">
        <v>186990.27658547269</v>
      </c>
      <c r="BL20" s="171">
        <v>182477.26699855301</v>
      </c>
      <c r="BM20" s="171">
        <v>178131.70908850251</v>
      </c>
      <c r="BN20" s="171">
        <v>173819.40868683599</v>
      </c>
      <c r="BO20" s="171">
        <v>169598.52487472311</v>
      </c>
      <c r="BP20" s="171">
        <v>165553.07558417553</v>
      </c>
      <c r="BQ20" s="171">
        <v>161765.09509487517</v>
      </c>
      <c r="BR20" s="171">
        <v>158071.1505322794</v>
      </c>
      <c r="BS20" s="171">
        <v>154547.40181694683</v>
      </c>
      <c r="BT20" s="171">
        <v>151263.85746384814</v>
      </c>
      <c r="BU20" s="171">
        <v>148227.91613052523</v>
      </c>
      <c r="BV20" s="171">
        <v>145373.31105786937</v>
      </c>
      <c r="BW20" s="171">
        <v>143784.50763664467</v>
      </c>
      <c r="BX20" s="171">
        <v>142341.99748419237</v>
      </c>
      <c r="BY20" s="171">
        <v>140990.90392129368</v>
      </c>
      <c r="BZ20" s="171">
        <v>139721.20895325564</v>
      </c>
      <c r="CA20" s="170"/>
      <c r="CB20" s="170"/>
    </row>
    <row r="21" spans="2:80" x14ac:dyDescent="0.25">
      <c r="B21" s="166">
        <f t="shared" si="11"/>
        <v>2014</v>
      </c>
      <c r="C21" s="171">
        <v>592126.978153951</v>
      </c>
      <c r="D21" s="171">
        <v>585859.31195389596</v>
      </c>
      <c r="E21" s="171">
        <v>579620.58305468049</v>
      </c>
      <c r="F21" s="171">
        <v>573319.63225017814</v>
      </c>
      <c r="G21" s="171">
        <v>567039.55953755474</v>
      </c>
      <c r="H21" s="171">
        <v>560757.31317312748</v>
      </c>
      <c r="I21" s="171">
        <v>554524.88220141828</v>
      </c>
      <c r="J21" s="171">
        <v>548367.07372003258</v>
      </c>
      <c r="K21" s="171">
        <v>542219.91046976112</v>
      </c>
      <c r="L21" s="171">
        <v>536076.67622521636</v>
      </c>
      <c r="M21" s="171">
        <v>529879.48048185301</v>
      </c>
      <c r="N21" s="171">
        <v>523727.96992797364</v>
      </c>
      <c r="O21" s="171">
        <v>517601.2664716997</v>
      </c>
      <c r="P21" s="171">
        <v>511395.7944190019</v>
      </c>
      <c r="Q21" s="171">
        <v>504106.10462584428</v>
      </c>
      <c r="R21" s="171">
        <v>496841.42312779941</v>
      </c>
      <c r="S21" s="171">
        <v>489574.56797795056</v>
      </c>
      <c r="T21" s="171">
        <v>482305.53917629784</v>
      </c>
      <c r="U21" s="171">
        <v>475078.26655840257</v>
      </c>
      <c r="V21" s="171">
        <v>467827.9421968247</v>
      </c>
      <c r="W21" s="171">
        <v>460575.44418344292</v>
      </c>
      <c r="X21" s="171">
        <v>453295.76422314427</v>
      </c>
      <c r="Y21" s="171">
        <v>446014.11180854938</v>
      </c>
      <c r="Z21" s="171">
        <v>438774.01438020449</v>
      </c>
      <c r="AA21" s="171">
        <v>431535.87350328965</v>
      </c>
      <c r="AB21" s="171">
        <v>424347.34682158567</v>
      </c>
      <c r="AC21" s="171">
        <v>417152.717482351</v>
      </c>
      <c r="AD21" s="171">
        <v>410015.76154728769</v>
      </c>
      <c r="AE21" s="171">
        <v>402889.45084333874</v>
      </c>
      <c r="AF21" s="171">
        <v>395821.01474106841</v>
      </c>
      <c r="AG21" s="171">
        <v>388802.19283400895</v>
      </c>
      <c r="AH21" s="171">
        <v>381806.20557025832</v>
      </c>
      <c r="AI21" s="171">
        <v>374855.90349599178</v>
      </c>
      <c r="AJ21" s="171">
        <v>367886.67988127668</v>
      </c>
      <c r="AK21" s="171">
        <v>360873.72762850759</v>
      </c>
      <c r="AL21" s="171">
        <v>353833.79462632921</v>
      </c>
      <c r="AM21" s="171">
        <v>346735.76992209826</v>
      </c>
      <c r="AN21" s="171">
        <v>339726.73077218956</v>
      </c>
      <c r="AO21" s="171">
        <v>332740.32506808219</v>
      </c>
      <c r="AP21" s="171">
        <v>325803.73475669301</v>
      </c>
      <c r="AQ21" s="171">
        <v>318970.70423646667</v>
      </c>
      <c r="AR21" s="171">
        <v>312247.53736244142</v>
      </c>
      <c r="AS21" s="171">
        <v>305598.99297873961</v>
      </c>
      <c r="AT21" s="171">
        <v>299029.20128859545</v>
      </c>
      <c r="AU21" s="171">
        <v>292440.48805800249</v>
      </c>
      <c r="AV21" s="171">
        <v>285901.5902201279</v>
      </c>
      <c r="AW21" s="171">
        <v>279314.83354096528</v>
      </c>
      <c r="AX21" s="171">
        <v>272709.35651886143</v>
      </c>
      <c r="AY21" s="171">
        <v>265983.15351906867</v>
      </c>
      <c r="AZ21" s="171">
        <v>259234.30117060832</v>
      </c>
      <c r="BA21" s="171">
        <v>252416.71188898111</v>
      </c>
      <c r="BB21" s="171">
        <v>245626.08745389682</v>
      </c>
      <c r="BC21" s="171">
        <v>238889.20741725742</v>
      </c>
      <c r="BD21" s="171">
        <v>232322.23928030161</v>
      </c>
      <c r="BE21" s="171">
        <v>225883.83922962158</v>
      </c>
      <c r="BF21" s="171">
        <v>219632.09896726991</v>
      </c>
      <c r="BG21" s="171">
        <v>213693.63002809222</v>
      </c>
      <c r="BH21" s="171">
        <v>208016.24217005895</v>
      </c>
      <c r="BI21" s="171">
        <v>202606.64164322303</v>
      </c>
      <c r="BJ21" s="171">
        <v>197485.30414444831</v>
      </c>
      <c r="BK21" s="171">
        <v>192523.64568459263</v>
      </c>
      <c r="BL21" s="171">
        <v>187736.02932765472</v>
      </c>
      <c r="BM21" s="171">
        <v>183127.01355008458</v>
      </c>
      <c r="BN21" s="171">
        <v>178584.13278066134</v>
      </c>
      <c r="BO21" s="171">
        <v>174147.18665171246</v>
      </c>
      <c r="BP21" s="171">
        <v>169904.95952005259</v>
      </c>
      <c r="BQ21" s="171">
        <v>165937.9303658671</v>
      </c>
      <c r="BR21" s="171">
        <v>162080.76485788258</v>
      </c>
      <c r="BS21" s="171">
        <v>158410.46033573395</v>
      </c>
      <c r="BT21" s="171">
        <v>154986.66265788884</v>
      </c>
      <c r="BU21" s="171">
        <v>151826.52210800711</v>
      </c>
      <c r="BV21" s="171">
        <v>148869.78923509843</v>
      </c>
      <c r="BW21" s="171">
        <v>147210.10620640853</v>
      </c>
      <c r="BX21" s="171">
        <v>145691.39777656295</v>
      </c>
      <c r="BY21" s="171">
        <v>144278.62398719174</v>
      </c>
      <c r="BZ21" s="171">
        <v>142950.70554890862</v>
      </c>
      <c r="CA21" s="170"/>
      <c r="CB21" s="170"/>
    </row>
    <row r="22" spans="2:80" x14ac:dyDescent="0.25">
      <c r="B22" s="166">
        <f t="shared" si="11"/>
        <v>2015</v>
      </c>
      <c r="C22" s="171">
        <v>697263.4165167138</v>
      </c>
      <c r="D22" s="171">
        <v>688170.66596511356</v>
      </c>
      <c r="E22" s="171">
        <v>679127.95386878471</v>
      </c>
      <c r="F22" s="171">
        <v>670086.69114262098</v>
      </c>
      <c r="G22" s="171">
        <v>661079.28612145083</v>
      </c>
      <c r="H22" s="171">
        <v>652122.64424063475</v>
      </c>
      <c r="I22" s="171">
        <v>643249.89852008363</v>
      </c>
      <c r="J22" s="171">
        <v>634502.7646762447</v>
      </c>
      <c r="K22" s="171">
        <v>625824.07092747581</v>
      </c>
      <c r="L22" s="171">
        <v>617153.23519015987</v>
      </c>
      <c r="M22" s="171">
        <v>608500.49430065812</v>
      </c>
      <c r="N22" s="171">
        <v>599923.32683259679</v>
      </c>
      <c r="O22" s="171">
        <v>591387.87508098246</v>
      </c>
      <c r="P22" s="171">
        <v>582828.80246073531</v>
      </c>
      <c r="Q22" s="171">
        <v>573189.33595653472</v>
      </c>
      <c r="R22" s="171">
        <v>563592.04989615222</v>
      </c>
      <c r="S22" s="171">
        <v>554045.52697612392</v>
      </c>
      <c r="T22" s="171">
        <v>544549.76719644922</v>
      </c>
      <c r="U22" s="171">
        <v>535121.72282676212</v>
      </c>
      <c r="V22" s="171">
        <v>525710.58389243542</v>
      </c>
      <c r="W22" s="171">
        <v>516350.2080984622</v>
      </c>
      <c r="X22" s="171">
        <v>506998.41500102472</v>
      </c>
      <c r="Y22" s="171">
        <v>497697.84977131261</v>
      </c>
      <c r="Z22" s="171">
        <v>488464.53522421652</v>
      </c>
      <c r="AA22" s="171">
        <v>479290.30655629898</v>
      </c>
      <c r="AB22" s="171">
        <v>470199.50932127517</v>
      </c>
      <c r="AC22" s="171">
        <v>461151.61721515201</v>
      </c>
      <c r="AD22" s="171">
        <v>452203.3372922003</v>
      </c>
      <c r="AE22" s="171">
        <v>443323.49746431853</v>
      </c>
      <c r="AF22" s="171">
        <v>434543.73454697966</v>
      </c>
      <c r="AG22" s="171">
        <v>425847.40306253458</v>
      </c>
      <c r="AH22" s="171">
        <v>417244.01516226155</v>
      </c>
      <c r="AI22" s="171">
        <v>408716.20068342914</v>
      </c>
      <c r="AJ22" s="171">
        <v>400213.61437878141</v>
      </c>
      <c r="AK22" s="171">
        <v>391694.54053187137</v>
      </c>
      <c r="AL22" s="171">
        <v>383184.51410886849</v>
      </c>
      <c r="AM22" s="171">
        <v>374684.25979485491</v>
      </c>
      <c r="AN22" s="171">
        <v>366283.35770630173</v>
      </c>
      <c r="AO22" s="171">
        <v>357974.93447454926</v>
      </c>
      <c r="AP22" s="171">
        <v>349750.40740306198</v>
      </c>
      <c r="AQ22" s="171">
        <v>341701.53066355817</v>
      </c>
      <c r="AR22" s="171">
        <v>333785.86385450826</v>
      </c>
      <c r="AS22" s="171">
        <v>325995.80892217043</v>
      </c>
      <c r="AT22" s="171">
        <v>318339.68860536919</v>
      </c>
      <c r="AU22" s="171">
        <v>310708.79646275251</v>
      </c>
      <c r="AV22" s="171">
        <v>303161.80048040103</v>
      </c>
      <c r="AW22" s="171">
        <v>295589.99421696272</v>
      </c>
      <c r="AX22" s="171">
        <v>288043.88085508044</v>
      </c>
      <c r="AY22" s="171">
        <v>280405.96648720634</v>
      </c>
      <c r="AZ22" s="171">
        <v>272785.88700943516</v>
      </c>
      <c r="BA22" s="171">
        <v>265107.13954558346</v>
      </c>
      <c r="BB22" s="171">
        <v>257529.65840472837</v>
      </c>
      <c r="BC22" s="171">
        <v>250043.93143559166</v>
      </c>
      <c r="BD22" s="171">
        <v>242740.72816709772</v>
      </c>
      <c r="BE22" s="171">
        <v>235655.35567440552</v>
      </c>
      <c r="BF22" s="171">
        <v>228778.04184852552</v>
      </c>
      <c r="BG22" s="171">
        <v>222267.53158608088</v>
      </c>
      <c r="BH22" s="171">
        <v>216090.22713978912</v>
      </c>
      <c r="BI22" s="171">
        <v>210204.61756286357</v>
      </c>
      <c r="BJ22" s="171">
        <v>204643.63110555525</v>
      </c>
      <c r="BK22" s="171">
        <v>199299.75073896605</v>
      </c>
      <c r="BL22" s="171">
        <v>194146.71681184426</v>
      </c>
      <c r="BM22" s="171">
        <v>189185.56080125709</v>
      </c>
      <c r="BN22" s="171">
        <v>184341.12717886156</v>
      </c>
      <c r="BO22" s="171">
        <v>179622.04547546705</v>
      </c>
      <c r="BP22" s="171">
        <v>175127.2031891623</v>
      </c>
      <c r="BQ22" s="171">
        <v>170930.64099960521</v>
      </c>
      <c r="BR22" s="171">
        <v>166867.28874050226</v>
      </c>
      <c r="BS22" s="171">
        <v>163012.45987558278</v>
      </c>
      <c r="BT22" s="171">
        <v>159414.53872029303</v>
      </c>
      <c r="BU22" s="171">
        <v>156099.98969554494</v>
      </c>
      <c r="BV22" s="171">
        <v>153019.03430377829</v>
      </c>
      <c r="BW22" s="171">
        <v>151269.65365027066</v>
      </c>
      <c r="BX22" s="171">
        <v>149652.7582421347</v>
      </c>
      <c r="BY22" s="171">
        <v>148161.21475299954</v>
      </c>
      <c r="BZ22" s="171">
        <v>146760.70075050025</v>
      </c>
      <c r="CA22" s="170"/>
      <c r="CB22" s="170"/>
    </row>
    <row r="23" spans="2:80" x14ac:dyDescent="0.25">
      <c r="B23" s="166">
        <f t="shared" si="11"/>
        <v>2016</v>
      </c>
      <c r="C23" s="171">
        <v>810382.68112540338</v>
      </c>
      <c r="D23" s="171">
        <v>798295.70939589664</v>
      </c>
      <c r="E23" s="171">
        <v>786282.99618270458</v>
      </c>
      <c r="F23" s="171">
        <v>774334.85297295311</v>
      </c>
      <c r="G23" s="171">
        <v>762430.27945751185</v>
      </c>
      <c r="H23" s="171">
        <v>750632.24946010578</v>
      </c>
      <c r="I23" s="171">
        <v>738952.04767332482</v>
      </c>
      <c r="J23" s="171">
        <v>727447.21358961868</v>
      </c>
      <c r="K23" s="171">
        <v>716061.8038962537</v>
      </c>
      <c r="L23" s="171">
        <v>704690.36400102754</v>
      </c>
      <c r="M23" s="171">
        <v>693416.93215697235</v>
      </c>
      <c r="N23" s="171">
        <v>682244.60949967708</v>
      </c>
      <c r="O23" s="171">
        <v>671129.82633483142</v>
      </c>
      <c r="P23" s="171">
        <v>660055.511728707</v>
      </c>
      <c r="Q23" s="171">
        <v>647901.34814445407</v>
      </c>
      <c r="R23" s="171">
        <v>635807.47327837674</v>
      </c>
      <c r="S23" s="171">
        <v>623820.14193033462</v>
      </c>
      <c r="T23" s="171">
        <v>611939.35410032712</v>
      </c>
      <c r="U23" s="171">
        <v>600145.70565894083</v>
      </c>
      <c r="V23" s="171">
        <v>588417.21507170622</v>
      </c>
      <c r="W23" s="171">
        <v>576793.02605640853</v>
      </c>
      <c r="X23" s="171">
        <v>565215.09184096952</v>
      </c>
      <c r="Y23" s="171">
        <v>553746.45138535649</v>
      </c>
      <c r="Z23" s="171">
        <v>542362.2005846058</v>
      </c>
      <c r="AA23" s="171">
        <v>531101.21334181982</v>
      </c>
      <c r="AB23" s="171">
        <v>519955.30508393259</v>
      </c>
      <c r="AC23" s="171">
        <v>508903.75627912401</v>
      </c>
      <c r="AD23" s="171">
        <v>497994.40533894987</v>
      </c>
      <c r="AE23" s="171">
        <v>487207.93848839821</v>
      </c>
      <c r="AF23" s="171">
        <v>476568.26085296413</v>
      </c>
      <c r="AG23" s="171">
        <v>466043.66220242914</v>
      </c>
      <c r="AH23" s="171">
        <v>455685.89782023348</v>
      </c>
      <c r="AI23" s="171">
        <v>445429.24262479786</v>
      </c>
      <c r="AJ23" s="171">
        <v>435252.28230908071</v>
      </c>
      <c r="AK23" s="171">
        <v>425097.47738063254</v>
      </c>
      <c r="AL23" s="171">
        <v>414991.67749383417</v>
      </c>
      <c r="AM23" s="171">
        <v>404967.1676504059</v>
      </c>
      <c r="AN23" s="171">
        <v>395060.09692239389</v>
      </c>
      <c r="AO23" s="171">
        <v>385314.7001161743</v>
      </c>
      <c r="AP23" s="171">
        <v>375689.44560725044</v>
      </c>
      <c r="AQ23" s="171">
        <v>366312.66408462235</v>
      </c>
      <c r="AR23" s="171">
        <v>357095.68733540724</v>
      </c>
      <c r="AS23" s="171">
        <v>348054.0798133635</v>
      </c>
      <c r="AT23" s="171">
        <v>339204.56206645293</v>
      </c>
      <c r="AU23" s="171">
        <v>330434.74021532526</v>
      </c>
      <c r="AV23" s="171">
        <v>321782.74809891946</v>
      </c>
      <c r="AW23" s="171">
        <v>313136.19183788507</v>
      </c>
      <c r="AX23" s="171">
        <v>304572.83563420904</v>
      </c>
      <c r="AY23" s="171">
        <v>295959.26684467518</v>
      </c>
      <c r="AZ23" s="171">
        <v>287414.1764267048</v>
      </c>
      <c r="BA23" s="171">
        <v>278831.58771807753</v>
      </c>
      <c r="BB23" s="171">
        <v>270431.28628541291</v>
      </c>
      <c r="BC23" s="171">
        <v>262164.5426850529</v>
      </c>
      <c r="BD23" s="171">
        <v>254098.38756128831</v>
      </c>
      <c r="BE23" s="171">
        <v>246341.66372843483</v>
      </c>
      <c r="BF23" s="171">
        <v>238814.09720752205</v>
      </c>
      <c r="BG23" s="171">
        <v>231701.38732580806</v>
      </c>
      <c r="BH23" s="171">
        <v>224990.78548644201</v>
      </c>
      <c r="BI23" s="171">
        <v>218595.94012232593</v>
      </c>
      <c r="BJ23" s="171">
        <v>212557.23046660173</v>
      </c>
      <c r="BK23" s="171">
        <v>206796.10451579254</v>
      </c>
      <c r="BL23" s="171">
        <v>201252.84286873514</v>
      </c>
      <c r="BM23" s="171">
        <v>195907.83938628359</v>
      </c>
      <c r="BN23" s="171">
        <v>190745.05109667842</v>
      </c>
      <c r="BO23" s="171">
        <v>185728.05917190018</v>
      </c>
      <c r="BP23" s="171">
        <v>180970.35302155052</v>
      </c>
      <c r="BQ23" s="171">
        <v>176535.04861010317</v>
      </c>
      <c r="BR23" s="171">
        <v>172260.16013480542</v>
      </c>
      <c r="BS23" s="171">
        <v>168216.12453839218</v>
      </c>
      <c r="BT23" s="171">
        <v>164440.45987411172</v>
      </c>
      <c r="BU23" s="171">
        <v>160964.4082616985</v>
      </c>
      <c r="BV23" s="171">
        <v>157744.42711963184</v>
      </c>
      <c r="BW23" s="171">
        <v>155891.29193371846</v>
      </c>
      <c r="BX23" s="171">
        <v>154165.74967613484</v>
      </c>
      <c r="BY23" s="171">
        <v>152586.51791196439</v>
      </c>
      <c r="BZ23" s="171">
        <v>151106.79661467706</v>
      </c>
      <c r="CA23" s="170"/>
      <c r="CB23" s="170"/>
    </row>
    <row r="24" spans="2:80" x14ac:dyDescent="0.25">
      <c r="B24" s="166">
        <f t="shared" si="11"/>
        <v>2017</v>
      </c>
      <c r="C24" s="171">
        <v>862336.55983782769</v>
      </c>
      <c r="D24" s="171">
        <v>849174.52539250255</v>
      </c>
      <c r="E24" s="171">
        <v>836100.55061832303</v>
      </c>
      <c r="F24" s="171">
        <v>823096.51373403426</v>
      </c>
      <c r="G24" s="171">
        <v>810127.44579469075</v>
      </c>
      <c r="H24" s="171">
        <v>797281.40647143836</v>
      </c>
      <c r="I24" s="171">
        <v>784558.39576427685</v>
      </c>
      <c r="J24" s="171">
        <v>772014.77387155197</v>
      </c>
      <c r="K24" s="171">
        <v>759576.0588136632</v>
      </c>
      <c r="L24" s="171">
        <v>747158.73500917479</v>
      </c>
      <c r="M24" s="171">
        <v>734874.74804017704</v>
      </c>
      <c r="N24" s="171">
        <v>722682.09021447017</v>
      </c>
      <c r="O24" s="171">
        <v>710545.79258710891</v>
      </c>
      <c r="P24" s="171">
        <v>698486.47159689292</v>
      </c>
      <c r="Q24" s="171">
        <v>685319.35905065492</v>
      </c>
      <c r="R24" s="171">
        <v>672218.91492216196</v>
      </c>
      <c r="S24" s="171">
        <v>659241.49940976035</v>
      </c>
      <c r="T24" s="171">
        <v>646387.11251344951</v>
      </c>
      <c r="U24" s="171">
        <v>633602.66350702941</v>
      </c>
      <c r="V24" s="171">
        <v>620912.89178394992</v>
      </c>
      <c r="W24" s="171">
        <v>608339.35558028403</v>
      </c>
      <c r="X24" s="171">
        <v>595822.17957496364</v>
      </c>
      <c r="Y24" s="171">
        <v>583438.34348380938</v>
      </c>
      <c r="Z24" s="171">
        <v>571114.13552380831</v>
      </c>
      <c r="AA24" s="171">
        <v>558944.65873137349</v>
      </c>
      <c r="AB24" s="171">
        <v>546887.9023356298</v>
      </c>
      <c r="AC24" s="171">
        <v>534938.19407412026</v>
      </c>
      <c r="AD24" s="171">
        <v>523143.48001042812</v>
      </c>
      <c r="AE24" s="171">
        <v>511464.15567039425</v>
      </c>
      <c r="AF24" s="171">
        <v>499955.71538559085</v>
      </c>
      <c r="AG24" s="171">
        <v>488559.9954974787</v>
      </c>
      <c r="AH24" s="171">
        <v>477353.97880055313</v>
      </c>
      <c r="AI24" s="171">
        <v>466239.2912469185</v>
      </c>
      <c r="AJ24" s="171">
        <v>455244.36899457994</v>
      </c>
      <c r="AK24" s="171">
        <v>444312.85184519179</v>
      </c>
      <c r="AL24" s="171">
        <v>433448.00619222422</v>
      </c>
      <c r="AM24" s="171">
        <v>422684.80098062253</v>
      </c>
      <c r="AN24" s="171">
        <v>412066.40363242279</v>
      </c>
      <c r="AO24" s="171">
        <v>401620.09555992339</v>
      </c>
      <c r="AP24" s="171">
        <v>391303.82778612635</v>
      </c>
      <c r="AQ24" s="171">
        <v>381251.51420163765</v>
      </c>
      <c r="AR24" s="171">
        <v>371375.32919546549</v>
      </c>
      <c r="AS24" s="171">
        <v>361678.53762174281</v>
      </c>
      <c r="AT24" s="171">
        <v>352192.84357128205</v>
      </c>
      <c r="AU24" s="171">
        <v>342826.91790079238</v>
      </c>
      <c r="AV24" s="171">
        <v>333584.02546440659</v>
      </c>
      <c r="AW24" s="171">
        <v>324372.83711883344</v>
      </c>
      <c r="AX24" s="171">
        <v>315294.01282825391</v>
      </c>
      <c r="AY24" s="171">
        <v>306209.51769892662</v>
      </c>
      <c r="AZ24" s="171">
        <v>297233.71715159563</v>
      </c>
      <c r="BA24" s="171">
        <v>288256.57746142661</v>
      </c>
      <c r="BB24" s="171">
        <v>279497.00440603081</v>
      </c>
      <c r="BC24" s="171">
        <v>270887.18348545366</v>
      </c>
      <c r="BD24" s="171">
        <v>262502.97674081469</v>
      </c>
      <c r="BE24" s="171">
        <v>254451.42145014092</v>
      </c>
      <c r="BF24" s="171">
        <v>246633.95584719774</v>
      </c>
      <c r="BG24" s="171">
        <v>239227.0809491484</v>
      </c>
      <c r="BH24" s="171">
        <v>232224.38306063431</v>
      </c>
      <c r="BI24" s="171">
        <v>225549.01213828995</v>
      </c>
      <c r="BJ24" s="171">
        <v>219222.31389882177</v>
      </c>
      <c r="BK24" s="171">
        <v>213194.6235380173</v>
      </c>
      <c r="BL24" s="171">
        <v>207425.93393992318</v>
      </c>
      <c r="BM24" s="171">
        <v>201837.60601760721</v>
      </c>
      <c r="BN24" s="171">
        <v>196489.58452401613</v>
      </c>
      <c r="BO24" s="171">
        <v>191296.18336568671</v>
      </c>
      <c r="BP24" s="171">
        <v>186388.26473195321</v>
      </c>
      <c r="BQ24" s="171">
        <v>181814.9068211767</v>
      </c>
      <c r="BR24" s="171">
        <v>177419.52931180847</v>
      </c>
      <c r="BS24" s="171">
        <v>173265.3571234594</v>
      </c>
      <c r="BT24" s="171">
        <v>169388.02480355249</v>
      </c>
      <c r="BU24" s="171">
        <v>165808.06404647708</v>
      </c>
      <c r="BV24" s="171">
        <v>162465.65178779807</v>
      </c>
      <c r="BW24" s="171">
        <v>160519.48716004155</v>
      </c>
      <c r="BX24" s="171">
        <v>158714.70383026596</v>
      </c>
      <c r="BY24" s="171">
        <v>157066.09864536824</v>
      </c>
      <c r="BZ24" s="171">
        <v>155526.93668832863</v>
      </c>
      <c r="CA24" s="170"/>
      <c r="CB24" s="170"/>
    </row>
    <row r="25" spans="2:80" x14ac:dyDescent="0.25">
      <c r="B25" s="166">
        <f t="shared" si="11"/>
        <v>2018</v>
      </c>
      <c r="C25" s="171">
        <v>854989.99573509186</v>
      </c>
      <c r="D25" s="171">
        <v>842562.13732241862</v>
      </c>
      <c r="E25" s="171">
        <v>830225.02195163071</v>
      </c>
      <c r="F25" s="171">
        <v>817911.7342092474</v>
      </c>
      <c r="G25" s="171">
        <v>805610.36028106627</v>
      </c>
      <c r="H25" s="171">
        <v>793411.64320897253</v>
      </c>
      <c r="I25" s="171">
        <v>781315.58299296617</v>
      </c>
      <c r="J25" s="171">
        <v>769358.10403780104</v>
      </c>
      <c r="K25" s="171">
        <v>757436.36652524234</v>
      </c>
      <c r="L25" s="171">
        <v>745538.63960323529</v>
      </c>
      <c r="M25" s="171">
        <v>733774.37758389581</v>
      </c>
      <c r="N25" s="171">
        <v>722057.95378351223</v>
      </c>
      <c r="O25" s="171">
        <v>710377.45438788226</v>
      </c>
      <c r="P25" s="171">
        <v>698794.49549016636</v>
      </c>
      <c r="Q25" s="171">
        <v>686046.86090404587</v>
      </c>
      <c r="R25" s="171">
        <v>673365.95876925893</v>
      </c>
      <c r="S25" s="171">
        <v>660787.7134905596</v>
      </c>
      <c r="T25" s="171">
        <v>648312.12506794767</v>
      </c>
      <c r="U25" s="171">
        <v>635860.36427374033</v>
      </c>
      <c r="V25" s="171">
        <v>623519.26684454235</v>
      </c>
      <c r="W25" s="171">
        <v>611260.377705266</v>
      </c>
      <c r="X25" s="171">
        <v>599037.41297074303</v>
      </c>
      <c r="Y25" s="171">
        <v>586947.92240630975</v>
      </c>
      <c r="Z25" s="171">
        <v>574851.4467899896</v>
      </c>
      <c r="AA25" s="171">
        <v>562912.45593431033</v>
      </c>
      <c r="AB25" s="171">
        <v>551045.31388813828</v>
      </c>
      <c r="AC25" s="171">
        <v>539273.10560128721</v>
      </c>
      <c r="AD25" s="171">
        <v>527619.01426518883</v>
      </c>
      <c r="AE25" s="171">
        <v>516032.21994287107</v>
      </c>
      <c r="AF25" s="171">
        <v>504611.15245358029</v>
      </c>
      <c r="AG25" s="171">
        <v>493261.93377379666</v>
      </c>
      <c r="AH25" s="171">
        <v>482082.12293627782</v>
      </c>
      <c r="AI25" s="171">
        <v>470950.15031771484</v>
      </c>
      <c r="AJ25" s="171">
        <v>459963.75791301206</v>
      </c>
      <c r="AK25" s="171">
        <v>449087.0213174161</v>
      </c>
      <c r="AL25" s="171">
        <v>438277.02644057572</v>
      </c>
      <c r="AM25" s="171">
        <v>427545.68709669332</v>
      </c>
      <c r="AN25" s="171">
        <v>416994.9297194581</v>
      </c>
      <c r="AO25" s="171">
        <v>406560.78054601431</v>
      </c>
      <c r="AP25" s="171">
        <v>396250.39478177065</v>
      </c>
      <c r="AQ25" s="171">
        <v>386158.81479652849</v>
      </c>
      <c r="AR25" s="171">
        <v>376248.7486973218</v>
      </c>
      <c r="AS25" s="171">
        <v>366477.27776008891</v>
      </c>
      <c r="AT25" s="171">
        <v>356899.23452309391</v>
      </c>
      <c r="AU25" s="171">
        <v>347466.78076738078</v>
      </c>
      <c r="AV25" s="171">
        <v>338136.9977688879</v>
      </c>
      <c r="AW25" s="171">
        <v>328862.0473086593</v>
      </c>
      <c r="AX25" s="171">
        <v>319770.38007067842</v>
      </c>
      <c r="AY25" s="171">
        <v>310714.3890666354</v>
      </c>
      <c r="AZ25" s="171">
        <v>301810.81280216889</v>
      </c>
      <c r="BA25" s="171">
        <v>292955.95203409006</v>
      </c>
      <c r="BB25" s="171">
        <v>284313.770537865</v>
      </c>
      <c r="BC25" s="171">
        <v>275814.30766280834</v>
      </c>
      <c r="BD25" s="171">
        <v>267564.33575056115</v>
      </c>
      <c r="BE25" s="171">
        <v>259606.00929960483</v>
      </c>
      <c r="BF25" s="171">
        <v>251869.94019876531</v>
      </c>
      <c r="BG25" s="171">
        <v>244486.01686725009</v>
      </c>
      <c r="BH25" s="171">
        <v>237435.15454703581</v>
      </c>
      <c r="BI25" s="171">
        <v>230712.65650700085</v>
      </c>
      <c r="BJ25" s="171">
        <v>224289.87141676905</v>
      </c>
      <c r="BK25" s="171">
        <v>218150.80759870372</v>
      </c>
      <c r="BL25" s="171">
        <v>212321.13192771701</v>
      </c>
      <c r="BM25" s="171">
        <v>206632.96602285514</v>
      </c>
      <c r="BN25" s="171">
        <v>201238.29593600309</v>
      </c>
      <c r="BO25" s="171">
        <v>196000.77698260784</v>
      </c>
      <c r="BP25" s="171">
        <v>191059.2336238983</v>
      </c>
      <c r="BQ25" s="171">
        <v>186455.81634545315</v>
      </c>
      <c r="BR25" s="171">
        <v>182039.48730724663</v>
      </c>
      <c r="BS25" s="171">
        <v>177866.61334934729</v>
      </c>
      <c r="BT25" s="171">
        <v>173963.9206147386</v>
      </c>
      <c r="BU25" s="171">
        <v>170340.02351761825</v>
      </c>
      <c r="BV25" s="171">
        <v>166896.04889412501</v>
      </c>
      <c r="BW25" s="171">
        <v>164865.95456149761</v>
      </c>
      <c r="BX25" s="171">
        <v>163006.1275550721</v>
      </c>
      <c r="BY25" s="171">
        <v>161308.14099752565</v>
      </c>
      <c r="BZ25" s="171">
        <v>159724.88490386127</v>
      </c>
      <c r="CA25" s="170"/>
      <c r="CB25" s="170"/>
    </row>
    <row r="26" spans="2:80" x14ac:dyDescent="0.25">
      <c r="B26" s="166">
        <f t="shared" si="11"/>
        <v>2019</v>
      </c>
      <c r="C26" s="171">
        <v>862320.44118998467</v>
      </c>
      <c r="D26" s="171">
        <v>850088.10197499278</v>
      </c>
      <c r="E26" s="171">
        <v>837949.30826708791</v>
      </c>
      <c r="F26" s="171">
        <v>825810.51455918327</v>
      </c>
      <c r="G26" s="171">
        <v>813671.72085127863</v>
      </c>
      <c r="H26" s="171">
        <v>801626.47265046136</v>
      </c>
      <c r="I26" s="171">
        <v>789674.76995673135</v>
      </c>
      <c r="J26" s="171">
        <v>777828.83634346072</v>
      </c>
      <c r="K26" s="171">
        <v>765982.90273018973</v>
      </c>
      <c r="L26" s="171">
        <v>754149.19269029028</v>
      </c>
      <c r="M26" s="171">
        <v>742478.12651782273</v>
      </c>
      <c r="N26" s="171">
        <v>730819.28391872661</v>
      </c>
      <c r="O26" s="171">
        <v>719172.66489300225</v>
      </c>
      <c r="P26" s="171">
        <v>707676.4661613378</v>
      </c>
      <c r="Q26" s="171">
        <v>694955.71535143035</v>
      </c>
      <c r="R26" s="171">
        <v>682316.28647523862</v>
      </c>
      <c r="S26" s="171">
        <v>669770.40310613438</v>
      </c>
      <c r="T26" s="171">
        <v>657318.06524411752</v>
      </c>
      <c r="U26" s="171">
        <v>644865.72738210065</v>
      </c>
      <c r="V26" s="171">
        <v>632547.10923383501</v>
      </c>
      <c r="W26" s="171">
        <v>620280.79705462302</v>
      </c>
      <c r="X26" s="171">
        <v>608026.70844878245</v>
      </c>
      <c r="Y26" s="171">
        <v>595935.28240039782</v>
      </c>
      <c r="Z26" s="171">
        <v>583774.74864665675</v>
      </c>
      <c r="AA26" s="171">
        <v>571789.10102374305</v>
      </c>
      <c r="AB26" s="171">
        <v>559827.90054757241</v>
      </c>
      <c r="AC26" s="171">
        <v>547980.86972235958</v>
      </c>
      <c r="AD26" s="171">
        <v>536186.16415152932</v>
      </c>
      <c r="AE26" s="171">
        <v>524455.09811253939</v>
      </c>
      <c r="AF26" s="171">
        <v>512879.34070185211</v>
      </c>
      <c r="AG26" s="171">
        <v>501328.03043790802</v>
      </c>
      <c r="AH26" s="171">
        <v>489951.62499481521</v>
      </c>
      <c r="AI26" s="171">
        <v>478587.44312509394</v>
      </c>
      <c r="AJ26" s="171">
        <v>467398.16607622412</v>
      </c>
      <c r="AK26" s="171">
        <v>456371.57027483394</v>
      </c>
      <c r="AL26" s="171">
        <v>445426.3150971838</v>
      </c>
      <c r="AM26" s="171">
        <v>434562.40054327343</v>
      </c>
      <c r="AN26" s="171">
        <v>423907.78075209196</v>
      </c>
      <c r="AO26" s="171">
        <v>413314.61599438172</v>
      </c>
      <c r="AP26" s="171">
        <v>402857.56327349914</v>
      </c>
      <c r="AQ26" s="171">
        <v>392578.61196288309</v>
      </c>
      <c r="AR26" s="171">
        <v>382486.80773651385</v>
      </c>
      <c r="AS26" s="171">
        <v>372500.80062563962</v>
      </c>
      <c r="AT26" s="171">
        <v>362701.94059901242</v>
      </c>
      <c r="AU26" s="171">
        <v>353078.00408326054</v>
      </c>
      <c r="AV26" s="171">
        <v>343547.6411096321</v>
      </c>
      <c r="AW26" s="171">
        <v>334098.62810475571</v>
      </c>
      <c r="AX26" s="171">
        <v>324907.5236589571</v>
      </c>
      <c r="AY26" s="171">
        <v>315783.16292812687</v>
      </c>
      <c r="AZ26" s="171">
        <v>306890.65656521689</v>
      </c>
      <c r="BA26" s="171">
        <v>298091.19078109285</v>
      </c>
      <c r="BB26" s="171">
        <v>289524.66398158821</v>
      </c>
      <c r="BC26" s="171">
        <v>281096.2773841715</v>
      </c>
      <c r="BD26" s="171">
        <v>272926.69735994376</v>
      </c>
      <c r="BE26" s="171">
        <v>265028.85740553762</v>
      </c>
      <c r="BF26" s="171">
        <v>257340.10692124831</v>
      </c>
      <c r="BG26" s="171">
        <v>249948.6837449896</v>
      </c>
      <c r="BH26" s="171">
        <v>242809.13239682198</v>
      </c>
      <c r="BI26" s="171">
        <v>236010.16746114811</v>
      </c>
      <c r="BJ26" s="171">
        <v>229456.04660687552</v>
      </c>
      <c r="BK26" s="171">
        <v>223181.71187777154</v>
      </c>
      <c r="BL26" s="171">
        <v>217257.74778874381</v>
      </c>
      <c r="BM26" s="171">
        <v>211445.45882777026</v>
      </c>
      <c r="BN26" s="171">
        <v>205987.68939455616</v>
      </c>
      <c r="BO26" s="171">
        <v>200704.13325130421</v>
      </c>
      <c r="BP26" s="171">
        <v>195712.90453700101</v>
      </c>
      <c r="BQ26" s="171">
        <v>191076.17101374399</v>
      </c>
      <c r="BR26" s="171">
        <v>186637.82662419113</v>
      </c>
      <c r="BS26" s="171">
        <v>182458.28851017484</v>
      </c>
      <c r="BT26" s="171">
        <v>178512.09076776606</v>
      </c>
      <c r="BU26" s="171">
        <v>174835.74540275123</v>
      </c>
      <c r="BV26" s="171">
        <v>171288.31701061554</v>
      </c>
      <c r="BW26" s="171">
        <v>169167.11923429804</v>
      </c>
      <c r="BX26" s="171">
        <v>167234.41422395821</v>
      </c>
      <c r="BY26" s="171">
        <v>165485.37965574214</v>
      </c>
      <c r="BZ26" s="171">
        <v>163842.06744292506</v>
      </c>
      <c r="CA26" s="170"/>
      <c r="CB26" s="170"/>
    </row>
    <row r="27" spans="2:80" x14ac:dyDescent="0.25">
      <c r="B27" s="166">
        <f t="shared" si="11"/>
        <v>2020</v>
      </c>
      <c r="C27" s="171">
        <v>886583.6789850737</v>
      </c>
      <c r="D27" s="171">
        <v>873981.76975211874</v>
      </c>
      <c r="E27" s="171">
        <v>861476.24796586193</v>
      </c>
      <c r="F27" s="171">
        <v>848970.72617960512</v>
      </c>
      <c r="G27" s="171">
        <v>836468.69234112045</v>
      </c>
      <c r="H27" s="171">
        <v>824059.48652722221</v>
      </c>
      <c r="I27" s="171">
        <v>811746.66873181681</v>
      </c>
      <c r="J27" s="171">
        <v>799530.23895490472</v>
      </c>
      <c r="K27" s="171">
        <v>787313.80917799217</v>
      </c>
      <c r="L27" s="171">
        <v>775097.37940107996</v>
      </c>
      <c r="M27" s="171">
        <v>763076.79105262971</v>
      </c>
      <c r="N27" s="171">
        <v>751053.06812554237</v>
      </c>
      <c r="O27" s="171">
        <v>739029.34519845527</v>
      </c>
      <c r="P27" s="171">
        <v>727198.39945194323</v>
      </c>
      <c r="Q27" s="171">
        <v>714093.57478426793</v>
      </c>
      <c r="R27" s="171">
        <v>701087.86216511624</v>
      </c>
      <c r="S27" s="171">
        <v>688175.7477780343</v>
      </c>
      <c r="T27" s="171">
        <v>675360.02255303483</v>
      </c>
      <c r="U27" s="171">
        <v>662546.82122991502</v>
      </c>
      <c r="V27" s="171">
        <v>649905.65324567328</v>
      </c>
      <c r="W27" s="171">
        <v>637280.56657145312</v>
      </c>
      <c r="X27" s="171">
        <v>624657.80767352483</v>
      </c>
      <c r="Y27" s="171">
        <v>612225.47282234533</v>
      </c>
      <c r="Z27" s="171">
        <v>599698.92858982692</v>
      </c>
      <c r="AA27" s="171">
        <v>587362.93877325277</v>
      </c>
      <c r="AB27" s="171">
        <v>575029.02114073199</v>
      </c>
      <c r="AC27" s="171">
        <v>562853.32579182182</v>
      </c>
      <c r="AD27" s="171">
        <v>550646.1435113817</v>
      </c>
      <c r="AE27" s="171">
        <v>538564.77524916385</v>
      </c>
      <c r="AF27" s="171">
        <v>526612.35216921847</v>
      </c>
      <c r="AG27" s="171">
        <v>514661.69136059005</v>
      </c>
      <c r="AH27" s="171">
        <v>502902.06507690041</v>
      </c>
      <c r="AI27" s="171">
        <v>491144.08098763711</v>
      </c>
      <c r="AJ27" s="171">
        <v>479577.25378738181</v>
      </c>
      <c r="AK27" s="171">
        <v>468204.81125731056</v>
      </c>
      <c r="AL27" s="171">
        <v>456927.21556040319</v>
      </c>
      <c r="AM27" s="171">
        <v>445747.46175738622</v>
      </c>
      <c r="AN27" s="171">
        <v>434802.26699989417</v>
      </c>
      <c r="AO27" s="171">
        <v>423867.17093633348</v>
      </c>
      <c r="AP27" s="171">
        <v>413113.85591032793</v>
      </c>
      <c r="AQ27" s="171">
        <v>402509.41918414179</v>
      </c>
      <c r="AR27" s="171">
        <v>392097.88255048747</v>
      </c>
      <c r="AS27" s="171">
        <v>381783.88637562416</v>
      </c>
      <c r="AT27" s="171">
        <v>371661.64956283278</v>
      </c>
      <c r="AU27" s="171">
        <v>361732.31398616289</v>
      </c>
      <c r="AV27" s="171">
        <v>351900.37134524703</v>
      </c>
      <c r="AW27" s="171">
        <v>342163.88897394238</v>
      </c>
      <c r="AX27" s="171">
        <v>332744.59599615447</v>
      </c>
      <c r="AY27" s="171">
        <v>323393.2190169011</v>
      </c>
      <c r="AZ27" s="171">
        <v>314329.64746106486</v>
      </c>
      <c r="BA27" s="171">
        <v>305386.81052048365</v>
      </c>
      <c r="BB27" s="171">
        <v>296687.1316067361</v>
      </c>
      <c r="BC27" s="171">
        <v>288148.15248042194</v>
      </c>
      <c r="BD27" s="171">
        <v>279855.1055044508</v>
      </c>
      <c r="BE27" s="171">
        <v>271833.30042228859</v>
      </c>
      <c r="BF27" s="171">
        <v>264023.32951093419</v>
      </c>
      <c r="BG27" s="171">
        <v>256487.4525005162</v>
      </c>
      <c r="BH27" s="171">
        <v>249175.31124921356</v>
      </c>
      <c r="BI27" s="171">
        <v>242206.73067073984</v>
      </c>
      <c r="BJ27" s="171">
        <v>235472.06463149766</v>
      </c>
      <c r="BK27" s="171">
        <v>229025.35547518625</v>
      </c>
      <c r="BL27" s="171">
        <v>222940.67550588908</v>
      </c>
      <c r="BM27" s="171">
        <v>216965.8917836085</v>
      </c>
      <c r="BN27" s="171">
        <v>211384.45318198134</v>
      </c>
      <c r="BO27" s="171">
        <v>205995.93308254538</v>
      </c>
      <c r="BP27" s="171">
        <v>200894.72150595463</v>
      </c>
      <c r="BQ27" s="171">
        <v>196159.56327563824</v>
      </c>
      <c r="BR27" s="171">
        <v>191639.68353451608</v>
      </c>
      <c r="BS27" s="171">
        <v>187390.10119455878</v>
      </c>
      <c r="BT27" s="171">
        <v>183352.17042067292</v>
      </c>
      <c r="BU27" s="171">
        <v>179581.62997387152</v>
      </c>
      <c r="BV27" s="171">
        <v>175929.328692373</v>
      </c>
      <c r="BW27" s="171">
        <v>173722.53069720685</v>
      </c>
      <c r="BX27" s="171">
        <v>171711.74964559235</v>
      </c>
      <c r="BY27" s="171">
        <v>169910.24573200959</v>
      </c>
      <c r="BZ27" s="171">
        <v>168205.625507563</v>
      </c>
      <c r="CA27" s="170"/>
      <c r="CB27" s="170"/>
    </row>
    <row r="28" spans="2:80" x14ac:dyDescent="0.25">
      <c r="B28" s="166">
        <f t="shared" si="11"/>
        <v>2021</v>
      </c>
      <c r="C28" s="171">
        <v>912866.95481665386</v>
      </c>
      <c r="D28" s="171">
        <v>899885.52596311411</v>
      </c>
      <c r="E28" s="171">
        <v>887003.40311207739</v>
      </c>
      <c r="F28" s="171">
        <v>874121.28026104078</v>
      </c>
      <c r="G28" s="171">
        <v>861249.72589175333</v>
      </c>
      <c r="H28" s="171">
        <v>848466.6924759706</v>
      </c>
      <c r="I28" s="171">
        <v>835782.96679522865</v>
      </c>
      <c r="J28" s="171">
        <v>823198.54884952784</v>
      </c>
      <c r="K28" s="171">
        <v>810614.13090382679</v>
      </c>
      <c r="L28" s="171">
        <v>798029.7129581261</v>
      </c>
      <c r="M28" s="171">
        <v>785653.19861868024</v>
      </c>
      <c r="N28" s="171">
        <v>773267.18650596426</v>
      </c>
      <c r="O28" s="171">
        <v>760881.17439324828</v>
      </c>
      <c r="P28" s="171">
        <v>748693.78121568984</v>
      </c>
      <c r="Q28" s="171">
        <v>735194.29274933366</v>
      </c>
      <c r="R28" s="171">
        <v>721802.36582901049</v>
      </c>
      <c r="S28" s="171">
        <v>708501.29359086673</v>
      </c>
      <c r="T28" s="171">
        <v>695299.53255284019</v>
      </c>
      <c r="U28" s="171">
        <v>682105.41893750872</v>
      </c>
      <c r="V28" s="171">
        <v>669148.32339054882</v>
      </c>
      <c r="W28" s="171">
        <v>656141.12748470413</v>
      </c>
      <c r="X28" s="171">
        <v>643140.98474102328</v>
      </c>
      <c r="Y28" s="171">
        <v>630332.28837129835</v>
      </c>
      <c r="Z28" s="171">
        <v>617430.90681996406</v>
      </c>
      <c r="AA28" s="171">
        <v>604721.36666124756</v>
      </c>
      <c r="AB28" s="171">
        <v>592018.10522021283</v>
      </c>
      <c r="AC28" s="171">
        <v>579526.70010727737</v>
      </c>
      <c r="AD28" s="171">
        <v>566896.69624275016</v>
      </c>
      <c r="AE28" s="171">
        <v>554502.97262072144</v>
      </c>
      <c r="AF28" s="171">
        <v>542186.83996393625</v>
      </c>
      <c r="AG28" s="171">
        <v>529876.04698924138</v>
      </c>
      <c r="AH28" s="171">
        <v>517758.50757171144</v>
      </c>
      <c r="AI28" s="171">
        <v>505645.94400329352</v>
      </c>
      <c r="AJ28" s="171">
        <v>493727.00475517067</v>
      </c>
      <c r="AK28" s="171">
        <v>482011.47000430583</v>
      </c>
      <c r="AL28" s="171">
        <v>470390.53063122812</v>
      </c>
      <c r="AM28" s="171">
        <v>458873.26166993799</v>
      </c>
      <c r="AN28" s="171">
        <v>447630.64263455523</v>
      </c>
      <c r="AO28" s="171">
        <v>436326.79797235294</v>
      </c>
      <c r="AP28" s="171">
        <v>425284.05849500385</v>
      </c>
      <c r="AQ28" s="171">
        <v>414355.23642169376</v>
      </c>
      <c r="AR28" s="171">
        <v>403625.2780096489</v>
      </c>
      <c r="AS28" s="171">
        <v>392998.05537818716</v>
      </c>
      <c r="AT28" s="171">
        <v>382566.23999469739</v>
      </c>
      <c r="AU28" s="171">
        <v>372333.29173754889</v>
      </c>
      <c r="AV28" s="171">
        <v>362202.63226618152</v>
      </c>
      <c r="AW28" s="171">
        <v>352168.40560218325</v>
      </c>
      <c r="AX28" s="171">
        <v>342485.26490005781</v>
      </c>
      <c r="AY28" s="171">
        <v>332848.36296404607</v>
      </c>
      <c r="AZ28" s="171">
        <v>323505.01218376798</v>
      </c>
      <c r="BA28" s="171">
        <v>314308.05062836083</v>
      </c>
      <c r="BB28" s="171">
        <v>305322.56575092894</v>
      </c>
      <c r="BC28" s="171">
        <v>296557.52946371015</v>
      </c>
      <c r="BD28" s="171">
        <v>288009.14045495959</v>
      </c>
      <c r="BE28" s="171">
        <v>279724.63177805743</v>
      </c>
      <c r="BF28" s="171">
        <v>271674.22285189811</v>
      </c>
      <c r="BG28" s="171">
        <v>263893.73933104973</v>
      </c>
      <c r="BH28" s="171">
        <v>256369.49838729081</v>
      </c>
      <c r="BI28" s="171">
        <v>249163.92832431541</v>
      </c>
      <c r="BJ28" s="171">
        <v>242233.60927560434</v>
      </c>
      <c r="BK28" s="171">
        <v>235599.4924388692</v>
      </c>
      <c r="BL28" s="171">
        <v>229317.72293322609</v>
      </c>
      <c r="BM28" s="171">
        <v>223162.74033160327</v>
      </c>
      <c r="BN28" s="171">
        <v>217417.70478056971</v>
      </c>
      <c r="BO28" s="171">
        <v>211873.20616893878</v>
      </c>
      <c r="BP28" s="171">
        <v>206622.22162120393</v>
      </c>
      <c r="BQ28" s="171">
        <v>201728.22295120492</v>
      </c>
      <c r="BR28" s="171">
        <v>197075.29121153019</v>
      </c>
      <c r="BS28" s="171">
        <v>192684.99548786264</v>
      </c>
      <c r="BT28" s="171">
        <v>188528.69316251163</v>
      </c>
      <c r="BU28" s="171">
        <v>184628.90005825213</v>
      </c>
      <c r="BV28" s="171">
        <v>180869.74400806113</v>
      </c>
      <c r="BW28" s="171">
        <v>178580.01136514009</v>
      </c>
      <c r="BX28" s="171">
        <v>176495.52171116159</v>
      </c>
      <c r="BY28" s="171">
        <v>174639.59741538487</v>
      </c>
      <c r="BZ28" s="171">
        <v>172884.58915096545</v>
      </c>
      <c r="CA28" s="170"/>
      <c r="CB28" s="170"/>
    </row>
    <row r="29" spans="2:80" x14ac:dyDescent="0.25">
      <c r="B29" s="166">
        <f t="shared" si="11"/>
        <v>2022</v>
      </c>
      <c r="C29" s="171">
        <v>940753.46697568544</v>
      </c>
      <c r="D29" s="171">
        <v>927365.30105612869</v>
      </c>
      <c r="E29" s="171">
        <v>914079.57223318517</v>
      </c>
      <c r="F29" s="171">
        <v>900793.84341024165</v>
      </c>
      <c r="G29" s="171">
        <v>887539.9278101325</v>
      </c>
      <c r="H29" s="171">
        <v>874355.98417349847</v>
      </c>
      <c r="I29" s="171">
        <v>861274.48284876021</v>
      </c>
      <c r="J29" s="171">
        <v>848295.42383591796</v>
      </c>
      <c r="K29" s="171">
        <v>835316.36482307536</v>
      </c>
      <c r="L29" s="171">
        <v>822337.30581023311</v>
      </c>
      <c r="M29" s="171">
        <v>809591.09055029927</v>
      </c>
      <c r="N29" s="171">
        <v>796816.28511207434</v>
      </c>
      <c r="O29" s="171">
        <v>784041.47967384919</v>
      </c>
      <c r="P29" s="171">
        <v>771471.56928998069</v>
      </c>
      <c r="Q29" s="171">
        <v>757550.20075865032</v>
      </c>
      <c r="R29" s="171">
        <v>743756.12014472089</v>
      </c>
      <c r="S29" s="171">
        <v>730039.03647970222</v>
      </c>
      <c r="T29" s="171">
        <v>716424.40555714408</v>
      </c>
      <c r="U29" s="171">
        <v>702832.79489124054</v>
      </c>
      <c r="V29" s="171">
        <v>689562.20571048115</v>
      </c>
      <c r="W29" s="171">
        <v>676145.46341888257</v>
      </c>
      <c r="X29" s="171">
        <v>662749.95254206378</v>
      </c>
      <c r="Y29" s="171">
        <v>649537.65472645545</v>
      </c>
      <c r="Z29" s="171">
        <v>636242.8953779859</v>
      </c>
      <c r="AA29" s="171">
        <v>623132.53817512118</v>
      </c>
      <c r="AB29" s="171">
        <v>610041.08115578932</v>
      </c>
      <c r="AC29" s="171">
        <v>597230.63993958198</v>
      </c>
      <c r="AD29" s="171">
        <v>584126.79877633508</v>
      </c>
      <c r="AE29" s="171">
        <v>571423.79580783297</v>
      </c>
      <c r="AF29" s="171">
        <v>558716.39347274392</v>
      </c>
      <c r="AG29" s="171">
        <v>546025.06463810976</v>
      </c>
      <c r="AH29" s="171">
        <v>533522.29768038355</v>
      </c>
      <c r="AI29" s="171">
        <v>521034.50901380146</v>
      </c>
      <c r="AJ29" s="171">
        <v>508736.39829456783</v>
      </c>
      <c r="AK29" s="171">
        <v>496657.40579201002</v>
      </c>
      <c r="AL29" s="171">
        <v>484666.57930925488</v>
      </c>
      <c r="AM29" s="171">
        <v>472791.23649568023</v>
      </c>
      <c r="AN29" s="171">
        <v>461241.35469466238</v>
      </c>
      <c r="AO29" s="171">
        <v>449526.82693865517</v>
      </c>
      <c r="AP29" s="171">
        <v>438194.1587148729</v>
      </c>
      <c r="AQ29" s="171">
        <v>426914.88787197915</v>
      </c>
      <c r="AR29" s="171">
        <v>415840.97526662907</v>
      </c>
      <c r="AS29" s="171">
        <v>404879.68732364825</v>
      </c>
      <c r="AT29" s="171">
        <v>394113.35312975955</v>
      </c>
      <c r="AU29" s="171">
        <v>383552.38760397892</v>
      </c>
      <c r="AV29" s="171">
        <v>373102.70119770057</v>
      </c>
      <c r="AW29" s="171">
        <v>362746.66625630413</v>
      </c>
      <c r="AX29" s="171">
        <v>352789.98061577574</v>
      </c>
      <c r="AY29" s="171">
        <v>342847.0968049342</v>
      </c>
      <c r="AZ29" s="171">
        <v>333197.83221365057</v>
      </c>
      <c r="BA29" s="171">
        <v>323735.5749524869</v>
      </c>
      <c r="BB29" s="171">
        <v>314433.83100444503</v>
      </c>
      <c r="BC29" s="171">
        <v>305441.29194221809</v>
      </c>
      <c r="BD29" s="171">
        <v>296617.90228942002</v>
      </c>
      <c r="BE29" s="171">
        <v>288042.75766532455</v>
      </c>
      <c r="BF29" s="171">
        <v>279731.63380356424</v>
      </c>
      <c r="BG29" s="171">
        <v>271681.39085790346</v>
      </c>
      <c r="BH29" s="171">
        <v>263932.01246312365</v>
      </c>
      <c r="BI29" s="171">
        <v>256460.16757928953</v>
      </c>
      <c r="BJ29" s="171">
        <v>249321.06292014505</v>
      </c>
      <c r="BK29" s="171">
        <v>242488.2526111987</v>
      </c>
      <c r="BL29" s="171">
        <v>235986.62444258458</v>
      </c>
      <c r="BM29" s="171">
        <v>229641.34862224953</v>
      </c>
      <c r="BN29" s="171">
        <v>223720.78217340817</v>
      </c>
      <c r="BO29" s="171">
        <v>218014.0750781743</v>
      </c>
      <c r="BP29" s="171">
        <v>212604.02069358548</v>
      </c>
      <c r="BQ29" s="171">
        <v>207532.6347129911</v>
      </c>
      <c r="BR29" s="171">
        <v>202738.81224994734</v>
      </c>
      <c r="BS29" s="171">
        <v>198192.9533960548</v>
      </c>
      <c r="BT29" s="171">
        <v>193911.75238063568</v>
      </c>
      <c r="BU29" s="171">
        <v>189865.81541645376</v>
      </c>
      <c r="BV29" s="171">
        <v>185993.44506304793</v>
      </c>
      <c r="BW29" s="171">
        <v>183605.66195124257</v>
      </c>
      <c r="BX29" s="171">
        <v>181435.87633594003</v>
      </c>
      <c r="BY29" s="171">
        <v>179518.19237370286</v>
      </c>
      <c r="BZ29" s="171">
        <v>177708.01992279617</v>
      </c>
      <c r="CA29" s="170"/>
      <c r="CB29" s="170"/>
    </row>
    <row r="30" spans="2:80" x14ac:dyDescent="0.25">
      <c r="B30" s="166">
        <f t="shared" si="11"/>
        <v>2023</v>
      </c>
      <c r="C30" s="171">
        <v>969656.87427003309</v>
      </c>
      <c r="D30" s="171">
        <v>955846.13241392537</v>
      </c>
      <c r="E30" s="171">
        <v>942141.08164540399</v>
      </c>
      <c r="F30" s="171">
        <v>928436.03087688261</v>
      </c>
      <c r="G30" s="171">
        <v>914795.13925782894</v>
      </c>
      <c r="H30" s="171">
        <v>901194.46484022448</v>
      </c>
      <c r="I30" s="171">
        <v>887699.49202809948</v>
      </c>
      <c r="J30" s="171">
        <v>874310.22082145466</v>
      </c>
      <c r="K30" s="171">
        <v>860920.94961480936</v>
      </c>
      <c r="L30" s="171">
        <v>847531.67840816453</v>
      </c>
      <c r="M30" s="171">
        <v>834410.19683875702</v>
      </c>
      <c r="N30" s="171">
        <v>821231.05617797538</v>
      </c>
      <c r="O30" s="171">
        <v>808051.91551719373</v>
      </c>
      <c r="P30" s="171">
        <v>795084.1991031582</v>
      </c>
      <c r="Q30" s="171">
        <v>780724.48079723702</v>
      </c>
      <c r="R30" s="171">
        <v>766520.57134074043</v>
      </c>
      <c r="S30" s="171">
        <v>752371.04668804258</v>
      </c>
      <c r="T30" s="171">
        <v>738327.24467661104</v>
      </c>
      <c r="U30" s="171">
        <v>724329.86864645034</v>
      </c>
      <c r="V30" s="171">
        <v>710738.03250218788</v>
      </c>
      <c r="W30" s="171">
        <v>696895.26305181533</v>
      </c>
      <c r="X30" s="171">
        <v>683095.31194529217</v>
      </c>
      <c r="Y30" s="171">
        <v>669462.99245272065</v>
      </c>
      <c r="Z30" s="171">
        <v>655765.30027917179</v>
      </c>
      <c r="AA30" s="171">
        <v>642237.63779925951</v>
      </c>
      <c r="AB30" s="171">
        <v>628748.09216486709</v>
      </c>
      <c r="AC30" s="171">
        <v>615609.11542861047</v>
      </c>
      <c r="AD30" s="171">
        <v>602007.96883654338</v>
      </c>
      <c r="AE30" s="171">
        <v>588991.88546581799</v>
      </c>
      <c r="AF30" s="171">
        <v>575876.66429433762</v>
      </c>
      <c r="AG30" s="171">
        <v>562793.85927017848</v>
      </c>
      <c r="AH30" s="171">
        <v>549889.40746843698</v>
      </c>
      <c r="AI30" s="171">
        <v>537015.16305641213</v>
      </c>
      <c r="AJ30" s="171">
        <v>524321.52269598295</v>
      </c>
      <c r="AK30" s="171">
        <v>511867.8598951404</v>
      </c>
      <c r="AL30" s="171">
        <v>499491.04147554765</v>
      </c>
      <c r="AM30" s="171">
        <v>487246.16016259982</v>
      </c>
      <c r="AN30" s="171">
        <v>475377.93602655857</v>
      </c>
      <c r="AO30" s="171">
        <v>463232.27236565127</v>
      </c>
      <c r="AP30" s="171">
        <v>451606.44821429241</v>
      </c>
      <c r="AQ30" s="171">
        <v>439960.95787361905</v>
      </c>
      <c r="AR30" s="171">
        <v>428527.6291397445</v>
      </c>
      <c r="AS30" s="171">
        <v>417220.43883189821</v>
      </c>
      <c r="AT30" s="171">
        <v>406104.42693360668</v>
      </c>
      <c r="AU30" s="171">
        <v>395200.59767790057</v>
      </c>
      <c r="AV30" s="171">
        <v>384420.19323173712</v>
      </c>
      <c r="AW30" s="171">
        <v>373727.66311557492</v>
      </c>
      <c r="AX30" s="171">
        <v>363488.89523579832</v>
      </c>
      <c r="AY30" s="171">
        <v>353228.22190779366</v>
      </c>
      <c r="AZ30" s="171">
        <v>343256.61490757874</v>
      </c>
      <c r="BA30" s="171">
        <v>333520.1322681579</v>
      </c>
      <c r="BB30" s="171">
        <v>323886.25957062398</v>
      </c>
      <c r="BC30" s="171">
        <v>314661.4784338469</v>
      </c>
      <c r="BD30" s="171">
        <v>305551.739398306</v>
      </c>
      <c r="BE30" s="171">
        <v>296671.1716568463</v>
      </c>
      <c r="BF30" s="171">
        <v>288086.96741213964</v>
      </c>
      <c r="BG30" s="171">
        <v>279753.41698945285</v>
      </c>
      <c r="BH30" s="171">
        <v>271769.08750024874</v>
      </c>
      <c r="BI30" s="171">
        <v>264015.87789937359</v>
      </c>
      <c r="BJ30" s="171">
        <v>256657.94103207358</v>
      </c>
      <c r="BK30" s="171">
        <v>249618.01074654504</v>
      </c>
      <c r="BL30" s="171">
        <v>242883.06093627115</v>
      </c>
      <c r="BM30" s="171">
        <v>236341.80989497245</v>
      </c>
      <c r="BN30" s="171">
        <v>230236.70531748113</v>
      </c>
      <c r="BO30" s="171">
        <v>224363.39924898167</v>
      </c>
      <c r="BP30" s="171">
        <v>218787.54005071393</v>
      </c>
      <c r="BQ30" s="171">
        <v>213528.70530224621</v>
      </c>
      <c r="BR30" s="171">
        <v>208588.2009576748</v>
      </c>
      <c r="BS30" s="171">
        <v>203878.79267696678</v>
      </c>
      <c r="BT30" s="171">
        <v>199467.7213806503</v>
      </c>
      <c r="BU30" s="171">
        <v>195266.2663878774</v>
      </c>
      <c r="BV30" s="171">
        <v>191275.61672048265</v>
      </c>
      <c r="BW30" s="171">
        <v>188782.14230247383</v>
      </c>
      <c r="BX30" s="171">
        <v>186521.59735738923</v>
      </c>
      <c r="BY30" s="171">
        <v>184536.78865303387</v>
      </c>
      <c r="BZ30" s="171">
        <v>182668.06880389759</v>
      </c>
      <c r="CA30" s="170"/>
      <c r="CB30" s="170"/>
    </row>
    <row r="31" spans="2:80" x14ac:dyDescent="0.25">
      <c r="B31" s="166">
        <f t="shared" si="11"/>
        <v>2024</v>
      </c>
      <c r="C31" s="171">
        <v>999269.05716617615</v>
      </c>
      <c r="D31" s="171">
        <v>985030.10149839008</v>
      </c>
      <c r="E31" s="171">
        <v>970895.91619206313</v>
      </c>
      <c r="F31" s="171">
        <v>956761.73088573664</v>
      </c>
      <c r="G31" s="171">
        <v>942752.48684731242</v>
      </c>
      <c r="H31" s="171">
        <v>928728.60761525086</v>
      </c>
      <c r="I31" s="171">
        <v>914809.84486817895</v>
      </c>
      <c r="J31" s="171">
        <v>901000.1243220435</v>
      </c>
      <c r="K31" s="171">
        <v>887194.01092965843</v>
      </c>
      <c r="L31" s="171">
        <v>873384.21122564399</v>
      </c>
      <c r="M31" s="171">
        <v>859902.30215115042</v>
      </c>
      <c r="N31" s="171">
        <v>846311.48204729892</v>
      </c>
      <c r="O31" s="171">
        <v>832717.21181833441</v>
      </c>
      <c r="P31" s="171">
        <v>819341.06952983257</v>
      </c>
      <c r="Q31" s="171">
        <v>804534.30650900549</v>
      </c>
      <c r="R31" s="171">
        <v>789930.94690185285</v>
      </c>
      <c r="S31" s="171">
        <v>775339.68887388799</v>
      </c>
      <c r="T31" s="171">
        <v>760854.45130921132</v>
      </c>
      <c r="U31" s="171">
        <v>746462.4627390774</v>
      </c>
      <c r="V31" s="171">
        <v>732458.66405473719</v>
      </c>
      <c r="W31" s="171">
        <v>718181.94452577608</v>
      </c>
      <c r="X31" s="171">
        <v>703988.46119983029</v>
      </c>
      <c r="Y31" s="171">
        <v>689924.99829981988</v>
      </c>
      <c r="Z31" s="171">
        <v>675833.56916326459</v>
      </c>
      <c r="AA31" s="171">
        <v>661879.38081680448</v>
      </c>
      <c r="AB31" s="171">
        <v>647999.27700246579</v>
      </c>
      <c r="AC31" s="171">
        <v>634455.87434714707</v>
      </c>
      <c r="AD31" s="171">
        <v>620411.22758049518</v>
      </c>
      <c r="AE31" s="171">
        <v>607027.63888246764</v>
      </c>
      <c r="AF31" s="171">
        <v>593494.00781256473</v>
      </c>
      <c r="AG31" s="171">
        <v>580025.48625810817</v>
      </c>
      <c r="AH31" s="171">
        <v>566710.28817795473</v>
      </c>
      <c r="AI31" s="171">
        <v>553453.77975699271</v>
      </c>
      <c r="AJ31" s="171">
        <v>540354.98314427817</v>
      </c>
      <c r="AK31" s="171">
        <v>527529.52407941828</v>
      </c>
      <c r="AL31" s="171">
        <v>514755.00017542869</v>
      </c>
      <c r="AM31" s="171">
        <v>502143.65698215715</v>
      </c>
      <c r="AN31" s="171">
        <v>489903.63357635477</v>
      </c>
      <c r="AO31" s="171">
        <v>477357.89869147819</v>
      </c>
      <c r="AP31" s="171">
        <v>465410.6950680493</v>
      </c>
      <c r="AQ31" s="171">
        <v>453389.41973507032</v>
      </c>
      <c r="AR31" s="171">
        <v>441587.19560334715</v>
      </c>
      <c r="AS31" s="171">
        <v>429933.49994682375</v>
      </c>
      <c r="AT31" s="171">
        <v>418456.82935227547</v>
      </c>
      <c r="AU31" s="171">
        <v>407200.48720207601</v>
      </c>
      <c r="AV31" s="171">
        <v>396087.39684862946</v>
      </c>
      <c r="AW31" s="171">
        <v>385048.33047089202</v>
      </c>
      <c r="AX31" s="171">
        <v>374497.70642664074</v>
      </c>
      <c r="AY31" s="171">
        <v>363917.07044923084</v>
      </c>
      <c r="AZ31" s="171">
        <v>353608.07426549942</v>
      </c>
      <c r="BA31" s="171">
        <v>343571.22673279105</v>
      </c>
      <c r="BB31" s="171">
        <v>333619.30695295241</v>
      </c>
      <c r="BC31" s="171">
        <v>324124.66970936442</v>
      </c>
      <c r="BD31" s="171">
        <v>314727.5650179151</v>
      </c>
      <c r="BE31" s="171">
        <v>305551.83586765872</v>
      </c>
      <c r="BF31" s="171">
        <v>296686.82906125346</v>
      </c>
      <c r="BG31" s="171">
        <v>288076.72257661703</v>
      </c>
      <c r="BH31" s="171">
        <v>279834.85935205506</v>
      </c>
      <c r="BI31" s="171">
        <v>271815.53361639346</v>
      </c>
      <c r="BJ31" s="171">
        <v>264214.51072027266</v>
      </c>
      <c r="BK31" s="171">
        <v>256948.02083683774</v>
      </c>
      <c r="BL31" s="171">
        <v>249975.52170087842</v>
      </c>
      <c r="BM31" s="171">
        <v>243240.22883698522</v>
      </c>
      <c r="BN31" s="171">
        <v>236930.20694205241</v>
      </c>
      <c r="BO31" s="171">
        <v>230883.92645640462</v>
      </c>
      <c r="BP31" s="171">
        <v>225130.23595299717</v>
      </c>
      <c r="BQ31" s="171">
        <v>219690.14381808048</v>
      </c>
      <c r="BR31" s="171">
        <v>214591.86854462174</v>
      </c>
      <c r="BS31" s="171">
        <v>209725.74559800568</v>
      </c>
      <c r="BT31" s="171">
        <v>205175.49132799351</v>
      </c>
      <c r="BU31" s="171">
        <v>200822.64619234187</v>
      </c>
      <c r="BV31" s="171">
        <v>196702.82038895902</v>
      </c>
      <c r="BW31" s="171">
        <v>194111.66129631561</v>
      </c>
      <c r="BX31" s="171">
        <v>191769.26660683166</v>
      </c>
      <c r="BY31" s="171">
        <v>189704.86893905065</v>
      </c>
      <c r="BZ31" s="171">
        <v>187769.98674489275</v>
      </c>
      <c r="CA31" s="170"/>
      <c r="CB31" s="170"/>
    </row>
    <row r="32" spans="2:80" x14ac:dyDescent="0.25">
      <c r="B32" s="166">
        <f t="shared" si="11"/>
        <v>2025</v>
      </c>
      <c r="C32" s="171">
        <v>1029745.3158777177</v>
      </c>
      <c r="D32" s="171">
        <v>1015069.7581719344</v>
      </c>
      <c r="E32" s="171">
        <v>1000493.7704744977</v>
      </c>
      <c r="F32" s="171">
        <v>985917.78277706099</v>
      </c>
      <c r="G32" s="171">
        <v>971574.24748237757</v>
      </c>
      <c r="H32" s="171">
        <v>957117.5972579869</v>
      </c>
      <c r="I32" s="171">
        <v>942761.54184220149</v>
      </c>
      <c r="J32" s="171">
        <v>928517.97615433857</v>
      </c>
      <c r="K32" s="171">
        <v>914285.34014234017</v>
      </c>
      <c r="L32" s="171">
        <v>900041.53460610402</v>
      </c>
      <c r="M32" s="171">
        <v>886227.00379145076</v>
      </c>
      <c r="N32" s="171">
        <v>872213.78860062151</v>
      </c>
      <c r="O32" s="171">
        <v>858190.11953070038</v>
      </c>
      <c r="P32" s="171">
        <v>844391.51393047394</v>
      </c>
      <c r="Q32" s="171">
        <v>829125.65140858665</v>
      </c>
      <c r="R32" s="171">
        <v>814144.07604657044</v>
      </c>
      <c r="S32" s="171">
        <v>799098.13208573463</v>
      </c>
      <c r="T32" s="171">
        <v>784155.47407966945</v>
      </c>
      <c r="U32" s="171">
        <v>769389.62739813211</v>
      </c>
      <c r="V32" s="171">
        <v>754862.30200872454</v>
      </c>
      <c r="W32" s="171">
        <v>740140.23503669258</v>
      </c>
      <c r="X32" s="171">
        <v>725572.85686630034</v>
      </c>
      <c r="Y32" s="171">
        <v>711063.29501537909</v>
      </c>
      <c r="Z32" s="171">
        <v>696595.06484558294</v>
      </c>
      <c r="AA32" s="171">
        <v>682201.06717772991</v>
      </c>
      <c r="AB32" s="171">
        <v>667944.73620421928</v>
      </c>
      <c r="AC32" s="171">
        <v>653902.84224424127</v>
      </c>
      <c r="AD32" s="171">
        <v>639477.91673433757</v>
      </c>
      <c r="AE32" s="171">
        <v>625665.06092319125</v>
      </c>
      <c r="AF32" s="171">
        <v>611698.20983643935</v>
      </c>
      <c r="AG32" s="171">
        <v>597854.81423273974</v>
      </c>
      <c r="AH32" s="171">
        <v>584115.40801879484</v>
      </c>
      <c r="AI32" s="171">
        <v>570485.03547167755</v>
      </c>
      <c r="AJ32" s="171">
        <v>556966.82280178147</v>
      </c>
      <c r="AK32" s="171">
        <v>543775.89544895105</v>
      </c>
      <c r="AL32" s="171">
        <v>530587.09737580258</v>
      </c>
      <c r="AM32" s="171">
        <v>517615.06134115532</v>
      </c>
      <c r="AN32" s="171">
        <v>504935.54557285702</v>
      </c>
      <c r="AO32" s="171">
        <v>492025.12461614975</v>
      </c>
      <c r="AP32" s="171">
        <v>479728.04857134155</v>
      </c>
      <c r="AQ32" s="171">
        <v>467316.46285810578</v>
      </c>
      <c r="AR32" s="171">
        <v>455131.00726502168</v>
      </c>
      <c r="AS32" s="171">
        <v>443131.11508925143</v>
      </c>
      <c r="AT32" s="171">
        <v>431277.80213977396</v>
      </c>
      <c r="AU32" s="171">
        <v>419654.44144894229</v>
      </c>
      <c r="AV32" s="171">
        <v>408206.83598183794</v>
      </c>
      <c r="AW32" s="171">
        <v>396806.19009312458</v>
      </c>
      <c r="AX32" s="171">
        <v>385907.75632223883</v>
      </c>
      <c r="AY32" s="171">
        <v>375004.4941184913</v>
      </c>
      <c r="AZ32" s="171">
        <v>364334.32944128895</v>
      </c>
      <c r="BA32" s="171">
        <v>353965.34374852339</v>
      </c>
      <c r="BB32" s="171">
        <v>343709.83292816818</v>
      </c>
      <c r="BC32" s="171">
        <v>333901.27586586413</v>
      </c>
      <c r="BD32" s="171">
        <v>324214.76723009418</v>
      </c>
      <c r="BE32" s="171">
        <v>314753.74203772936</v>
      </c>
      <c r="BF32" s="171">
        <v>305595.91348447016</v>
      </c>
      <c r="BG32" s="171">
        <v>296715.17527939123</v>
      </c>
      <c r="BH32" s="171">
        <v>288185.92541360232</v>
      </c>
      <c r="BI32" s="171">
        <v>279915.52870999789</v>
      </c>
      <c r="BJ32" s="171">
        <v>272038.64530319074</v>
      </c>
      <c r="BK32" s="171">
        <v>264520.40022889833</v>
      </c>
      <c r="BL32" s="171">
        <v>257300.30639751753</v>
      </c>
      <c r="BM32" s="171">
        <v>250375.20249638497</v>
      </c>
      <c r="BN32" s="171">
        <v>243832.2589364603</v>
      </c>
      <c r="BO32" s="171">
        <v>237606.78729254386</v>
      </c>
      <c r="BP32" s="171">
        <v>231659.39846380625</v>
      </c>
      <c r="BQ32" s="171">
        <v>226043.04069864628</v>
      </c>
      <c r="BR32" s="171">
        <v>220772.66754292778</v>
      </c>
      <c r="BS32" s="171">
        <v>215756.70055863942</v>
      </c>
      <c r="BT32" s="171">
        <v>211055.209406849</v>
      </c>
      <c r="BU32" s="171">
        <v>206552.85378029451</v>
      </c>
      <c r="BV32" s="171">
        <v>202289.23076811648</v>
      </c>
      <c r="BW32" s="171">
        <v>199606.98068795359</v>
      </c>
      <c r="BX32" s="171">
        <v>197192.35723633255</v>
      </c>
      <c r="BY32" s="171">
        <v>195029.64345989047</v>
      </c>
      <c r="BZ32" s="171">
        <v>193017.83986075388</v>
      </c>
      <c r="CA32" s="170"/>
      <c r="CB32" s="170"/>
    </row>
    <row r="33" spans="2:80" x14ac:dyDescent="0.25">
      <c r="B33" s="166">
        <f t="shared" si="11"/>
        <v>2026</v>
      </c>
      <c r="C33" s="171">
        <v>1061773.7487362749</v>
      </c>
      <c r="D33" s="171">
        <v>1046652.7197718706</v>
      </c>
      <c r="E33" s="171">
        <v>1031609.0025293811</v>
      </c>
      <c r="F33" s="171">
        <v>1016565.2852868913</v>
      </c>
      <c r="G33" s="171">
        <v>1001908.3491643913</v>
      </c>
      <c r="H33" s="171">
        <v>987007.86046794523</v>
      </c>
      <c r="I33" s="171">
        <v>972187.71704239445</v>
      </c>
      <c r="J33" s="171">
        <v>957483.72495031357</v>
      </c>
      <c r="K33" s="171">
        <v>942812.63334687683</v>
      </c>
      <c r="L33" s="171">
        <v>928107.91926369793</v>
      </c>
      <c r="M33" s="171">
        <v>913975.44312555529</v>
      </c>
      <c r="N33" s="171">
        <v>899526.12922808575</v>
      </c>
      <c r="O33" s="171">
        <v>885045.34708447522</v>
      </c>
      <c r="P33" s="171">
        <v>870797.01790067134</v>
      </c>
      <c r="Q33" s="171">
        <v>855056.26138545864</v>
      </c>
      <c r="R33" s="171">
        <v>839704.39429567382</v>
      </c>
      <c r="S33" s="171">
        <v>824186.60596566694</v>
      </c>
      <c r="T33" s="171">
        <v>808757.16118395736</v>
      </c>
      <c r="U33" s="171">
        <v>793633.50325861457</v>
      </c>
      <c r="V33" s="171">
        <v>778508.53055227106</v>
      </c>
      <c r="W33" s="171">
        <v>763323.15567161795</v>
      </c>
      <c r="X33" s="171">
        <v>748394.57130854018</v>
      </c>
      <c r="Y33" s="171">
        <v>733409.04777415597</v>
      </c>
      <c r="Z33" s="171">
        <v>718573.47032126528</v>
      </c>
      <c r="AA33" s="171">
        <v>703718.67263499263</v>
      </c>
      <c r="AB33" s="171">
        <v>689092.35787215456</v>
      </c>
      <c r="AC33" s="171">
        <v>674484.25362693216</v>
      </c>
      <c r="AD33" s="171">
        <v>659692.12735495134</v>
      </c>
      <c r="AE33" s="171">
        <v>645418.40900874161</v>
      </c>
      <c r="AF33" s="171">
        <v>630986.96814908739</v>
      </c>
      <c r="AG33" s="171">
        <v>616769.03773150919</v>
      </c>
      <c r="AH33" s="171">
        <v>602581.31109602156</v>
      </c>
      <c r="AI33" s="171">
        <v>588574.45595290582</v>
      </c>
      <c r="AJ33" s="171">
        <v>574611.42059322144</v>
      </c>
      <c r="AK33" s="171">
        <v>561050.17128888879</v>
      </c>
      <c r="AL33" s="171">
        <v>547414.07155042537</v>
      </c>
      <c r="AM33" s="171">
        <v>534080.48479271133</v>
      </c>
      <c r="AN33" s="171">
        <v>520910.16838577332</v>
      </c>
      <c r="AO33" s="171">
        <v>507625.9768771563</v>
      </c>
      <c r="AP33" s="171">
        <v>494968.75302846078</v>
      </c>
      <c r="AQ33" s="171">
        <v>482139.08159758628</v>
      </c>
      <c r="AR33" s="171">
        <v>469542.82511367835</v>
      </c>
      <c r="AS33" s="171">
        <v>457183.67621182976</v>
      </c>
      <c r="AT33" s="171">
        <v>444920.82725668908</v>
      </c>
      <c r="AU33" s="171">
        <v>432902.79603678465</v>
      </c>
      <c r="AV33" s="171">
        <v>421105.58389792225</v>
      </c>
      <c r="AW33" s="171">
        <v>409314.89366512164</v>
      </c>
      <c r="AX33" s="171">
        <v>398037.13837253762</v>
      </c>
      <c r="AY33" s="171">
        <v>386794.39229217952</v>
      </c>
      <c r="AZ33" s="171">
        <v>375725.37862800749</v>
      </c>
      <c r="BA33" s="171">
        <v>364990.90786265314</v>
      </c>
      <c r="BB33" s="171">
        <v>354417.98988065426</v>
      </c>
      <c r="BC33" s="171">
        <v>344266.29421045759</v>
      </c>
      <c r="BD33" s="171">
        <v>334275.46257752657</v>
      </c>
      <c r="BE33" s="171">
        <v>324511.05250644323</v>
      </c>
      <c r="BF33" s="171">
        <v>315034.94470792194</v>
      </c>
      <c r="BG33" s="171">
        <v>305863.22523780493</v>
      </c>
      <c r="BH33" s="171">
        <v>297014.25978686579</v>
      </c>
      <c r="BI33" s="171">
        <v>288475.89782280824</v>
      </c>
      <c r="BJ33" s="171">
        <v>280287.05981439055</v>
      </c>
      <c r="BK33" s="171">
        <v>272485.55973723496</v>
      </c>
      <c r="BL33" s="171">
        <v>264987.87375128502</v>
      </c>
      <c r="BM33" s="171">
        <v>257868.44355023236</v>
      </c>
      <c r="BN33" s="171">
        <v>251059.47144315852</v>
      </c>
      <c r="BO33" s="171">
        <v>244646.01749083144</v>
      </c>
      <c r="BP33" s="171">
        <v>238485.33399027423</v>
      </c>
      <c r="BQ33" s="171">
        <v>232677.84147991298</v>
      </c>
      <c r="BR33" s="171">
        <v>227216.91826447693</v>
      </c>
      <c r="BS33" s="171">
        <v>222043.01985870005</v>
      </c>
      <c r="BT33" s="171">
        <v>217177.03319652594</v>
      </c>
      <c r="BU33" s="171">
        <v>212508.16399001714</v>
      </c>
      <c r="BV33" s="171">
        <v>208085.38863548794</v>
      </c>
      <c r="BW33" s="171">
        <v>205301.3775662304</v>
      </c>
      <c r="BX33" s="171">
        <v>202806.7415482488</v>
      </c>
      <c r="BY33" s="171">
        <v>200523.27564772664</v>
      </c>
      <c r="BZ33" s="171">
        <v>198419.8256224962</v>
      </c>
      <c r="CA33" s="170"/>
      <c r="CB33" s="170"/>
    </row>
    <row r="34" spans="2:80" x14ac:dyDescent="0.25">
      <c r="B34" s="166">
        <f t="shared" si="11"/>
        <v>2027</v>
      </c>
      <c r="C34" s="171">
        <v>1095034.2999159622</v>
      </c>
      <c r="D34" s="171">
        <v>1079461.5405899941</v>
      </c>
      <c r="E34" s="171">
        <v>1063930.4596319557</v>
      </c>
      <c r="F34" s="171">
        <v>1048399.3786739174</v>
      </c>
      <c r="G34" s="171">
        <v>1033423.1879534157</v>
      </c>
      <c r="H34" s="171">
        <v>1018071.336470676</v>
      </c>
      <c r="I34" s="171">
        <v>1002767.2443401858</v>
      </c>
      <c r="J34" s="171">
        <v>987583.12324991403</v>
      </c>
      <c r="K34" s="171">
        <v>972465.35404670122</v>
      </c>
      <c r="L34" s="171">
        <v>957279.7768846883</v>
      </c>
      <c r="M34" s="171">
        <v>942821.83212881733</v>
      </c>
      <c r="N34" s="171">
        <v>927927.24490782816</v>
      </c>
      <c r="O34" s="171">
        <v>912969.19426729844</v>
      </c>
      <c r="P34" s="171">
        <v>898251.31499035633</v>
      </c>
      <c r="Q34" s="171">
        <v>882024.50650891662</v>
      </c>
      <c r="R34" s="171">
        <v>866291.87485242332</v>
      </c>
      <c r="S34" s="171">
        <v>850290.42778834887</v>
      </c>
      <c r="T34" s="171">
        <v>834352.79674112063</v>
      </c>
      <c r="U34" s="171">
        <v>818868.94075933145</v>
      </c>
      <c r="V34" s="171">
        <v>803106.51099459198</v>
      </c>
      <c r="W34" s="171">
        <v>787445.33092900575</v>
      </c>
      <c r="X34" s="171">
        <v>772151.77281295275</v>
      </c>
      <c r="Y34" s="171">
        <v>756668.84827951482</v>
      </c>
      <c r="Z34" s="171">
        <v>741460.87305745296</v>
      </c>
      <c r="AA34" s="171">
        <v>726131.18549892027</v>
      </c>
      <c r="AB34" s="171">
        <v>711128.52928892896</v>
      </c>
      <c r="AC34" s="171">
        <v>695917.17379594489</v>
      </c>
      <c r="AD34" s="171">
        <v>680757.53461958654</v>
      </c>
      <c r="AE34" s="171">
        <v>666000.99161358806</v>
      </c>
      <c r="AF34" s="171">
        <v>651083.03715972346</v>
      </c>
      <c r="AG34" s="171">
        <v>636481.92338363011</v>
      </c>
      <c r="AH34" s="171">
        <v>621829.97810999339</v>
      </c>
      <c r="AI34" s="171">
        <v>607436.80009991885</v>
      </c>
      <c r="AJ34" s="171">
        <v>593012.3519372741</v>
      </c>
      <c r="AK34" s="171">
        <v>579070.20553370158</v>
      </c>
      <c r="AL34" s="171">
        <v>564964.50900728873</v>
      </c>
      <c r="AM34" s="171">
        <v>551262.97556186921</v>
      </c>
      <c r="AN34" s="171">
        <v>537574.44779628492</v>
      </c>
      <c r="AO34" s="171">
        <v>523904.191140385</v>
      </c>
      <c r="AP34" s="171">
        <v>510874.37480419292</v>
      </c>
      <c r="AQ34" s="171">
        <v>497608.85753946571</v>
      </c>
      <c r="AR34" s="171">
        <v>484584.10708324343</v>
      </c>
      <c r="AS34" s="171">
        <v>471852.16971232975</v>
      </c>
      <c r="AT34" s="171">
        <v>459158.10784378659</v>
      </c>
      <c r="AU34" s="171">
        <v>446727.73547769303</v>
      </c>
      <c r="AV34" s="171">
        <v>434566.84912460821</v>
      </c>
      <c r="AW34" s="171">
        <v>422368.02052751399</v>
      </c>
      <c r="AX34" s="171">
        <v>410690.33318038168</v>
      </c>
      <c r="AY34" s="171">
        <v>399093.61570893484</v>
      </c>
      <c r="AZ34" s="171">
        <v>387605.32158072433</v>
      </c>
      <c r="BA34" s="171">
        <v>376483.03609555005</v>
      </c>
      <c r="BB34" s="171">
        <v>365581.04350358923</v>
      </c>
      <c r="BC34" s="171">
        <v>355067.18983667367</v>
      </c>
      <c r="BD34" s="171">
        <v>344760.10018615529</v>
      </c>
      <c r="BE34" s="171">
        <v>334678.1833283999</v>
      </c>
      <c r="BF34" s="171">
        <v>324867.68367664033</v>
      </c>
      <c r="BG34" s="171">
        <v>315389.48169633315</v>
      </c>
      <c r="BH34" s="171">
        <v>306202.16730845306</v>
      </c>
      <c r="BI34" s="171">
        <v>297383.06485263043</v>
      </c>
      <c r="BJ34" s="171">
        <v>288862.40956015192</v>
      </c>
      <c r="BK34" s="171">
        <v>280758.07089339074</v>
      </c>
      <c r="BL34" s="171">
        <v>272965.94833158067</v>
      </c>
      <c r="BM34" s="171">
        <v>265644.514193404</v>
      </c>
      <c r="BN34" s="171">
        <v>258551.33801732713</v>
      </c>
      <c r="BO34" s="171">
        <v>251941.19557373106</v>
      </c>
      <c r="BP34" s="171">
        <v>245555.17326210497</v>
      </c>
      <c r="BQ34" s="171">
        <v>239546.3070461211</v>
      </c>
      <c r="BR34" s="171">
        <v>233883.04705842276</v>
      </c>
      <c r="BS34" s="171">
        <v>228544.68304114684</v>
      </c>
      <c r="BT34" s="171">
        <v>223506.00790297298</v>
      </c>
      <c r="BU34" s="171">
        <v>218660.18441372926</v>
      </c>
      <c r="BV34" s="171">
        <v>214069.72321112113</v>
      </c>
      <c r="BW34" s="171">
        <v>211177.94665859675</v>
      </c>
      <c r="BX34" s="171">
        <v>208596.74525458144</v>
      </c>
      <c r="BY34" s="171">
        <v>206182.24680141016</v>
      </c>
      <c r="BZ34" s="171">
        <v>203979.0309584401</v>
      </c>
      <c r="CA34" s="170"/>
      <c r="CB34" s="170"/>
    </row>
    <row r="35" spans="2:80" x14ac:dyDescent="0.25">
      <c r="B35" s="166">
        <f t="shared" si="11"/>
        <v>2028</v>
      </c>
      <c r="C35" s="171">
        <v>1128808.919511457</v>
      </c>
      <c r="D35" s="171">
        <v>1112817.5098690239</v>
      </c>
      <c r="E35" s="171">
        <v>1096792.7542316001</v>
      </c>
      <c r="F35" s="171">
        <v>1080772.5082879469</v>
      </c>
      <c r="G35" s="171">
        <v>1065346.1979798835</v>
      </c>
      <c r="H35" s="171">
        <v>1049574.8578993813</v>
      </c>
      <c r="I35" s="171">
        <v>1033782.3019326427</v>
      </c>
      <c r="J35" s="171">
        <v>1018113.5710053077</v>
      </c>
      <c r="K35" s="171">
        <v>1002578.111289155</v>
      </c>
      <c r="L35" s="171">
        <v>986910.42655654158</v>
      </c>
      <c r="M35" s="171">
        <v>972012.40638102079</v>
      </c>
      <c r="N35" s="171">
        <v>956697.28526666458</v>
      </c>
      <c r="O35" s="171">
        <v>941262.28558212076</v>
      </c>
      <c r="P35" s="171">
        <v>926075.05493557383</v>
      </c>
      <c r="Q35" s="171">
        <v>909382.92577770213</v>
      </c>
      <c r="R35" s="171">
        <v>893170.32663696865</v>
      </c>
      <c r="S35" s="171">
        <v>876706.46232080332</v>
      </c>
      <c r="T35" s="171">
        <v>860260.19553204381</v>
      </c>
      <c r="U35" s="171">
        <v>844348.62106480147</v>
      </c>
      <c r="V35" s="171">
        <v>828012.20250632614</v>
      </c>
      <c r="W35" s="171">
        <v>811893.30345973559</v>
      </c>
      <c r="X35" s="171">
        <v>796174.49546061829</v>
      </c>
      <c r="Y35" s="171">
        <v>780191.28546337131</v>
      </c>
      <c r="Z35" s="171">
        <v>764552.50886232522</v>
      </c>
      <c r="AA35" s="171">
        <v>748768.96217343141</v>
      </c>
      <c r="AB35" s="171">
        <v>733338.35153672285</v>
      </c>
      <c r="AC35" s="171">
        <v>717576.94639670686</v>
      </c>
      <c r="AD35" s="171">
        <v>702018.53280267189</v>
      </c>
      <c r="AE35" s="171">
        <v>686778.34178177593</v>
      </c>
      <c r="AF35" s="171">
        <v>671374.9997883304</v>
      </c>
      <c r="AG35" s="171">
        <v>656344.95989014278</v>
      </c>
      <c r="AH35" s="171">
        <v>641246.81905309763</v>
      </c>
      <c r="AI35" s="171">
        <v>626427.56809015828</v>
      </c>
      <c r="AJ35" s="171">
        <v>611559.24935817078</v>
      </c>
      <c r="AK35" s="171">
        <v>597198.05351050093</v>
      </c>
      <c r="AL35" s="171">
        <v>582626.39784291503</v>
      </c>
      <c r="AM35" s="171">
        <v>568537.69786850258</v>
      </c>
      <c r="AN35" s="171">
        <v>554382.02747454494</v>
      </c>
      <c r="AO35" s="171">
        <v>540296.33403913886</v>
      </c>
      <c r="AP35" s="171">
        <v>526862.73063303158</v>
      </c>
      <c r="AQ35" s="171">
        <v>513178.31597472227</v>
      </c>
      <c r="AR35" s="171">
        <v>499739.25599867635</v>
      </c>
      <c r="AS35" s="171">
        <v>486608.68713118625</v>
      </c>
      <c r="AT35" s="171">
        <v>473487.60641637433</v>
      </c>
      <c r="AU35" s="171">
        <v>460657.95254406182</v>
      </c>
      <c r="AV35" s="171">
        <v>448112.95437655336</v>
      </c>
      <c r="AW35" s="171">
        <v>435519.71971152152</v>
      </c>
      <c r="AX35" s="171">
        <v>423444.79727160186</v>
      </c>
      <c r="AY35" s="171">
        <v>411477.35942606698</v>
      </c>
      <c r="AZ35" s="171">
        <v>399608.14282558084</v>
      </c>
      <c r="BA35" s="171">
        <v>388093.83420719241</v>
      </c>
      <c r="BB35" s="171">
        <v>376854.20763003372</v>
      </c>
      <c r="BC35" s="171">
        <v>365980.51958255668</v>
      </c>
      <c r="BD35" s="171">
        <v>355350.3312551456</v>
      </c>
      <c r="BE35" s="171">
        <v>344940.54215527349</v>
      </c>
      <c r="BF35" s="171">
        <v>334803.4510808076</v>
      </c>
      <c r="BG35" s="171">
        <v>325004.55762370885</v>
      </c>
      <c r="BH35" s="171">
        <v>315499.12121405604</v>
      </c>
      <c r="BI35" s="171">
        <v>306390.06801002647</v>
      </c>
      <c r="BJ35" s="171">
        <v>297563.9867544478</v>
      </c>
      <c r="BK35" s="171">
        <v>289160.05805727013</v>
      </c>
      <c r="BL35" s="171">
        <v>281093.20692740049</v>
      </c>
      <c r="BM35" s="171">
        <v>273539.28983882105</v>
      </c>
      <c r="BN35" s="171">
        <v>266184.07047466864</v>
      </c>
      <c r="BO35" s="171">
        <v>259357.50739893125</v>
      </c>
      <c r="BP35" s="171">
        <v>252752.89397287957</v>
      </c>
      <c r="BQ35" s="171">
        <v>246539.98074501983</v>
      </c>
      <c r="BR35" s="171">
        <v>240675.69084611256</v>
      </c>
      <c r="BS35" s="171">
        <v>235166.71723118564</v>
      </c>
      <c r="BT35" s="171">
        <v>229961.36340709066</v>
      </c>
      <c r="BU35" s="171">
        <v>224942.62091071263</v>
      </c>
      <c r="BV35" s="171">
        <v>220197.37776018307</v>
      </c>
      <c r="BW35" s="171">
        <v>217205.79607950349</v>
      </c>
      <c r="BX35" s="171">
        <v>214523.2266969984</v>
      </c>
      <c r="BY35" s="171">
        <v>212005.95058637625</v>
      </c>
      <c r="BZ35" s="171">
        <v>209710.04988015202</v>
      </c>
      <c r="CA35" s="170"/>
      <c r="CB35" s="170"/>
    </row>
    <row r="36" spans="2:80" x14ac:dyDescent="0.25">
      <c r="B36" s="166">
        <f t="shared" si="11"/>
        <v>2029</v>
      </c>
      <c r="C36" s="171">
        <v>1163252.5666080285</v>
      </c>
      <c r="D36" s="171">
        <v>1146894.7366448017</v>
      </c>
      <c r="E36" s="171">
        <v>1130366.7344015923</v>
      </c>
      <c r="F36" s="171">
        <v>1113852.3965305078</v>
      </c>
      <c r="G36" s="171">
        <v>1097814.9875344837</v>
      </c>
      <c r="H36" s="171">
        <v>1081673.6420766711</v>
      </c>
      <c r="I36" s="171">
        <v>1065385.0197290154</v>
      </c>
      <c r="J36" s="171">
        <v>1049224.1355552068</v>
      </c>
      <c r="K36" s="171">
        <v>1033315.9496489364</v>
      </c>
      <c r="L36" s="171">
        <v>1017161.5515844363</v>
      </c>
      <c r="M36" s="171">
        <v>1001681.8250951737</v>
      </c>
      <c r="N36" s="171">
        <v>985985.70164215926</v>
      </c>
      <c r="O36" s="171">
        <v>970070.88126618159</v>
      </c>
      <c r="P36" s="171">
        <v>954411.35617146164</v>
      </c>
      <c r="Q36" s="171">
        <v>937287.81788342446</v>
      </c>
      <c r="R36" s="171">
        <v>920471.52140981751</v>
      </c>
      <c r="S36" s="171">
        <v>903579.0405228727</v>
      </c>
      <c r="T36" s="171">
        <v>886620.29971203092</v>
      </c>
      <c r="U36" s="171">
        <v>870205.56149532041</v>
      </c>
      <c r="V36" s="171">
        <v>853359.7041433889</v>
      </c>
      <c r="W36" s="171">
        <v>836811.86429051403</v>
      </c>
      <c r="X36" s="171">
        <v>820599.7102807113</v>
      </c>
      <c r="Y36" s="171">
        <v>804109.68857234379</v>
      </c>
      <c r="Z36" s="171">
        <v>787974.16875104792</v>
      </c>
      <c r="AA36" s="171">
        <v>771766.98305144638</v>
      </c>
      <c r="AB36" s="171">
        <v>755849.36723188381</v>
      </c>
      <c r="AC36" s="171">
        <v>739590.99947257596</v>
      </c>
      <c r="AD36" s="171">
        <v>723606.87334300997</v>
      </c>
      <c r="AE36" s="171">
        <v>707878.14942988683</v>
      </c>
      <c r="AF36" s="171">
        <v>691986.61699970812</v>
      </c>
      <c r="AG36" s="171">
        <v>676474.8109282013</v>
      </c>
      <c r="AH36" s="171">
        <v>660954.7890783709</v>
      </c>
      <c r="AI36" s="171">
        <v>645662.71390383248</v>
      </c>
      <c r="AJ36" s="171">
        <v>630373.47499039513</v>
      </c>
      <c r="AK36" s="171">
        <v>615548.13227308146</v>
      </c>
      <c r="AL36" s="171">
        <v>600510.08879401861</v>
      </c>
      <c r="AM36" s="171">
        <v>586016.82515882817</v>
      </c>
      <c r="AN36" s="171">
        <v>571451.29503111797</v>
      </c>
      <c r="AO36" s="171">
        <v>556913.98442332167</v>
      </c>
      <c r="AP36" s="171">
        <v>543038.69275659882</v>
      </c>
      <c r="AQ36" s="171">
        <v>528955.1811110602</v>
      </c>
      <c r="AR36" s="171">
        <v>515118.27358713665</v>
      </c>
      <c r="AS36" s="171">
        <v>501556.55120368116</v>
      </c>
      <c r="AT36" s="171">
        <v>488008.11554495443</v>
      </c>
      <c r="AU36" s="171">
        <v>474793.65789633221</v>
      </c>
      <c r="AV36" s="171">
        <v>461837.78412902413</v>
      </c>
      <c r="AW36" s="171">
        <v>448864.65372961818</v>
      </c>
      <c r="AX36" s="171">
        <v>436390.5135532436</v>
      </c>
      <c r="AY36" s="171">
        <v>424029.59992277296</v>
      </c>
      <c r="AZ36" s="171">
        <v>411823.78003635665</v>
      </c>
      <c r="BA36" s="171">
        <v>399904.1356686888</v>
      </c>
      <c r="BB36" s="171">
        <v>388316.64815560757</v>
      </c>
      <c r="BC36" s="171">
        <v>377080.86539914622</v>
      </c>
      <c r="BD36" s="171">
        <v>366118.81406726636</v>
      </c>
      <c r="BE36" s="171">
        <v>355365.48126217449</v>
      </c>
      <c r="BF36" s="171">
        <v>344908.47931439348</v>
      </c>
      <c r="BG36" s="171">
        <v>334766.79159656714</v>
      </c>
      <c r="BH36" s="171">
        <v>324963.14363387745</v>
      </c>
      <c r="BI36" s="171">
        <v>315550.38943308452</v>
      </c>
      <c r="BJ36" s="171">
        <v>306445.34677908919</v>
      </c>
      <c r="BK36" s="171">
        <v>297737.80611420819</v>
      </c>
      <c r="BL36" s="171">
        <v>289415.94316166942</v>
      </c>
      <c r="BM36" s="171">
        <v>281590.52343229286</v>
      </c>
      <c r="BN36" s="171">
        <v>273994.31128764729</v>
      </c>
      <c r="BO36" s="171">
        <v>266924.9749066871</v>
      </c>
      <c r="BP36" s="171">
        <v>260106.866565606</v>
      </c>
      <c r="BQ36" s="171">
        <v>253683.96497987822</v>
      </c>
      <c r="BR36" s="171">
        <v>247616.17584364268</v>
      </c>
      <c r="BS36" s="171">
        <v>241928.6850751923</v>
      </c>
      <c r="BT36" s="171">
        <v>236562.71403774078</v>
      </c>
      <c r="BU36" s="171">
        <v>231372.51047761412</v>
      </c>
      <c r="BV36" s="171">
        <v>226486.83206699957</v>
      </c>
      <c r="BW36" s="171">
        <v>223403.56738789805</v>
      </c>
      <c r="BX36" s="171">
        <v>220597.51224035464</v>
      </c>
      <c r="BY36" s="171">
        <v>218008.38300630421</v>
      </c>
      <c r="BZ36" s="171">
        <v>215624.51792366125</v>
      </c>
      <c r="CA36" s="170"/>
      <c r="CB36" s="170"/>
    </row>
    <row r="37" spans="2:80" x14ac:dyDescent="0.25">
      <c r="B37" s="166">
        <f t="shared" si="11"/>
        <v>2030</v>
      </c>
      <c r="C37" s="171">
        <v>1199447.8476947984</v>
      </c>
      <c r="D37" s="171">
        <v>1182769.4665026793</v>
      </c>
      <c r="E37" s="171">
        <v>1165707.8414667416</v>
      </c>
      <c r="F37" s="171">
        <v>1148687.3488967151</v>
      </c>
      <c r="G37" s="171">
        <v>1131938.1272286857</v>
      </c>
      <c r="H37" s="171">
        <v>1115466.8940916576</v>
      </c>
      <c r="I37" s="171">
        <v>1098651.928600631</v>
      </c>
      <c r="J37" s="171">
        <v>1081968.8563525751</v>
      </c>
      <c r="K37" s="171">
        <v>1065722.8138538648</v>
      </c>
      <c r="L37" s="171">
        <v>1049066.3683049409</v>
      </c>
      <c r="M37" s="171">
        <v>1032912.1366567174</v>
      </c>
      <c r="N37" s="171">
        <v>1016850.3553849733</v>
      </c>
      <c r="O37" s="171">
        <v>1000439.8061758687</v>
      </c>
      <c r="P37" s="171">
        <v>984291.88567643031</v>
      </c>
      <c r="Q37" s="171">
        <v>966746.49124101782</v>
      </c>
      <c r="R37" s="171">
        <v>949252.50542540429</v>
      </c>
      <c r="S37" s="171">
        <v>931939.4371292321</v>
      </c>
      <c r="T37" s="171">
        <v>914448.70024274406</v>
      </c>
      <c r="U37" s="171">
        <v>897498.09453711822</v>
      </c>
      <c r="V37" s="171">
        <v>880122.51423794415</v>
      </c>
      <c r="W37" s="171">
        <v>863148.8914152619</v>
      </c>
      <c r="X37" s="171">
        <v>846421.83443036827</v>
      </c>
      <c r="Y37" s="171">
        <v>829391.24685880903</v>
      </c>
      <c r="Z37" s="171">
        <v>812725.36566572334</v>
      </c>
      <c r="AA37" s="171">
        <v>796104.31088019232</v>
      </c>
      <c r="AB37" s="171">
        <v>779675.98150109313</v>
      </c>
      <c r="AC37" s="171">
        <v>762896.18360488559</v>
      </c>
      <c r="AD37" s="171">
        <v>746490.95026110997</v>
      </c>
      <c r="AE37" s="171">
        <v>730237.96917962702</v>
      </c>
      <c r="AF37" s="171">
        <v>713832.15935463854</v>
      </c>
      <c r="AG37" s="171">
        <v>697803.14328075177</v>
      </c>
      <c r="AH37" s="171">
        <v>681860.55632593413</v>
      </c>
      <c r="AI37" s="171">
        <v>666068.04700052086</v>
      </c>
      <c r="AJ37" s="171">
        <v>650353.9249661814</v>
      </c>
      <c r="AK37" s="171">
        <v>635028.19727730332</v>
      </c>
      <c r="AL37" s="171">
        <v>619495.12240500422</v>
      </c>
      <c r="AM37" s="171">
        <v>604590.01262243325</v>
      </c>
      <c r="AN37" s="171">
        <v>589605.50753717439</v>
      </c>
      <c r="AO37" s="171">
        <v>574592.63449555065</v>
      </c>
      <c r="AP37" s="171">
        <v>560232.19514416717</v>
      </c>
      <c r="AQ37" s="171">
        <v>545743.39074065874</v>
      </c>
      <c r="AR37" s="171">
        <v>531494.67108772532</v>
      </c>
      <c r="AS37" s="171">
        <v>517464.26148234465</v>
      </c>
      <c r="AT37" s="171">
        <v>503456.86909306224</v>
      </c>
      <c r="AU37" s="171">
        <v>489841.27064355102</v>
      </c>
      <c r="AV37" s="171">
        <v>476442.56378850731</v>
      </c>
      <c r="AW37" s="171">
        <v>463075.42148191214</v>
      </c>
      <c r="AX37" s="171">
        <v>450165.47625812312</v>
      </c>
      <c r="AY37" s="171">
        <v>437379.04117664625</v>
      </c>
      <c r="AZ37" s="171">
        <v>424831.91802187276</v>
      </c>
      <c r="BA37" s="171">
        <v>412463.37373554456</v>
      </c>
      <c r="BB37" s="171">
        <v>400506.85795982566</v>
      </c>
      <c r="BC37" s="171">
        <v>388874.04551038018</v>
      </c>
      <c r="BD37" s="171">
        <v>377558.44253689365</v>
      </c>
      <c r="BE37" s="171">
        <v>366434.096352441</v>
      </c>
      <c r="BF37" s="171">
        <v>355632.41018692113</v>
      </c>
      <c r="BG37" s="171">
        <v>345108.94932457607</v>
      </c>
      <c r="BH37" s="171">
        <v>334988.3155681038</v>
      </c>
      <c r="BI37" s="171">
        <v>325240.57283051335</v>
      </c>
      <c r="BJ37" s="171">
        <v>315836.44376250624</v>
      </c>
      <c r="BK37" s="171">
        <v>306787.44769630191</v>
      </c>
      <c r="BL37" s="171">
        <v>298189.51909053791</v>
      </c>
      <c r="BM37" s="171">
        <v>290057.98499415774</v>
      </c>
      <c r="BN37" s="171">
        <v>282198.06987308525</v>
      </c>
      <c r="BO37" s="171">
        <v>274854.11032722413</v>
      </c>
      <c r="BP37" s="171">
        <v>267804.7737004247</v>
      </c>
      <c r="BQ37" s="171">
        <v>261149.81128082727</v>
      </c>
      <c r="BR37" s="171">
        <v>254856.29802343622</v>
      </c>
      <c r="BS37" s="171">
        <v>248972.26385350508</v>
      </c>
      <c r="BT37" s="171">
        <v>243435.45470984996</v>
      </c>
      <c r="BU37" s="171">
        <v>238055.43452510511</v>
      </c>
      <c r="BV37" s="171">
        <v>233023.05576989433</v>
      </c>
      <c r="BW37" s="171">
        <v>229844.12015496794</v>
      </c>
      <c r="BX37" s="171">
        <v>226887.25965436356</v>
      </c>
      <c r="BY37" s="171">
        <v>224223.1361418255</v>
      </c>
      <c r="BZ37" s="171">
        <v>221737.89924430088</v>
      </c>
      <c r="CA37" s="170"/>
      <c r="CB37" s="170"/>
    </row>
    <row r="38" spans="2:80" x14ac:dyDescent="0.25">
      <c r="B38" s="166">
        <f t="shared" si="11"/>
        <v>2031</v>
      </c>
      <c r="C38" s="171">
        <v>1237034.6842570449</v>
      </c>
      <c r="D38" s="171">
        <v>1220045.0675765499</v>
      </c>
      <c r="E38" s="171">
        <v>1202427.2911952524</v>
      </c>
      <c r="F38" s="171">
        <v>1184892.4684977785</v>
      </c>
      <c r="G38" s="171">
        <v>1167379.7318153942</v>
      </c>
      <c r="H38" s="171">
        <v>1150585.5293071559</v>
      </c>
      <c r="I38" s="171">
        <v>1133221.7453303768</v>
      </c>
      <c r="J38" s="171">
        <v>1115994.1886269804</v>
      </c>
      <c r="K38" s="171">
        <v>1099415.1660216958</v>
      </c>
      <c r="L38" s="171">
        <v>1082246.4182489826</v>
      </c>
      <c r="M38" s="171">
        <v>1065369.4932586884</v>
      </c>
      <c r="N38" s="171">
        <v>1048933.1464007117</v>
      </c>
      <c r="O38" s="171">
        <v>1032016.130721777</v>
      </c>
      <c r="P38" s="171">
        <v>1015368.8963515579</v>
      </c>
      <c r="Q38" s="171">
        <v>997389.84080513474</v>
      </c>
      <c r="R38" s="171">
        <v>979182.26640863996</v>
      </c>
      <c r="S38" s="171">
        <v>961436.57206967147</v>
      </c>
      <c r="T38" s="171">
        <v>943400.32442557137</v>
      </c>
      <c r="U38" s="171">
        <v>925890.12466111896</v>
      </c>
      <c r="V38" s="171">
        <v>907970.68727444846</v>
      </c>
      <c r="W38" s="171">
        <v>890557.80827938323</v>
      </c>
      <c r="X38" s="171">
        <v>873301.28951781651</v>
      </c>
      <c r="Y38" s="171">
        <v>855705.85822563258</v>
      </c>
      <c r="Z38" s="171">
        <v>838485.57152577885</v>
      </c>
      <c r="AA38" s="171">
        <v>821444.66529189236</v>
      </c>
      <c r="AB38" s="171">
        <v>804489.75880855171</v>
      </c>
      <c r="AC38" s="171">
        <v>787171.9439476562</v>
      </c>
      <c r="AD38" s="171">
        <v>770337.37985753885</v>
      </c>
      <c r="AE38" s="171">
        <v>753535.25475808536</v>
      </c>
      <c r="AF38" s="171">
        <v>736597.67873233836</v>
      </c>
      <c r="AG38" s="171">
        <v>720026.71367273037</v>
      </c>
      <c r="AH38" s="171">
        <v>703651.33055306715</v>
      </c>
      <c r="AI38" s="171">
        <v>687340.16008248809</v>
      </c>
      <c r="AJ38" s="171">
        <v>671189.60293324129</v>
      </c>
      <c r="AK38" s="171">
        <v>655338.77649693796</v>
      </c>
      <c r="AL38" s="171">
        <v>639291.7938697245</v>
      </c>
      <c r="AM38" s="171">
        <v>623962.29199904483</v>
      </c>
      <c r="AN38" s="171">
        <v>608545.50049280166</v>
      </c>
      <c r="AO38" s="171">
        <v>593042.52016114886</v>
      </c>
      <c r="AP38" s="171">
        <v>578167.16349636833</v>
      </c>
      <c r="AQ38" s="171">
        <v>563263.45507068897</v>
      </c>
      <c r="AR38" s="171">
        <v>548587.8959516047</v>
      </c>
      <c r="AS38" s="171">
        <v>534064.12152894866</v>
      </c>
      <c r="AT38" s="171">
        <v>519577.5764389215</v>
      </c>
      <c r="AU38" s="171">
        <v>505545.16490141337</v>
      </c>
      <c r="AV38" s="171">
        <v>491683.38373726455</v>
      </c>
      <c r="AW38" s="171">
        <v>477909.25158944033</v>
      </c>
      <c r="AX38" s="171">
        <v>464539.72323679383</v>
      </c>
      <c r="AY38" s="171">
        <v>451307.47860185942</v>
      </c>
      <c r="AZ38" s="171">
        <v>438408.71317988349</v>
      </c>
      <c r="BA38" s="171">
        <v>425567.61554547073</v>
      </c>
      <c r="BB38" s="171">
        <v>413225.14583106246</v>
      </c>
      <c r="BC38" s="171">
        <v>401172.85826730856</v>
      </c>
      <c r="BD38" s="171">
        <v>389487.00393405248</v>
      </c>
      <c r="BE38" s="171">
        <v>377974.82218879694</v>
      </c>
      <c r="BF38" s="171">
        <v>366809.75711489213</v>
      </c>
      <c r="BG38" s="171">
        <v>355882.12205127627</v>
      </c>
      <c r="BH38" s="171">
        <v>345430.62813599646</v>
      </c>
      <c r="BI38" s="171">
        <v>335327.43987849634</v>
      </c>
      <c r="BJ38" s="171">
        <v>325609.48858755868</v>
      </c>
      <c r="BK38" s="171">
        <v>316198.57578684995</v>
      </c>
      <c r="BL38" s="171">
        <v>307308.72745313903</v>
      </c>
      <c r="BM38" s="171">
        <v>298851.80666946986</v>
      </c>
      <c r="BN38" s="171">
        <v>290712.95479152526</v>
      </c>
      <c r="BO38" s="171">
        <v>283075.75793859031</v>
      </c>
      <c r="BP38" s="171">
        <v>275783.21334956074</v>
      </c>
      <c r="BQ38" s="171">
        <v>268882.2447080065</v>
      </c>
      <c r="BR38" s="171">
        <v>262350.08208318823</v>
      </c>
      <c r="BS38" s="171">
        <v>256256.42299017101</v>
      </c>
      <c r="BT38" s="171">
        <v>250540.43533103436</v>
      </c>
      <c r="BU38" s="171">
        <v>244959.43294327898</v>
      </c>
      <c r="BV38" s="171">
        <v>239773.89933603408</v>
      </c>
      <c r="BW38" s="171">
        <v>236496.20511099516</v>
      </c>
      <c r="BX38" s="171">
        <v>233375.59817797184</v>
      </c>
      <c r="BY38" s="171">
        <v>230632.62938811045</v>
      </c>
      <c r="BZ38" s="171">
        <v>228039.17144077618</v>
      </c>
      <c r="CA38" s="170"/>
      <c r="CB38" s="170"/>
    </row>
    <row r="39" spans="2:80" x14ac:dyDescent="0.25">
      <c r="B39" s="166">
        <f t="shared" si="11"/>
        <v>2032</v>
      </c>
      <c r="C39" s="171">
        <v>1275205.0565089721</v>
      </c>
      <c r="D39" s="171">
        <v>1257792.5576694286</v>
      </c>
      <c r="E39" s="171">
        <v>1239614.307356216</v>
      </c>
      <c r="F39" s="171">
        <v>1221602.6738252114</v>
      </c>
      <c r="G39" s="171">
        <v>1203426.0245489194</v>
      </c>
      <c r="H39" s="171">
        <v>1186199.6456468855</v>
      </c>
      <c r="I39" s="171">
        <v>1168286.7067902964</v>
      </c>
      <c r="J39" s="171">
        <v>1150514.1675165389</v>
      </c>
      <c r="K39" s="171">
        <v>1133501.2792502886</v>
      </c>
      <c r="L39" s="171">
        <v>1115853.9012730776</v>
      </c>
      <c r="M39" s="171">
        <v>1098338.0551863825</v>
      </c>
      <c r="N39" s="171">
        <v>1081405.1644174857</v>
      </c>
      <c r="O39" s="171">
        <v>1064012.8488160283</v>
      </c>
      <c r="P39" s="171">
        <v>1046895.9163045316</v>
      </c>
      <c r="Q39" s="171">
        <v>1028368.7613980975</v>
      </c>
      <c r="R39" s="171">
        <v>1009549.974130685</v>
      </c>
      <c r="S39" s="171">
        <v>991262.48252150253</v>
      </c>
      <c r="T39" s="171">
        <v>972707.50982166734</v>
      </c>
      <c r="U39" s="171">
        <v>954633.7919645895</v>
      </c>
      <c r="V39" s="171">
        <v>936194.96025145613</v>
      </c>
      <c r="W39" s="171">
        <v>918244.95784773107</v>
      </c>
      <c r="X39" s="171">
        <v>900480.84422655776</v>
      </c>
      <c r="Y39" s="171">
        <v>882320.48939068429</v>
      </c>
      <c r="Z39" s="171">
        <v>864545.9675804642</v>
      </c>
      <c r="AA39" s="171">
        <v>847021.0501890782</v>
      </c>
      <c r="AB39" s="171">
        <v>829559.7040671655</v>
      </c>
      <c r="AC39" s="171">
        <v>811728.00414765347</v>
      </c>
      <c r="AD39" s="171">
        <v>794405.63282467832</v>
      </c>
      <c r="AE39" s="171">
        <v>777056.03954685293</v>
      </c>
      <c r="AF39" s="171">
        <v>759606.62648617476</v>
      </c>
      <c r="AG39" s="171">
        <v>742494.36210314394</v>
      </c>
      <c r="AH39" s="171">
        <v>725635.51204424119</v>
      </c>
      <c r="AI39" s="171">
        <v>708824.70945070591</v>
      </c>
      <c r="AJ39" s="171">
        <v>692191.40325641236</v>
      </c>
      <c r="AK39" s="171">
        <v>675818.26054581546</v>
      </c>
      <c r="AL39" s="171">
        <v>659276.90460402926</v>
      </c>
      <c r="AM39" s="171">
        <v>643480.59500847815</v>
      </c>
      <c r="AN39" s="171">
        <v>627595.95457755076</v>
      </c>
      <c r="AO39" s="171">
        <v>611635.94499518012</v>
      </c>
      <c r="AP39" s="171">
        <v>596234.46373009856</v>
      </c>
      <c r="AQ39" s="171">
        <v>580897.59493702836</v>
      </c>
      <c r="AR39" s="171">
        <v>565766.80604506144</v>
      </c>
      <c r="AS39" s="171">
        <v>550755.20634508785</v>
      </c>
      <c r="AT39" s="171">
        <v>535806.77267757605</v>
      </c>
      <c r="AU39" s="171">
        <v>521332.18311804614</v>
      </c>
      <c r="AV39" s="171">
        <v>507022.70793614734</v>
      </c>
      <c r="AW39" s="171">
        <v>492831.43497128179</v>
      </c>
      <c r="AX39" s="171">
        <v>479006.48097782023</v>
      </c>
      <c r="AY39" s="171">
        <v>465343.0664942619</v>
      </c>
      <c r="AZ39" s="171">
        <v>452053.60563901759</v>
      </c>
      <c r="BA39" s="171">
        <v>438782.65787015506</v>
      </c>
      <c r="BB39" s="171">
        <v>426039.06282860349</v>
      </c>
      <c r="BC39" s="171">
        <v>413573.39223835053</v>
      </c>
      <c r="BD39" s="171">
        <v>401504.23848317179</v>
      </c>
      <c r="BE39" s="171">
        <v>389620.95401046099</v>
      </c>
      <c r="BF39" s="171">
        <v>378076.66766148421</v>
      </c>
      <c r="BG39" s="171">
        <v>366769.49073271872</v>
      </c>
      <c r="BH39" s="171">
        <v>355981.9368556168</v>
      </c>
      <c r="BI39" s="171">
        <v>345522.6696865859</v>
      </c>
      <c r="BJ39" s="171">
        <v>335483.6229535446</v>
      </c>
      <c r="BK39" s="171">
        <v>325742.88004326762</v>
      </c>
      <c r="BL39" s="171">
        <v>316545.33936270734</v>
      </c>
      <c r="BM39" s="171">
        <v>307786.3177211096</v>
      </c>
      <c r="BN39" s="171">
        <v>299365.58945669828</v>
      </c>
      <c r="BO39" s="171">
        <v>291447.01169809408</v>
      </c>
      <c r="BP39" s="171">
        <v>283910.85159623565</v>
      </c>
      <c r="BQ39" s="171">
        <v>276767.32002885058</v>
      </c>
      <c r="BR39" s="171">
        <v>270008.47107037553</v>
      </c>
      <c r="BS39" s="171">
        <v>263692.66471354122</v>
      </c>
      <c r="BT39" s="171">
        <v>257786.39788872347</v>
      </c>
      <c r="BU39" s="171">
        <v>252011.48474866187</v>
      </c>
      <c r="BV39" s="171">
        <v>246657.64635966148</v>
      </c>
      <c r="BW39" s="171">
        <v>243280.48595390044</v>
      </c>
      <c r="BX39" s="171">
        <v>240028.13909580736</v>
      </c>
      <c r="BY39" s="171">
        <v>237193.23207432666</v>
      </c>
      <c r="BZ39" s="171">
        <v>234504.38074357214</v>
      </c>
      <c r="CA39" s="170"/>
      <c r="CB39" s="170"/>
    </row>
    <row r="40" spans="2:80" x14ac:dyDescent="0.25">
      <c r="B40" s="166">
        <f t="shared" si="11"/>
        <v>2033</v>
      </c>
      <c r="C40" s="171">
        <v>1314133.5286869754</v>
      </c>
      <c r="D40" s="171">
        <v>1296175.9579546163</v>
      </c>
      <c r="E40" s="171">
        <v>1277429.8616773633</v>
      </c>
      <c r="F40" s="171">
        <v>1258999.6908864407</v>
      </c>
      <c r="G40" s="171">
        <v>1240262.2691278355</v>
      </c>
      <c r="H40" s="171">
        <v>1222483.9555883044</v>
      </c>
      <c r="I40" s="171">
        <v>1204018.1928744535</v>
      </c>
      <c r="J40" s="171">
        <v>1185696.8622832126</v>
      </c>
      <c r="K40" s="171">
        <v>1168139.2933925719</v>
      </c>
      <c r="L40" s="171">
        <v>1150064.6048121359</v>
      </c>
      <c r="M40" s="171">
        <v>1131995.9707340123</v>
      </c>
      <c r="N40" s="171">
        <v>1114414.8683115514</v>
      </c>
      <c r="O40" s="171">
        <v>1096594.7294080418</v>
      </c>
      <c r="P40" s="171">
        <v>1079053.1683965172</v>
      </c>
      <c r="Q40" s="171">
        <v>1059835.2503351534</v>
      </c>
      <c r="R40" s="171">
        <v>1040527.5752813439</v>
      </c>
      <c r="S40" s="171">
        <v>1021562.1167718414</v>
      </c>
      <c r="T40" s="171">
        <v>1002529.0355438576</v>
      </c>
      <c r="U40" s="171">
        <v>983883.95885141613</v>
      </c>
      <c r="V40" s="171">
        <v>964962.73275267752</v>
      </c>
      <c r="W40" s="171">
        <v>946352.80739289382</v>
      </c>
      <c r="X40" s="171">
        <v>928114.70551966771</v>
      </c>
      <c r="Y40" s="171">
        <v>909385.34342347248</v>
      </c>
      <c r="Z40" s="171">
        <v>891052.72477507801</v>
      </c>
      <c r="AA40" s="171">
        <v>872971.34226755775</v>
      </c>
      <c r="AB40" s="171">
        <v>855033.52867403242</v>
      </c>
      <c r="AC40" s="171">
        <v>836721.26846446097</v>
      </c>
      <c r="AD40" s="171">
        <v>818844.05414422927</v>
      </c>
      <c r="AE40" s="171">
        <v>800944.17528934183</v>
      </c>
      <c r="AF40" s="171">
        <v>783010.54158867244</v>
      </c>
      <c r="AG40" s="171">
        <v>765352.79938991554</v>
      </c>
      <c r="AH40" s="171">
        <v>747951.61860176944</v>
      </c>
      <c r="AI40" s="171">
        <v>730666.49575150432</v>
      </c>
      <c r="AJ40" s="171">
        <v>713495.98201787868</v>
      </c>
      <c r="AK40" s="171">
        <v>696598.57743763831</v>
      </c>
      <c r="AL40" s="171">
        <v>679587.50519031845</v>
      </c>
      <c r="AM40" s="171">
        <v>663274.03602644894</v>
      </c>
      <c r="AN40" s="171">
        <v>646878.48094767821</v>
      </c>
      <c r="AO40" s="171">
        <v>630507.20089085889</v>
      </c>
      <c r="AP40" s="171">
        <v>614554.71713251586</v>
      </c>
      <c r="AQ40" s="171">
        <v>598767.11794128583</v>
      </c>
      <c r="AR40" s="171">
        <v>583145.42400297429</v>
      </c>
      <c r="AS40" s="171">
        <v>567646.67118795542</v>
      </c>
      <c r="AT40" s="171">
        <v>552255.79711033637</v>
      </c>
      <c r="AU40" s="171">
        <v>537306.66709196882</v>
      </c>
      <c r="AV40" s="171">
        <v>522566.30109105777</v>
      </c>
      <c r="AW40" s="171">
        <v>507946.83725411538</v>
      </c>
      <c r="AX40" s="171">
        <v>493665.4339248797</v>
      </c>
      <c r="AY40" s="171">
        <v>479585.76929134747</v>
      </c>
      <c r="AZ40" s="171">
        <v>465858.35881805286</v>
      </c>
      <c r="BA40" s="171">
        <v>452206.24808866333</v>
      </c>
      <c r="BB40" s="171">
        <v>439039.61579395516</v>
      </c>
      <c r="BC40" s="171">
        <v>426161.43117784488</v>
      </c>
      <c r="BD40" s="171">
        <v>413689.69120711903</v>
      </c>
      <c r="BE40" s="171">
        <v>401454.65205181617</v>
      </c>
      <c r="BF40" s="171">
        <v>389505.73503297346</v>
      </c>
      <c r="BG40" s="171">
        <v>377843.26945840404</v>
      </c>
      <c r="BH40" s="171">
        <v>366711.82162430661</v>
      </c>
      <c r="BI40" s="171">
        <v>355888.51971680025</v>
      </c>
      <c r="BJ40" s="171">
        <v>345516.15508978569</v>
      </c>
      <c r="BK40" s="171">
        <v>335479.96904520754</v>
      </c>
      <c r="BL40" s="171">
        <v>325949.80992072175</v>
      </c>
      <c r="BM40" s="171">
        <v>316911.66155757819</v>
      </c>
      <c r="BN40" s="171">
        <v>308200.70940908545</v>
      </c>
      <c r="BO40" s="171">
        <v>300008.68578481372</v>
      </c>
      <c r="BP40" s="171">
        <v>292225.61128719657</v>
      </c>
      <c r="BQ40" s="171">
        <v>284839.26830975222</v>
      </c>
      <c r="BR40" s="171">
        <v>277865.42013302457</v>
      </c>
      <c r="BS40" s="171">
        <v>271306.31725696853</v>
      </c>
      <c r="BT40" s="171">
        <v>265194.28894790064</v>
      </c>
      <c r="BU40" s="171">
        <v>259230.80893518435</v>
      </c>
      <c r="BV40" s="171">
        <v>253688.747350875</v>
      </c>
      <c r="BW40" s="171">
        <v>250212.13422196149</v>
      </c>
      <c r="BX40" s="171">
        <v>246862.07919571217</v>
      </c>
      <c r="BY40" s="171">
        <v>243917.62175865303</v>
      </c>
      <c r="BZ40" s="171">
        <v>241147.14540433616</v>
      </c>
      <c r="CA40" s="170"/>
      <c r="CB40" s="170"/>
    </row>
    <row r="41" spans="2:80" x14ac:dyDescent="0.25">
      <c r="B41" s="166">
        <f t="shared" si="11"/>
        <v>2034</v>
      </c>
      <c r="C41" s="171">
        <v>1355038.7452098276</v>
      </c>
      <c r="D41" s="171">
        <v>1336503.9791188864</v>
      </c>
      <c r="E41" s="171">
        <v>1317157.3547866642</v>
      </c>
      <c r="F41" s="171">
        <v>1298357.1087001171</v>
      </c>
      <c r="G41" s="171">
        <v>1279044.7849706709</v>
      </c>
      <c r="H41" s="171">
        <v>1260661.0255150131</v>
      </c>
      <c r="I41" s="171">
        <v>1241628.0097538019</v>
      </c>
      <c r="J41" s="171">
        <v>1222742.9143431336</v>
      </c>
      <c r="K41" s="171">
        <v>1204588.4569726873</v>
      </c>
      <c r="L41" s="171">
        <v>1186123.9533087788</v>
      </c>
      <c r="M41" s="171">
        <v>1167467.5493912944</v>
      </c>
      <c r="N41" s="171">
        <v>1149152.9547074195</v>
      </c>
      <c r="O41" s="171">
        <v>1130937.8885509579</v>
      </c>
      <c r="P41" s="171">
        <v>1113002.0471486442</v>
      </c>
      <c r="Q41" s="171">
        <v>1093008.5102825658</v>
      </c>
      <c r="R41" s="171">
        <v>1073221.6883884256</v>
      </c>
      <c r="S41" s="171">
        <v>1053496.2547162999</v>
      </c>
      <c r="T41" s="171">
        <v>1034008.1102184784</v>
      </c>
      <c r="U41" s="171">
        <v>1014754.713215003</v>
      </c>
      <c r="V41" s="171">
        <v>995369.90789702232</v>
      </c>
      <c r="W41" s="171">
        <v>976021.49459602323</v>
      </c>
      <c r="X41" s="171">
        <v>957312.18846925499</v>
      </c>
      <c r="Y41" s="171">
        <v>937989.14451960765</v>
      </c>
      <c r="Z41" s="171">
        <v>919073.16113882512</v>
      </c>
      <c r="AA41" s="171">
        <v>900397.56470457651</v>
      </c>
      <c r="AB41" s="171">
        <v>881980.74167523906</v>
      </c>
      <c r="AC41" s="171">
        <v>863206.37309175055</v>
      </c>
      <c r="AD41" s="171">
        <v>844734.31156407273</v>
      </c>
      <c r="AE41" s="171">
        <v>826255.02780221798</v>
      </c>
      <c r="AF41" s="171">
        <v>807838.63680030475</v>
      </c>
      <c r="AG41" s="171">
        <v>789604.50692408951</v>
      </c>
      <c r="AH41" s="171">
        <v>771620.24796234141</v>
      </c>
      <c r="AI41" s="171">
        <v>753857.46253220586</v>
      </c>
      <c r="AJ41" s="171">
        <v>736108.34644313401</v>
      </c>
      <c r="AK41" s="171">
        <v>718654.86568159121</v>
      </c>
      <c r="AL41" s="171">
        <v>701175.11437993916</v>
      </c>
      <c r="AM41" s="171">
        <v>684294.75994373299</v>
      </c>
      <c r="AN41" s="171">
        <v>667355.38406854903</v>
      </c>
      <c r="AO41" s="171">
        <v>650591.18188865739</v>
      </c>
      <c r="AP41" s="171">
        <v>634023.98156319454</v>
      </c>
      <c r="AQ41" s="171">
        <v>617771.82155611995</v>
      </c>
      <c r="AR41" s="171">
        <v>601624.42831157241</v>
      </c>
      <c r="AS41" s="171">
        <v>585603.54636176676</v>
      </c>
      <c r="AT41" s="171">
        <v>569759.01367235696</v>
      </c>
      <c r="AU41" s="171">
        <v>554294.09069533169</v>
      </c>
      <c r="AV41" s="171">
        <v>539103.49851582095</v>
      </c>
      <c r="AW41" s="171">
        <v>524039.93566292251</v>
      </c>
      <c r="AX41" s="171">
        <v>509260.68804867682</v>
      </c>
      <c r="AY41" s="171">
        <v>494746.77812735608</v>
      </c>
      <c r="AZ41" s="171">
        <v>480545.0734455901</v>
      </c>
      <c r="BA41" s="171">
        <v>466503.7292297919</v>
      </c>
      <c r="BB41" s="171">
        <v>452877.0735991511</v>
      </c>
      <c r="BC41" s="171">
        <v>439553.22446813062</v>
      </c>
      <c r="BD41" s="171">
        <v>426639.55696577899</v>
      </c>
      <c r="BE41" s="171">
        <v>414036.85976304056</v>
      </c>
      <c r="BF41" s="171">
        <v>401639.27412644203</v>
      </c>
      <c r="BG41" s="171">
        <v>389598.9751203059</v>
      </c>
      <c r="BH41" s="171">
        <v>378095.28925785952</v>
      </c>
      <c r="BI41" s="171">
        <v>366868.86541815748</v>
      </c>
      <c r="BJ41" s="171">
        <v>356132.64102690405</v>
      </c>
      <c r="BK41" s="171">
        <v>345783.94118433993</v>
      </c>
      <c r="BL41" s="171">
        <v>335877.87581363728</v>
      </c>
      <c r="BM41" s="171">
        <v>326537.63058384461</v>
      </c>
      <c r="BN41" s="171">
        <v>317503.54570502299</v>
      </c>
      <c r="BO41" s="171">
        <v>309004.53587016161</v>
      </c>
      <c r="BP41" s="171">
        <v>300952.37941581174</v>
      </c>
      <c r="BQ41" s="171">
        <v>293298.8773012372</v>
      </c>
      <c r="BR41" s="171">
        <v>286090.87185078964</v>
      </c>
      <c r="BS41" s="171">
        <v>279251.84360921488</v>
      </c>
      <c r="BT41" s="171">
        <v>272907.48145294545</v>
      </c>
      <c r="BU41" s="171">
        <v>266741.07706834347</v>
      </c>
      <c r="BV41" s="171">
        <v>260987.289731419</v>
      </c>
      <c r="BW41" s="171">
        <v>257403.5019827206</v>
      </c>
      <c r="BX41" s="171">
        <v>253952.98895512929</v>
      </c>
      <c r="BY41" s="171">
        <v>250881.80152675899</v>
      </c>
      <c r="BZ41" s="171">
        <v>248023.5765319755</v>
      </c>
      <c r="CA41" s="170"/>
      <c r="CB41" s="170"/>
    </row>
    <row r="42" spans="2:80" x14ac:dyDescent="0.25">
      <c r="B42" s="166">
        <f t="shared" si="11"/>
        <v>2035</v>
      </c>
      <c r="C42" s="171">
        <v>1397515.6008202834</v>
      </c>
      <c r="D42" s="171">
        <v>1378379.4767443156</v>
      </c>
      <c r="E42" s="171">
        <v>1358407.5160835646</v>
      </c>
      <c r="F42" s="171">
        <v>1339246.3581732376</v>
      </c>
      <c r="G42" s="171">
        <v>1319349.4643251169</v>
      </c>
      <c r="H42" s="171">
        <v>1300319.8952898611</v>
      </c>
      <c r="I42" s="171">
        <v>1280709.6961745261</v>
      </c>
      <c r="J42" s="171">
        <v>1261250.4673152822</v>
      </c>
      <c r="K42" s="171">
        <v>1242459.7408703736</v>
      </c>
      <c r="L42" s="171">
        <v>1223610.0876006852</v>
      </c>
      <c r="M42" s="171">
        <v>1204340.4123218935</v>
      </c>
      <c r="N42" s="171">
        <v>1185252.4947828562</v>
      </c>
      <c r="O42" s="171">
        <v>1166645.2622079551</v>
      </c>
      <c r="P42" s="171">
        <v>1148317.0134509618</v>
      </c>
      <c r="Q42" s="171">
        <v>1127506.7683140186</v>
      </c>
      <c r="R42" s="171">
        <v>1107227.226942115</v>
      </c>
      <c r="S42" s="171">
        <v>1086701.7890396607</v>
      </c>
      <c r="T42" s="171">
        <v>1066756.508251522</v>
      </c>
      <c r="U42" s="171">
        <v>1046867.9287142048</v>
      </c>
      <c r="V42" s="171">
        <v>1027015.7823268257</v>
      </c>
      <c r="W42" s="171">
        <v>1006889.8151899539</v>
      </c>
      <c r="X42" s="171">
        <v>987694.16266050527</v>
      </c>
      <c r="Y42" s="171">
        <v>967760.50850838143</v>
      </c>
      <c r="Z42" s="171">
        <v>948243.90977043542</v>
      </c>
      <c r="AA42" s="171">
        <v>928947.00856596534</v>
      </c>
      <c r="AB42" s="171">
        <v>910034.42795970186</v>
      </c>
      <c r="AC42" s="171">
        <v>890798.56435445533</v>
      </c>
      <c r="AD42" s="171">
        <v>871703.76624337514</v>
      </c>
      <c r="AE42" s="171">
        <v>852625.71258587122</v>
      </c>
      <c r="AF42" s="171">
        <v>833715.82056476013</v>
      </c>
      <c r="AG42" s="171">
        <v>814884.96371606365</v>
      </c>
      <c r="AH42" s="171">
        <v>796289.4908970705</v>
      </c>
      <c r="AI42" s="171">
        <v>778036.551367837</v>
      </c>
      <c r="AJ42" s="171">
        <v>759680.5876284407</v>
      </c>
      <c r="AK42" s="171">
        <v>741650.19882090855</v>
      </c>
      <c r="AL42" s="171">
        <v>723694.3361045823</v>
      </c>
      <c r="AM42" s="171">
        <v>706212.67449191818</v>
      </c>
      <c r="AN42" s="171">
        <v>688708.05577205773</v>
      </c>
      <c r="AO42" s="171">
        <v>671547.8963063946</v>
      </c>
      <c r="AP42" s="171">
        <v>654331.65268813865</v>
      </c>
      <c r="AQ42" s="171">
        <v>637598.75375861139</v>
      </c>
      <c r="AR42" s="171">
        <v>620903.30764426244</v>
      </c>
      <c r="AS42" s="171">
        <v>604337.73646727041</v>
      </c>
      <c r="AT42" s="171">
        <v>588026.77219099295</v>
      </c>
      <c r="AU42" s="171">
        <v>572018.74399581063</v>
      </c>
      <c r="AV42" s="171">
        <v>556359.88086094079</v>
      </c>
      <c r="AW42" s="171">
        <v>540837.5913012888</v>
      </c>
      <c r="AX42" s="171">
        <v>525533.51484853879</v>
      </c>
      <c r="AY42" s="171">
        <v>510569.96126008139</v>
      </c>
      <c r="AZ42" s="171">
        <v>495871.00206242455</v>
      </c>
      <c r="BA42" s="171">
        <v>481427.6081605365</v>
      </c>
      <c r="BB42" s="171">
        <v>467317.8443844174</v>
      </c>
      <c r="BC42" s="171">
        <v>453528.19438515085</v>
      </c>
      <c r="BD42" s="171">
        <v>440147.34191803716</v>
      </c>
      <c r="BE42" s="171">
        <v>427160.54024658981</v>
      </c>
      <c r="BF42" s="171">
        <v>414289.79417564662</v>
      </c>
      <c r="BG42" s="171">
        <v>401855.04931416153</v>
      </c>
      <c r="BH42" s="171">
        <v>389958.39770709135</v>
      </c>
      <c r="BI42" s="171">
        <v>378306.75138078205</v>
      </c>
      <c r="BJ42" s="171">
        <v>367187.35543457238</v>
      </c>
      <c r="BK42" s="171">
        <v>356511.08468594903</v>
      </c>
      <c r="BL42" s="171">
        <v>346205.08152052271</v>
      </c>
      <c r="BM42" s="171">
        <v>336546.05841207469</v>
      </c>
      <c r="BN42" s="171">
        <v>327169.04738498066</v>
      </c>
      <c r="BO42" s="171">
        <v>318342.23602906638</v>
      </c>
      <c r="BP42" s="171">
        <v>310006.44563898584</v>
      </c>
      <c r="BQ42" s="171">
        <v>302071.07151231077</v>
      </c>
      <c r="BR42" s="171">
        <v>294614.4041544561</v>
      </c>
      <c r="BS42" s="171">
        <v>287476.66493903025</v>
      </c>
      <c r="BT42" s="171">
        <v>280883.33913011232</v>
      </c>
      <c r="BU42" s="171">
        <v>274504.91030034062</v>
      </c>
      <c r="BV42" s="171">
        <v>268525.38139731641</v>
      </c>
      <c r="BW42" s="171">
        <v>264826.79698683252</v>
      </c>
      <c r="BX42" s="171">
        <v>261273.37619146943</v>
      </c>
      <c r="BY42" s="171">
        <v>258066.6422396765</v>
      </c>
      <c r="BZ42" s="171">
        <v>255115.39010942273</v>
      </c>
      <c r="CA42" s="170"/>
      <c r="CB42" s="170"/>
    </row>
    <row r="43" spans="2:80" x14ac:dyDescent="0.25">
      <c r="B43" s="166">
        <f t="shared" si="11"/>
        <v>2036</v>
      </c>
      <c r="C43" s="171">
        <v>1440654.8335736569</v>
      </c>
      <c r="D43" s="171">
        <v>1420910.8486050884</v>
      </c>
      <c r="E43" s="171">
        <v>1400306.2389400871</v>
      </c>
      <c r="F43" s="171">
        <v>1380663.0275335973</v>
      </c>
      <c r="G43" s="171">
        <v>1360222.6948719155</v>
      </c>
      <c r="H43" s="171">
        <v>1340502.4692092868</v>
      </c>
      <c r="I43" s="171">
        <v>1320354.2789619332</v>
      </c>
      <c r="J43" s="171">
        <v>1300353.0305702027</v>
      </c>
      <c r="K43" s="171">
        <v>1280882.7417289258</v>
      </c>
      <c r="L43" s="171">
        <v>1261541.7393584687</v>
      </c>
      <c r="M43" s="171">
        <v>1241660.0429198444</v>
      </c>
      <c r="N43" s="171">
        <v>1221931.1464956696</v>
      </c>
      <c r="O43" s="171">
        <v>1202831.2344208464</v>
      </c>
      <c r="P43" s="171">
        <v>1184014.525629208</v>
      </c>
      <c r="Q43" s="171">
        <v>1162510.1730623543</v>
      </c>
      <c r="R43" s="171">
        <v>1141611.9297113298</v>
      </c>
      <c r="S43" s="171">
        <v>1120402.8969000196</v>
      </c>
      <c r="T43" s="171">
        <v>1099910.3804347974</v>
      </c>
      <c r="U43" s="171">
        <v>1079382.0392994857</v>
      </c>
      <c r="V43" s="171">
        <v>1058982.7528605561</v>
      </c>
      <c r="W43" s="171">
        <v>1038184.8099830387</v>
      </c>
      <c r="X43" s="171">
        <v>1018392.0212603295</v>
      </c>
      <c r="Y43" s="171">
        <v>997874.5532346922</v>
      </c>
      <c r="Z43" s="171">
        <v>977782.92007452005</v>
      </c>
      <c r="AA43" s="171">
        <v>957863.79696273315</v>
      </c>
      <c r="AB43" s="171">
        <v>938357.31468090334</v>
      </c>
      <c r="AC43" s="171">
        <v>918620.19489611522</v>
      </c>
      <c r="AD43" s="171">
        <v>898902.17984084063</v>
      </c>
      <c r="AE43" s="171">
        <v>879249.77828230616</v>
      </c>
      <c r="AF43" s="171">
        <v>859789.22280888911</v>
      </c>
      <c r="AG43" s="171">
        <v>840385.42847959336</v>
      </c>
      <c r="AH43" s="171">
        <v>821181.08909449889</v>
      </c>
      <c r="AI43" s="171">
        <v>802384.97898721066</v>
      </c>
      <c r="AJ43" s="171">
        <v>783426.03397933324</v>
      </c>
      <c r="AK43" s="171">
        <v>764840.06571400689</v>
      </c>
      <c r="AL43" s="171">
        <v>746380.56614664732</v>
      </c>
      <c r="AM43" s="171">
        <v>728282.87535822415</v>
      </c>
      <c r="AN43" s="171">
        <v>710232.86415665818</v>
      </c>
      <c r="AO43" s="171">
        <v>692596.43371094624</v>
      </c>
      <c r="AP43" s="171">
        <v>674792.26818627235</v>
      </c>
      <c r="AQ43" s="171">
        <v>657544.26377136586</v>
      </c>
      <c r="AR43" s="171">
        <v>640319.23956118152</v>
      </c>
      <c r="AS43" s="171">
        <v>623226.01206776942</v>
      </c>
      <c r="AT43" s="171">
        <v>606432.37092302716</v>
      </c>
      <c r="AU43" s="171">
        <v>589885.39809364115</v>
      </c>
      <c r="AV43" s="171">
        <v>573730.55288265948</v>
      </c>
      <c r="AW43" s="171">
        <v>557736.65495907259</v>
      </c>
      <c r="AX43" s="171">
        <v>541914.99595650972</v>
      </c>
      <c r="AY43" s="171">
        <v>526491.03830766026</v>
      </c>
      <c r="AZ43" s="171">
        <v>511309.70707901346</v>
      </c>
      <c r="BA43" s="171">
        <v>496424.85690610227</v>
      </c>
      <c r="BB43" s="171">
        <v>481847.34455505718</v>
      </c>
      <c r="BC43" s="171">
        <v>467614.53361622186</v>
      </c>
      <c r="BD43" s="171">
        <v>453771.96981236653</v>
      </c>
      <c r="BE43" s="171">
        <v>440363.04735206813</v>
      </c>
      <c r="BF43" s="171">
        <v>427056.84554072574</v>
      </c>
      <c r="BG43" s="171">
        <v>414222.46874745993</v>
      </c>
      <c r="BH43" s="171">
        <v>401918.50531825138</v>
      </c>
      <c r="BI43" s="171">
        <v>389871.26221025211</v>
      </c>
      <c r="BJ43" s="171">
        <v>378376.46781796787</v>
      </c>
      <c r="BK43" s="171">
        <v>367347.95753697091</v>
      </c>
      <c r="BL43" s="171">
        <v>356672.33924773324</v>
      </c>
      <c r="BM43" s="171">
        <v>346682.83388263197</v>
      </c>
      <c r="BN43" s="171">
        <v>336975.07951110962</v>
      </c>
      <c r="BO43" s="171">
        <v>327824.20190685202</v>
      </c>
      <c r="BP43" s="171">
        <v>319205.37012579781</v>
      </c>
      <c r="BQ43" s="171">
        <v>310999.19296815665</v>
      </c>
      <c r="BR43" s="171">
        <v>303276.65180548863</v>
      </c>
      <c r="BS43" s="171">
        <v>295875.6672965131</v>
      </c>
      <c r="BT43" s="171">
        <v>289034.31179708132</v>
      </c>
      <c r="BU43" s="171">
        <v>282449.85843337531</v>
      </c>
      <c r="BV43" s="171">
        <v>276252.16309764457</v>
      </c>
      <c r="BW43" s="171">
        <v>272416.32212289574</v>
      </c>
      <c r="BX43" s="171">
        <v>268760.10933039995</v>
      </c>
      <c r="BY43" s="171">
        <v>265433.95084112172</v>
      </c>
      <c r="BZ43" s="171">
        <v>262379.47008943366</v>
      </c>
      <c r="CA43" s="170"/>
      <c r="CB43" s="170"/>
    </row>
    <row r="44" spans="2:80" x14ac:dyDescent="0.25">
      <c r="B44" s="166">
        <f t="shared" si="11"/>
        <v>2037</v>
      </c>
      <c r="C44" s="171">
        <v>1484653.0938166464</v>
      </c>
      <c r="D44" s="171">
        <v>1464291.1456169945</v>
      </c>
      <c r="E44" s="171">
        <v>1443042.9773631091</v>
      </c>
      <c r="F44" s="171">
        <v>1422785.0493154912</v>
      </c>
      <c r="G44" s="171">
        <v>1401865.2217193057</v>
      </c>
      <c r="H44" s="171">
        <v>1381380.0219005102</v>
      </c>
      <c r="I44" s="171">
        <v>1360754.8243491512</v>
      </c>
      <c r="J44" s="171">
        <v>1340264.2729401332</v>
      </c>
      <c r="K44" s="171">
        <v>1320042.7716697231</v>
      </c>
      <c r="L44" s="171">
        <v>1300093.3545634367</v>
      </c>
      <c r="M44" s="171">
        <v>1279597.3632857795</v>
      </c>
      <c r="N44" s="171">
        <v>1259385.3957354729</v>
      </c>
      <c r="O44" s="171">
        <v>1239681.4255763614</v>
      </c>
      <c r="P44" s="171">
        <v>1220269.7132566636</v>
      </c>
      <c r="Q44" s="171">
        <v>1198217.0622116802</v>
      </c>
      <c r="R44" s="171">
        <v>1176543.0548634308</v>
      </c>
      <c r="S44" s="171">
        <v>1154788.7962908081</v>
      </c>
      <c r="T44" s="171">
        <v>1133648.6006990639</v>
      </c>
      <c r="U44" s="171">
        <v>1112471.5056971281</v>
      </c>
      <c r="V44" s="171">
        <v>1091435.5333880018</v>
      </c>
      <c r="W44" s="171">
        <v>1070090.3309720946</v>
      </c>
      <c r="X44" s="171">
        <v>1049562.0827730778</v>
      </c>
      <c r="Y44" s="171">
        <v>1028500.491594298</v>
      </c>
      <c r="Z44" s="171">
        <v>1007871.3055060017</v>
      </c>
      <c r="AA44" s="171">
        <v>987324.09983822925</v>
      </c>
      <c r="AB44" s="171">
        <v>967100.31428614329</v>
      </c>
      <c r="AC44" s="171">
        <v>946828.41919785668</v>
      </c>
      <c r="AD44" s="171">
        <v>926482.02293133573</v>
      </c>
      <c r="AE44" s="171">
        <v>906289.19382789196</v>
      </c>
      <c r="AF44" s="171">
        <v>886211.76774994284</v>
      </c>
      <c r="AG44" s="171">
        <v>866267.15955786291</v>
      </c>
      <c r="AH44" s="171">
        <v>846451.09327179124</v>
      </c>
      <c r="AI44" s="171">
        <v>827049.84728560015</v>
      </c>
      <c r="AJ44" s="171">
        <v>807486.80050043482</v>
      </c>
      <c r="AK44" s="171">
        <v>788373.09278430976</v>
      </c>
      <c r="AL44" s="171">
        <v>769384.85095324425</v>
      </c>
      <c r="AM44" s="171">
        <v>750640.26311277191</v>
      </c>
      <c r="AN44" s="171">
        <v>732069.84338865173</v>
      </c>
      <c r="AO44" s="171">
        <v>713865.65259458916</v>
      </c>
      <c r="AP44" s="171">
        <v>695541.71568363789</v>
      </c>
      <c r="AQ44" s="171">
        <v>677736.08593650267</v>
      </c>
      <c r="AR44" s="171">
        <v>660003.22954549361</v>
      </c>
      <c r="AS44" s="171">
        <v>642401.93242280139</v>
      </c>
      <c r="AT44" s="171">
        <v>625109.01695590524</v>
      </c>
      <c r="AU44" s="171">
        <v>608021.27027210034</v>
      </c>
      <c r="AV44" s="171">
        <v>591334.66332290112</v>
      </c>
      <c r="AW44" s="171">
        <v>574855.21971910237</v>
      </c>
      <c r="AX44" s="171">
        <v>558517.46996010782</v>
      </c>
      <c r="AY44" s="171">
        <v>542620.82959123049</v>
      </c>
      <c r="AZ44" s="171">
        <v>526971.92533581005</v>
      </c>
      <c r="BA44" s="171">
        <v>511597.05156608683</v>
      </c>
      <c r="BB44" s="171">
        <v>496566.59024885204</v>
      </c>
      <c r="BC44" s="171">
        <v>481916.91370926355</v>
      </c>
      <c r="BD44" s="171">
        <v>467611.93306137767</v>
      </c>
      <c r="BE44" s="171">
        <v>453730.30637536518</v>
      </c>
      <c r="BF44" s="171">
        <v>440029.99699618912</v>
      </c>
      <c r="BG44" s="171">
        <v>426787.66673785925</v>
      </c>
      <c r="BH44" s="171">
        <v>414052.02242648351</v>
      </c>
      <c r="BI44" s="171">
        <v>401641.02519391291</v>
      </c>
      <c r="BJ44" s="171">
        <v>389776.15883810422</v>
      </c>
      <c r="BK44" s="171">
        <v>378361.19160226628</v>
      </c>
      <c r="BL44" s="171">
        <v>367345.74827162176</v>
      </c>
      <c r="BM44" s="171">
        <v>357006.32216163771</v>
      </c>
      <c r="BN44" s="171">
        <v>346976.55096121621</v>
      </c>
      <c r="BO44" s="171">
        <v>337498.05452087271</v>
      </c>
      <c r="BP44" s="171">
        <v>328593.36198936857</v>
      </c>
      <c r="BQ44" s="171">
        <v>320126.50116181478</v>
      </c>
      <c r="BR44" s="171">
        <v>312111.17600626225</v>
      </c>
      <c r="BS44" s="171">
        <v>304485.02413667215</v>
      </c>
      <c r="BT44" s="171">
        <v>297389.63412984356</v>
      </c>
      <c r="BU44" s="171">
        <v>290605.98249200813</v>
      </c>
      <c r="BV44" s="171">
        <v>284194.42597944796</v>
      </c>
      <c r="BW44" s="171">
        <v>280189.40187242359</v>
      </c>
      <c r="BX44" s="171">
        <v>276432.09561255074</v>
      </c>
      <c r="BY44" s="171">
        <v>273003.51091532374</v>
      </c>
      <c r="BZ44" s="171">
        <v>269831.00538429449</v>
      </c>
      <c r="CA44" s="170"/>
      <c r="CB44" s="170"/>
    </row>
    <row r="45" spans="2:80" x14ac:dyDescent="0.25">
      <c r="B45" s="166">
        <f t="shared" si="11"/>
        <v>2038</v>
      </c>
      <c r="C45" s="171">
        <v>1530882.1588205574</v>
      </c>
      <c r="D45" s="171">
        <v>1509865.9557737429</v>
      </c>
      <c r="E45" s="171">
        <v>1487937.3096891528</v>
      </c>
      <c r="F45" s="171">
        <v>1467028.6110170176</v>
      </c>
      <c r="G45" s="171">
        <v>1445681.8318057884</v>
      </c>
      <c r="H45" s="171">
        <v>1424328.6254529913</v>
      </c>
      <c r="I45" s="171">
        <v>1403275.4129832201</v>
      </c>
      <c r="J45" s="171">
        <v>1382319.893436285</v>
      </c>
      <c r="K45" s="171">
        <v>1361246.9336096412</v>
      </c>
      <c r="L45" s="171">
        <v>1340651.5014332819</v>
      </c>
      <c r="M45" s="171">
        <v>1319523.4303217444</v>
      </c>
      <c r="N45" s="171">
        <v>1298867.0448534335</v>
      </c>
      <c r="O45" s="171">
        <v>1278519.7414498269</v>
      </c>
      <c r="P45" s="171">
        <v>1258474.3726660274</v>
      </c>
      <c r="Q45" s="171">
        <v>1235903.8177388117</v>
      </c>
      <c r="R45" s="171">
        <v>1213359.9809603873</v>
      </c>
      <c r="S45" s="171">
        <v>1191087.6476780493</v>
      </c>
      <c r="T45" s="171">
        <v>1169258.0322296335</v>
      </c>
      <c r="U45" s="171">
        <v>1147390.4103887209</v>
      </c>
      <c r="V45" s="171">
        <v>1125692.3125076175</v>
      </c>
      <c r="W45" s="171">
        <v>1103819.0900791464</v>
      </c>
      <c r="X45" s="171">
        <v>1082452.9750701487</v>
      </c>
      <c r="Y45" s="171">
        <v>1060863.8551804884</v>
      </c>
      <c r="Z45" s="171">
        <v>1039710.579057869</v>
      </c>
      <c r="AA45" s="171">
        <v>1018505.3263796603</v>
      </c>
      <c r="AB45" s="171">
        <v>997467.25523486594</v>
      </c>
      <c r="AC45" s="171">
        <v>976669.75716659834</v>
      </c>
      <c r="AD45" s="171">
        <v>955651.34625442384</v>
      </c>
      <c r="AE45" s="171">
        <v>934922.77445179014</v>
      </c>
      <c r="AF45" s="171">
        <v>914195.86691997782</v>
      </c>
      <c r="AG45" s="171">
        <v>893710.73238964356</v>
      </c>
      <c r="AH45" s="171">
        <v>873248.34746894147</v>
      </c>
      <c r="AI45" s="171">
        <v>853196.25988833793</v>
      </c>
      <c r="AJ45" s="171">
        <v>832994.12543870392</v>
      </c>
      <c r="AK45" s="171">
        <v>813346.9516569837</v>
      </c>
      <c r="AL45" s="171">
        <v>793821.70564924332</v>
      </c>
      <c r="AM45" s="171">
        <v>774356.57606208837</v>
      </c>
      <c r="AN45" s="171">
        <v>755255.504922161</v>
      </c>
      <c r="AO45" s="171">
        <v>736446.32364633447</v>
      </c>
      <c r="AP45" s="171">
        <v>717588.64746735338</v>
      </c>
      <c r="AQ45" s="171">
        <v>699187.04006423336</v>
      </c>
      <c r="AR45" s="171">
        <v>680929.80321354128</v>
      </c>
      <c r="AS45" s="171">
        <v>662801.70561605715</v>
      </c>
      <c r="AT45" s="171">
        <v>644995.95193717116</v>
      </c>
      <c r="AU45" s="171">
        <v>627326.28344474814</v>
      </c>
      <c r="AV45" s="171">
        <v>610060.72909752827</v>
      </c>
      <c r="AW45" s="171">
        <v>593071.98442102387</v>
      </c>
      <c r="AX45" s="171">
        <v>576182.66421711561</v>
      </c>
      <c r="AY45" s="171">
        <v>559787.51680312702</v>
      </c>
      <c r="AZ45" s="171">
        <v>543644.40213109832</v>
      </c>
      <c r="BA45" s="171">
        <v>527742.34216910822</v>
      </c>
      <c r="BB45" s="171">
        <v>512230.73333811271</v>
      </c>
      <c r="BC45" s="171">
        <v>497150.81814380223</v>
      </c>
      <c r="BD45" s="171">
        <v>482341.25692201511</v>
      </c>
      <c r="BE45" s="171">
        <v>467931.9236941362</v>
      </c>
      <c r="BF45" s="171">
        <v>453824.77484900202</v>
      </c>
      <c r="BG45" s="171">
        <v>440144.08043490979</v>
      </c>
      <c r="BH45" s="171">
        <v>426928.96208887873</v>
      </c>
      <c r="BI45" s="171">
        <v>414136.2183075198</v>
      </c>
      <c r="BJ45" s="171">
        <v>401869.27130512963</v>
      </c>
      <c r="BK45" s="171">
        <v>390023.10841410398</v>
      </c>
      <c r="BL45" s="171">
        <v>378643.71397516946</v>
      </c>
      <c r="BM45" s="171">
        <v>367912.0307969416</v>
      </c>
      <c r="BN45" s="171">
        <v>357530.7482216463</v>
      </c>
      <c r="BO45" s="171">
        <v>347683.07592378563</v>
      </c>
      <c r="BP45" s="171">
        <v>338462.58333899349</v>
      </c>
      <c r="BQ45" s="171">
        <v>329716.06502062094</v>
      </c>
      <c r="BR45" s="171">
        <v>321363.42490743985</v>
      </c>
      <c r="BS45" s="171">
        <v>313497.99010393402</v>
      </c>
      <c r="BT45" s="171">
        <v>306114.00026771915</v>
      </c>
      <c r="BU45" s="171">
        <v>299117.963062139</v>
      </c>
      <c r="BV45" s="171">
        <v>292468.41999521933</v>
      </c>
      <c r="BW45" s="171">
        <v>288259.68793063815</v>
      </c>
      <c r="BX45" s="171">
        <v>284398.4933409798</v>
      </c>
      <c r="BY45" s="171">
        <v>280860.26419240341</v>
      </c>
      <c r="BZ45" s="171">
        <v>277551.1803523663</v>
      </c>
      <c r="CA45" s="170"/>
      <c r="CB45" s="170"/>
    </row>
    <row r="46" spans="2:80" x14ac:dyDescent="0.25">
      <c r="B46" s="166">
        <f t="shared" si="11"/>
        <v>2039</v>
      </c>
      <c r="C46" s="171">
        <v>1578886.266940224</v>
      </c>
      <c r="D46" s="171">
        <v>1557188.4732940542</v>
      </c>
      <c r="E46" s="171">
        <v>1534551.2880902062</v>
      </c>
      <c r="F46" s="171">
        <v>1512964.6487211874</v>
      </c>
      <c r="G46" s="171">
        <v>1491200.3002698838</v>
      </c>
      <c r="H46" s="171">
        <v>1468932.0708202752</v>
      </c>
      <c r="I46" s="171">
        <v>1447458.7569085835</v>
      </c>
      <c r="J46" s="171">
        <v>1426028.1673146649</v>
      </c>
      <c r="K46" s="171">
        <v>1404057.5505924029</v>
      </c>
      <c r="L46" s="171">
        <v>1382788.3191700559</v>
      </c>
      <c r="M46" s="171">
        <v>1361015.6968607088</v>
      </c>
      <c r="N46" s="171">
        <v>1339918.5929579053</v>
      </c>
      <c r="O46" s="171">
        <v>1318899.4652419011</v>
      </c>
      <c r="P46" s="171">
        <v>1298192.3921123748</v>
      </c>
      <c r="Q46" s="171">
        <v>1275103.2331918562</v>
      </c>
      <c r="R46" s="171">
        <v>1251643.746213886</v>
      </c>
      <c r="S46" s="171">
        <v>1228851.3143123216</v>
      </c>
      <c r="T46" s="171">
        <v>1206301.9008275131</v>
      </c>
      <c r="U46" s="171">
        <v>1183713.3407584324</v>
      </c>
      <c r="V46" s="171">
        <v>1161335.4758454219</v>
      </c>
      <c r="W46" s="171">
        <v>1138929.0223249495</v>
      </c>
      <c r="X46" s="171">
        <v>1116669.5925421296</v>
      </c>
      <c r="Y46" s="171">
        <v>1094546.815808841</v>
      </c>
      <c r="Z46" s="171">
        <v>1072862.232372297</v>
      </c>
      <c r="AA46" s="171">
        <v>1050978.8059554098</v>
      </c>
      <c r="AB46" s="171">
        <v>1029073.32186034</v>
      </c>
      <c r="AC46" s="171">
        <v>1007741.3065744533</v>
      </c>
      <c r="AD46" s="171">
        <v>986019.94716903614</v>
      </c>
      <c r="AE46" s="171">
        <v>964744.90921453654</v>
      </c>
      <c r="AF46" s="171">
        <v>943346.71606104274</v>
      </c>
      <c r="AG46" s="171">
        <v>922308.52228357876</v>
      </c>
      <c r="AH46" s="171">
        <v>901176.93177074485</v>
      </c>
      <c r="AI46" s="171">
        <v>880442.49616504449</v>
      </c>
      <c r="AJ46" s="171">
        <v>859577.971755501</v>
      </c>
      <c r="AK46" s="171">
        <v>839382.57777309231</v>
      </c>
      <c r="AL46" s="171">
        <v>819304.60643403791</v>
      </c>
      <c r="AM46" s="171">
        <v>799079.5039972153</v>
      </c>
      <c r="AN46" s="171">
        <v>779431.39205257781</v>
      </c>
      <c r="AO46" s="171">
        <v>759992.91879938554</v>
      </c>
      <c r="AP46" s="171">
        <v>740583.61098430259</v>
      </c>
      <c r="AQ46" s="171">
        <v>721561.15625501121</v>
      </c>
      <c r="AR46" s="171">
        <v>702760.862508505</v>
      </c>
      <c r="AS46" s="171">
        <v>684086.47528496571</v>
      </c>
      <c r="AT46" s="171">
        <v>665753.2498314851</v>
      </c>
      <c r="AU46" s="171">
        <v>647475.46203569986</v>
      </c>
      <c r="AV46" s="171">
        <v>629600.00541558536</v>
      </c>
      <c r="AW46" s="171">
        <v>612080.90494428633</v>
      </c>
      <c r="AX46" s="171">
        <v>594618.29110192321</v>
      </c>
      <c r="AY46" s="171">
        <v>577702.92857879959</v>
      </c>
      <c r="AZ46" s="171">
        <v>561043.78381240414</v>
      </c>
      <c r="BA46" s="171">
        <v>544591.92842212459</v>
      </c>
      <c r="BB46" s="171">
        <v>528576.95975236013</v>
      </c>
      <c r="BC46" s="171">
        <v>513051.00774471654</v>
      </c>
      <c r="BD46" s="171">
        <v>497710.77749140596</v>
      </c>
      <c r="BE46" s="171">
        <v>482742.4500780626</v>
      </c>
      <c r="BF46" s="171">
        <v>468214.7761516007</v>
      </c>
      <c r="BG46" s="171">
        <v>454073.7020828597</v>
      </c>
      <c r="BH46" s="171">
        <v>440352.34964508389</v>
      </c>
      <c r="BI46" s="171">
        <v>427161.54179253773</v>
      </c>
      <c r="BJ46" s="171">
        <v>414469.80596337246</v>
      </c>
      <c r="BK46" s="171">
        <v>402166.65359119035</v>
      </c>
      <c r="BL46" s="171">
        <v>390406.34782716737</v>
      </c>
      <c r="BM46" s="171">
        <v>379257.40792010864</v>
      </c>
      <c r="BN46" s="171">
        <v>368505.97714829748</v>
      </c>
      <c r="BO46" s="171">
        <v>358265.74089100276</v>
      </c>
      <c r="BP46" s="171">
        <v>348709.51405056531</v>
      </c>
      <c r="BQ46" s="171">
        <v>339669.54121494212</v>
      </c>
      <c r="BR46" s="171">
        <v>330955.46946399153</v>
      </c>
      <c r="BS46" s="171">
        <v>322838.29207933228</v>
      </c>
      <c r="BT46" s="171">
        <v>315147.37686368206</v>
      </c>
      <c r="BU46" s="171">
        <v>307927.01155866025</v>
      </c>
      <c r="BV46" s="171">
        <v>301024.93439567648</v>
      </c>
      <c r="BW46" s="171">
        <v>296596.00340831326</v>
      </c>
      <c r="BX46" s="171">
        <v>292625.94335504284</v>
      </c>
      <c r="BY46" s="171">
        <v>288972.22975130222</v>
      </c>
      <c r="BZ46" s="171">
        <v>285517.02984599571</v>
      </c>
      <c r="CA46" s="170"/>
      <c r="CB46" s="170"/>
    </row>
    <row r="47" spans="2:80" x14ac:dyDescent="0.25">
      <c r="B47" s="166">
        <f t="shared" si="11"/>
        <v>2040</v>
      </c>
      <c r="C47" s="171">
        <v>1627642.2295595095</v>
      </c>
      <c r="D47" s="171">
        <v>1605255.3814753306</v>
      </c>
      <c r="E47" s="171">
        <v>1581901.2830918957</v>
      </c>
      <c r="F47" s="171">
        <v>1559629.2469183342</v>
      </c>
      <c r="G47" s="171">
        <v>1537313.4138162653</v>
      </c>
      <c r="H47" s="171">
        <v>1514299.1033030925</v>
      </c>
      <c r="I47" s="171">
        <v>1492275.9499162564</v>
      </c>
      <c r="J47" s="171">
        <v>1470202.8377744965</v>
      </c>
      <c r="K47" s="171">
        <v>1447495.1602593013</v>
      </c>
      <c r="L47" s="171">
        <v>1425546.057082057</v>
      </c>
      <c r="M47" s="171">
        <v>1403167.731014723</v>
      </c>
      <c r="N47" s="171">
        <v>1381519.6713568177</v>
      </c>
      <c r="O47" s="171">
        <v>1359824.016305774</v>
      </c>
      <c r="P47" s="171">
        <v>1338450.5849916823</v>
      </c>
      <c r="Q47" s="171">
        <v>1314735.0228806562</v>
      </c>
      <c r="R47" s="171">
        <v>1290494.2578087365</v>
      </c>
      <c r="S47" s="171">
        <v>1267082.6333969226</v>
      </c>
      <c r="T47" s="171">
        <v>1243808.1192115063</v>
      </c>
      <c r="U47" s="171">
        <v>1220493.28404429</v>
      </c>
      <c r="V47" s="171">
        <v>1197466.9118539586</v>
      </c>
      <c r="W47" s="171">
        <v>1174434.1819785112</v>
      </c>
      <c r="X47" s="171">
        <v>1151366.030533517</v>
      </c>
      <c r="Y47" s="171">
        <v>1128625.2230830286</v>
      </c>
      <c r="Z47" s="171">
        <v>1106321.9570769849</v>
      </c>
      <c r="AA47" s="171">
        <v>1083790.3024995285</v>
      </c>
      <c r="AB47" s="171">
        <v>1061093.4257890894</v>
      </c>
      <c r="AC47" s="171">
        <v>1039149.338190652</v>
      </c>
      <c r="AD47" s="171">
        <v>1016725.5431693601</v>
      </c>
      <c r="AE47" s="171">
        <v>994833.06735110329</v>
      </c>
      <c r="AF47" s="171">
        <v>972789.78387169098</v>
      </c>
      <c r="AG47" s="171">
        <v>951133.21476231318</v>
      </c>
      <c r="AH47" s="171">
        <v>929357.99706292211</v>
      </c>
      <c r="AI47" s="171">
        <v>907943.9121973454</v>
      </c>
      <c r="AJ47" s="171">
        <v>886439.70586950541</v>
      </c>
      <c r="AK47" s="171">
        <v>865639.41574261198</v>
      </c>
      <c r="AL47" s="171">
        <v>844958.77976836893</v>
      </c>
      <c r="AM47" s="171">
        <v>824050.57918184437</v>
      </c>
      <c r="AN47" s="171">
        <v>803805.70481503615</v>
      </c>
      <c r="AO47" s="171">
        <v>783758.67604613118</v>
      </c>
      <c r="AP47" s="171">
        <v>763755.25192956661</v>
      </c>
      <c r="AQ47" s="171">
        <v>744131.92143117776</v>
      </c>
      <c r="AR47" s="171">
        <v>724750.52907899348</v>
      </c>
      <c r="AS47" s="171">
        <v>705495.26901029632</v>
      </c>
      <c r="AT47" s="171">
        <v>686616.90487462073</v>
      </c>
      <c r="AU47" s="171">
        <v>667752.68742084107</v>
      </c>
      <c r="AV47" s="171">
        <v>649273.4995338372</v>
      </c>
      <c r="AW47" s="171">
        <v>631197.73397227831</v>
      </c>
      <c r="AX47" s="171">
        <v>613192.43433386204</v>
      </c>
      <c r="AY47" s="171">
        <v>595732.0729070981</v>
      </c>
      <c r="AZ47" s="171">
        <v>578537.55666931707</v>
      </c>
      <c r="BA47" s="171">
        <v>561562.57762078289</v>
      </c>
      <c r="BB47" s="171">
        <v>545026.19976136938</v>
      </c>
      <c r="BC47" s="171">
        <v>529016.28242947557</v>
      </c>
      <c r="BD47" s="171">
        <v>513164.05756465916</v>
      </c>
      <c r="BE47" s="171">
        <v>497673.60242120735</v>
      </c>
      <c r="BF47" s="171">
        <v>482700.95076759945</v>
      </c>
      <c r="BG47" s="171">
        <v>468090.61784609593</v>
      </c>
      <c r="BH47" s="171">
        <v>453900.37815002736</v>
      </c>
      <c r="BI47" s="171">
        <v>440286.01099073363</v>
      </c>
      <c r="BJ47" s="171">
        <v>427157.20565554767</v>
      </c>
      <c r="BK47" s="171">
        <v>414423.61455717485</v>
      </c>
      <c r="BL47" s="171">
        <v>402281.08587131137</v>
      </c>
      <c r="BM47" s="171">
        <v>390732.45841048722</v>
      </c>
      <c r="BN47" s="171">
        <v>379618.04470735835</v>
      </c>
      <c r="BO47" s="171">
        <v>369012.05021261465</v>
      </c>
      <c r="BP47" s="171">
        <v>359113.40401592047</v>
      </c>
      <c r="BQ47" s="171">
        <v>349773.49794685567</v>
      </c>
      <c r="BR47" s="171">
        <v>340729.1065580849</v>
      </c>
      <c r="BS47" s="171">
        <v>332337.40380855673</v>
      </c>
      <c r="BT47" s="171">
        <v>324369.76500633068</v>
      </c>
      <c r="BU47" s="171">
        <v>316900.07909422397</v>
      </c>
      <c r="BV47" s="171">
        <v>309753.81221216155</v>
      </c>
      <c r="BW47" s="171">
        <v>305143.82181226905</v>
      </c>
      <c r="BX47" s="171">
        <v>301041.42224624968</v>
      </c>
      <c r="BY47" s="171">
        <v>297264.54651928856</v>
      </c>
      <c r="BZ47" s="171">
        <v>293680.44367230666</v>
      </c>
      <c r="CA47" s="170"/>
      <c r="CB47" s="170"/>
    </row>
    <row r="48" spans="2:80" x14ac:dyDescent="0.25">
      <c r="B48" s="166">
        <f t="shared" si="11"/>
        <v>2041</v>
      </c>
      <c r="C48" s="171">
        <v>1677371.5780902079</v>
      </c>
      <c r="D48" s="171">
        <v>1654284.1561540435</v>
      </c>
      <c r="E48" s="171">
        <v>1630200.7178292859</v>
      </c>
      <c r="F48" s="171">
        <v>1607231.8035806972</v>
      </c>
      <c r="G48" s="171">
        <v>1584217.7784957462</v>
      </c>
      <c r="H48" s="171">
        <v>1560660.0110783135</v>
      </c>
      <c r="I48" s="171">
        <v>1537944.3080506811</v>
      </c>
      <c r="J48" s="171">
        <v>1515021.0736171189</v>
      </c>
      <c r="K48" s="171">
        <v>1491768.5230346275</v>
      </c>
      <c r="L48" s="171">
        <v>1469129.1184542039</v>
      </c>
      <c r="M48" s="171">
        <v>1446205.5897012749</v>
      </c>
      <c r="N48" s="171">
        <v>1423884.0957938782</v>
      </c>
      <c r="O48" s="171">
        <v>1401502.50575558</v>
      </c>
      <c r="P48" s="171">
        <v>1379453.4347154419</v>
      </c>
      <c r="Q48" s="171">
        <v>1354991.9689544616</v>
      </c>
      <c r="R48" s="171">
        <v>1330129.7096492734</v>
      </c>
      <c r="S48" s="171">
        <v>1305988.0889923829</v>
      </c>
      <c r="T48" s="171">
        <v>1281978.1998336539</v>
      </c>
      <c r="U48" s="171">
        <v>1257926.7800636701</v>
      </c>
      <c r="V48" s="171">
        <v>1234299.0501224142</v>
      </c>
      <c r="W48" s="171">
        <v>1210535.5429383644</v>
      </c>
      <c r="X48" s="171">
        <v>1186743.9599835062</v>
      </c>
      <c r="Y48" s="171">
        <v>1163289.8288102704</v>
      </c>
      <c r="Z48" s="171">
        <v>1140269.6339644424</v>
      </c>
      <c r="AA48" s="171">
        <v>1117132.7973540085</v>
      </c>
      <c r="AB48" s="171">
        <v>1093720.3408642446</v>
      </c>
      <c r="AC48" s="171">
        <v>1071075.9512620387</v>
      </c>
      <c r="AD48" s="171">
        <v>1047944.9044275163</v>
      </c>
      <c r="AE48" s="171">
        <v>1025353.858381791</v>
      </c>
      <c r="AF48" s="171">
        <v>1002701.9371245182</v>
      </c>
      <c r="AG48" s="171">
        <v>980351.55449910613</v>
      </c>
      <c r="AH48" s="171">
        <v>957967.25448432227</v>
      </c>
      <c r="AI48" s="171">
        <v>935870.35955982062</v>
      </c>
      <c r="AJ48" s="171">
        <v>913756.73690152145</v>
      </c>
      <c r="AK48" s="171">
        <v>892284.82179880491</v>
      </c>
      <c r="AL48" s="171">
        <v>870941.9553220378</v>
      </c>
      <c r="AM48" s="171">
        <v>849437.28390034544</v>
      </c>
      <c r="AN48" s="171">
        <v>828536.20131408051</v>
      </c>
      <c r="AO48" s="171">
        <v>807906.26188431913</v>
      </c>
      <c r="AP48" s="171">
        <v>787256.65694462322</v>
      </c>
      <c r="AQ48" s="171">
        <v>767056.2867233993</v>
      </c>
      <c r="AR48" s="171">
        <v>747046.38907482289</v>
      </c>
      <c r="AS48" s="171">
        <v>727166.63095348259</v>
      </c>
      <c r="AT48" s="171">
        <v>707725.55880177766</v>
      </c>
      <c r="AU48" s="171">
        <v>688298.78526608343</v>
      </c>
      <c r="AV48" s="171">
        <v>669215.48948128615</v>
      </c>
      <c r="AW48" s="171">
        <v>650548.03167269821</v>
      </c>
      <c r="AX48" s="171">
        <v>632038.82993370842</v>
      </c>
      <c r="AY48" s="171">
        <v>613999.79303179111</v>
      </c>
      <c r="AZ48" s="171">
        <v>596242.22274158546</v>
      </c>
      <c r="BA48" s="171">
        <v>578776.53026769124</v>
      </c>
      <c r="BB48" s="171">
        <v>561692.24966412364</v>
      </c>
      <c r="BC48" s="171">
        <v>545150.7096000656</v>
      </c>
      <c r="BD48" s="171">
        <v>528804.0838415873</v>
      </c>
      <c r="BE48" s="171">
        <v>512828.29572753073</v>
      </c>
      <c r="BF48" s="171">
        <v>497381.58955488598</v>
      </c>
      <c r="BG48" s="171">
        <v>482285.721047475</v>
      </c>
      <c r="BH48" s="171">
        <v>467666.73123887845</v>
      </c>
      <c r="BI48" s="171">
        <v>453595.03964889853</v>
      </c>
      <c r="BJ48" s="171">
        <v>440006.85532040655</v>
      </c>
      <c r="BK48" s="171">
        <v>426868.17846091342</v>
      </c>
      <c r="BL48" s="171">
        <v>414339.06666882202</v>
      </c>
      <c r="BM48" s="171">
        <v>402404.02422530821</v>
      </c>
      <c r="BN48" s="171">
        <v>390931.45627876738</v>
      </c>
      <c r="BO48" s="171">
        <v>379985.38471708843</v>
      </c>
      <c r="BP48" s="171">
        <v>369728.94328569947</v>
      </c>
      <c r="BQ48" s="171">
        <v>360078.17524661776</v>
      </c>
      <c r="BR48" s="171">
        <v>350732.9984648953</v>
      </c>
      <c r="BS48" s="171">
        <v>342034.82863387524</v>
      </c>
      <c r="BT48" s="171">
        <v>333822.5754568436</v>
      </c>
      <c r="BU48" s="171">
        <v>326068.21355654806</v>
      </c>
      <c r="BV48" s="171">
        <v>318683.51446321438</v>
      </c>
      <c r="BW48" s="171">
        <v>313934.49390486884</v>
      </c>
      <c r="BX48" s="171">
        <v>309669.08961703384</v>
      </c>
      <c r="BY48" s="171">
        <v>305757.73925900989</v>
      </c>
      <c r="BZ48" s="171">
        <v>302062.81534062466</v>
      </c>
      <c r="CA48" s="170"/>
      <c r="CB48" s="170"/>
    </row>
    <row r="49" spans="2:80" x14ac:dyDescent="0.25">
      <c r="B49" s="166">
        <f t="shared" si="11"/>
        <v>2042</v>
      </c>
      <c r="C49" s="171">
        <v>1729618.4658354716</v>
      </c>
      <c r="D49" s="171">
        <v>1705789.4698542035</v>
      </c>
      <c r="E49" s="171">
        <v>1680934.9862480406</v>
      </c>
      <c r="F49" s="171">
        <v>1657228.4624403329</v>
      </c>
      <c r="G49" s="171">
        <v>1633475.4744711712</v>
      </c>
      <c r="H49" s="171">
        <v>1609431.4805638003</v>
      </c>
      <c r="I49" s="171">
        <v>1585981.007713648</v>
      </c>
      <c r="J49" s="171">
        <v>1562095.1902713967</v>
      </c>
      <c r="K49" s="171">
        <v>1538348.9906526878</v>
      </c>
      <c r="L49" s="171">
        <v>1514976.7972681397</v>
      </c>
      <c r="M49" s="171">
        <v>1491553.9104290525</v>
      </c>
      <c r="N49" s="171">
        <v>1468537.1145028987</v>
      </c>
      <c r="O49" s="171">
        <v>1445425.200934011</v>
      </c>
      <c r="P49" s="171">
        <v>1422656.8050716226</v>
      </c>
      <c r="Q49" s="171">
        <v>1397403.6426467663</v>
      </c>
      <c r="R49" s="171">
        <v>1371952.3216379855</v>
      </c>
      <c r="S49" s="171">
        <v>1347053.1506602322</v>
      </c>
      <c r="T49" s="171">
        <v>1322260.7126406007</v>
      </c>
      <c r="U49" s="171">
        <v>1297425.4980913773</v>
      </c>
      <c r="V49" s="171">
        <v>1273220.5322845485</v>
      </c>
      <c r="W49" s="171">
        <v>1248677.8676460306</v>
      </c>
      <c r="X49" s="171">
        <v>1224131.5103010545</v>
      </c>
      <c r="Y49" s="171">
        <v>1199932.5556823094</v>
      </c>
      <c r="Z49" s="171">
        <v>1176130.878905023</v>
      </c>
      <c r="AA49" s="171">
        <v>1152402.7479535451</v>
      </c>
      <c r="AB49" s="171">
        <v>1128240.2657415117</v>
      </c>
      <c r="AC49" s="171">
        <v>1104846.4140994663</v>
      </c>
      <c r="AD49" s="171">
        <v>1080973.0691170176</v>
      </c>
      <c r="AE49" s="171">
        <v>1057634.1509760437</v>
      </c>
      <c r="AF49" s="171">
        <v>1034377.2530991912</v>
      </c>
      <c r="AG49" s="171">
        <v>1011282.7499727041</v>
      </c>
      <c r="AH49" s="171">
        <v>988288.59194736928</v>
      </c>
      <c r="AI49" s="171">
        <v>965469.68860148464</v>
      </c>
      <c r="AJ49" s="171">
        <v>942741.13968568295</v>
      </c>
      <c r="AK49" s="171">
        <v>920546.04742231383</v>
      </c>
      <c r="AL49" s="171">
        <v>898500.59978270996</v>
      </c>
      <c r="AM49" s="171">
        <v>876399.0861356901</v>
      </c>
      <c r="AN49" s="171">
        <v>854789.63735465007</v>
      </c>
      <c r="AO49" s="171">
        <v>833562.66595095955</v>
      </c>
      <c r="AP49" s="171">
        <v>812223.22146449727</v>
      </c>
      <c r="AQ49" s="171">
        <v>791428.10516771395</v>
      </c>
      <c r="AR49" s="171">
        <v>770745.42229598667</v>
      </c>
      <c r="AS49" s="171">
        <v>750196.6335795864</v>
      </c>
      <c r="AT49" s="171">
        <v>730171.0569360489</v>
      </c>
      <c r="AU49" s="171">
        <v>710165.16927763191</v>
      </c>
      <c r="AV49" s="171">
        <v>690431.29514445888</v>
      </c>
      <c r="AW49" s="171">
        <v>671125.76743543393</v>
      </c>
      <c r="AX49" s="171">
        <v>652109.64501087577</v>
      </c>
      <c r="AY49" s="171">
        <v>633438.3323130518</v>
      </c>
      <c r="AZ49" s="171">
        <v>615076.8927707515</v>
      </c>
      <c r="BA49" s="171">
        <v>597104.54541517934</v>
      </c>
      <c r="BB49" s="171">
        <v>579425.14449491468</v>
      </c>
      <c r="BC49" s="171">
        <v>562305.14678270754</v>
      </c>
      <c r="BD49" s="171">
        <v>545435.47162910341</v>
      </c>
      <c r="BE49" s="171">
        <v>528944.86189387867</v>
      </c>
      <c r="BF49" s="171">
        <v>512989.71713276062</v>
      </c>
      <c r="BG49" s="171">
        <v>497367.09242477705</v>
      </c>
      <c r="BH49" s="171">
        <v>482297.99258164014</v>
      </c>
      <c r="BI49" s="171">
        <v>467722.76536985417</v>
      </c>
      <c r="BJ49" s="171">
        <v>453622.3379105042</v>
      </c>
      <c r="BK49" s="171">
        <v>440049.85416571097</v>
      </c>
      <c r="BL49" s="171">
        <v>427106.49977720767</v>
      </c>
      <c r="BM49" s="171">
        <v>414747.83596888359</v>
      </c>
      <c r="BN49" s="171">
        <v>402884.48609605979</v>
      </c>
      <c r="BO49" s="171">
        <v>391572.59130744287</v>
      </c>
      <c r="BP49" s="171">
        <v>380907.63212952088</v>
      </c>
      <c r="BQ49" s="171">
        <v>370916.5256497832</v>
      </c>
      <c r="BR49" s="171">
        <v>361241.13779749279</v>
      </c>
      <c r="BS49" s="171">
        <v>352194.9342092796</v>
      </c>
      <c r="BT49" s="171">
        <v>343721.88074294908</v>
      </c>
      <c r="BU49" s="171">
        <v>335640.32556754508</v>
      </c>
      <c r="BV49" s="171">
        <v>327993.85988061724</v>
      </c>
      <c r="BW49" s="171">
        <v>323097.41150184738</v>
      </c>
      <c r="BX49" s="171">
        <v>318639.44161491282</v>
      </c>
      <c r="BY49" s="171">
        <v>314577.08264065062</v>
      </c>
      <c r="BZ49" s="171">
        <v>310763.265605063</v>
      </c>
      <c r="CA49" s="170"/>
      <c r="CB49" s="170"/>
    </row>
    <row r="50" spans="2:80" x14ac:dyDescent="0.25">
      <c r="B50" s="166">
        <f t="shared" si="11"/>
        <v>2043</v>
      </c>
      <c r="C50" s="171">
        <v>1783870.1413217552</v>
      </c>
      <c r="D50" s="171">
        <v>1759268.6463531388</v>
      </c>
      <c r="E50" s="171">
        <v>1733611.3772146436</v>
      </c>
      <c r="F50" s="171">
        <v>1709136.506668556</v>
      </c>
      <c r="G50" s="171">
        <v>1684613.778036172</v>
      </c>
      <c r="H50" s="171">
        <v>1660093.32540158</v>
      </c>
      <c r="I50" s="171">
        <v>1635876.885731932</v>
      </c>
      <c r="J50" s="171">
        <v>1610976.739772609</v>
      </c>
      <c r="K50" s="171">
        <v>1586744.1557962331</v>
      </c>
      <c r="L50" s="171">
        <v>1562607.7292994447</v>
      </c>
      <c r="M50" s="171">
        <v>1538690.7121721753</v>
      </c>
      <c r="N50" s="171">
        <v>1514964.0176709527</v>
      </c>
      <c r="O50" s="171">
        <v>1491089.5240558572</v>
      </c>
      <c r="P50" s="171">
        <v>1467570.048887861</v>
      </c>
      <c r="Q50" s="171">
        <v>1441491.264160523</v>
      </c>
      <c r="R50" s="171">
        <v>1415449.3429996632</v>
      </c>
      <c r="S50" s="171">
        <v>1389773.642513877</v>
      </c>
      <c r="T50" s="171">
        <v>1364164.2645234782</v>
      </c>
      <c r="U50" s="171">
        <v>1338510.8267075992</v>
      </c>
      <c r="V50" s="171">
        <v>1313724.1555655976</v>
      </c>
      <c r="W50" s="171">
        <v>1288367.6057701893</v>
      </c>
      <c r="X50" s="171">
        <v>1263045.0904933407</v>
      </c>
      <c r="Y50" s="171">
        <v>1238079.733713428</v>
      </c>
      <c r="Z50" s="171">
        <v>1213449.2619454716</v>
      </c>
      <c r="AA50" s="171">
        <v>1189121.2639591433</v>
      </c>
      <c r="AB50" s="171">
        <v>1164185.4754982665</v>
      </c>
      <c r="AC50" s="171">
        <v>1140007.4383643596</v>
      </c>
      <c r="AD50" s="171">
        <v>1115367.9478293415</v>
      </c>
      <c r="AE50" s="171">
        <v>1091246.2559845634</v>
      </c>
      <c r="AF50" s="171">
        <v>1067371.5532765181</v>
      </c>
      <c r="AG50" s="171">
        <v>1043497.7814016591</v>
      </c>
      <c r="AH50" s="171">
        <v>1019879.2753969084</v>
      </c>
      <c r="AI50" s="171">
        <v>996312.4395370821</v>
      </c>
      <c r="AJ50" s="171">
        <v>972952.53196300706</v>
      </c>
      <c r="AK50" s="171">
        <v>949999.04028856789</v>
      </c>
      <c r="AL50" s="171">
        <v>927224.49778661318</v>
      </c>
      <c r="AM50" s="171">
        <v>904515.91427624528</v>
      </c>
      <c r="AN50" s="171">
        <v>882162.72454618663</v>
      </c>
      <c r="AO50" s="171">
        <v>860319.36293704482</v>
      </c>
      <c r="AP50" s="171">
        <v>838261.78657778434</v>
      </c>
      <c r="AQ50" s="171">
        <v>816851.23819106258</v>
      </c>
      <c r="AR50" s="171">
        <v>795467.24347557768</v>
      </c>
      <c r="AS50" s="171">
        <v>774220.6128802154</v>
      </c>
      <c r="AT50" s="171">
        <v>753588.4165995759</v>
      </c>
      <c r="AU50" s="171">
        <v>732986.21672739834</v>
      </c>
      <c r="AV50" s="171">
        <v>712572.05883583729</v>
      </c>
      <c r="AW50" s="171">
        <v>692598.79125103308</v>
      </c>
      <c r="AX50" s="171">
        <v>673061.79640819156</v>
      </c>
      <c r="AY50" s="171">
        <v>653723.47259402485</v>
      </c>
      <c r="AZ50" s="171">
        <v>634733.09067949769</v>
      </c>
      <c r="BA50" s="171">
        <v>616233.33307507844</v>
      </c>
      <c r="BB50" s="171">
        <v>597929.19295354723</v>
      </c>
      <c r="BC50" s="171">
        <v>580201.38444212731</v>
      </c>
      <c r="BD50" s="171">
        <v>562786.89027764252</v>
      </c>
      <c r="BE50" s="171">
        <v>545759.45503085433</v>
      </c>
      <c r="BF50" s="171">
        <v>529270.6046621803</v>
      </c>
      <c r="BG50" s="171">
        <v>513096.02560477227</v>
      </c>
      <c r="BH50" s="171">
        <v>497557.4517134506</v>
      </c>
      <c r="BI50" s="171">
        <v>482449.4504392533</v>
      </c>
      <c r="BJ50" s="171">
        <v>467806.16431365535</v>
      </c>
      <c r="BK50" s="171">
        <v>453779.54102746386</v>
      </c>
      <c r="BL50" s="171">
        <v>440402.4295857274</v>
      </c>
      <c r="BM50" s="171">
        <v>427596.88218913239</v>
      </c>
      <c r="BN50" s="171">
        <v>415319.43150777614</v>
      </c>
      <c r="BO50" s="171">
        <v>403623.99687340012</v>
      </c>
      <c r="BP50" s="171">
        <v>392520.86269538233</v>
      </c>
      <c r="BQ50" s="171">
        <v>382170.43955774367</v>
      </c>
      <c r="BR50" s="171">
        <v>372145.59361055103</v>
      </c>
      <c r="BS50" s="171">
        <v>362728.13368153543</v>
      </c>
      <c r="BT50" s="171">
        <v>353980.58481268818</v>
      </c>
      <c r="BU50" s="171">
        <v>345549.49121879099</v>
      </c>
      <c r="BV50" s="171">
        <v>337626.28316028527</v>
      </c>
      <c r="BW50" s="171">
        <v>332574.84772780153</v>
      </c>
      <c r="BX50" s="171">
        <v>327908.39001979458</v>
      </c>
      <c r="BY50" s="171">
        <v>323685.83335263398</v>
      </c>
      <c r="BZ50" s="171">
        <v>319746.69222495577</v>
      </c>
      <c r="CA50" s="170"/>
      <c r="CB50" s="170"/>
    </row>
    <row r="51" spans="2:80" x14ac:dyDescent="0.25">
      <c r="B51" s="166">
        <f t="shared" si="11"/>
        <v>2044</v>
      </c>
      <c r="C51" s="171">
        <v>1838967.5383285503</v>
      </c>
      <c r="D51" s="171">
        <v>1813585.1282681143</v>
      </c>
      <c r="E51" s="171">
        <v>1787123.0163850947</v>
      </c>
      <c r="F51" s="171">
        <v>1761871.2454077089</v>
      </c>
      <c r="G51" s="171">
        <v>1736577.2708811129</v>
      </c>
      <c r="H51" s="171">
        <v>1711432.2768387464</v>
      </c>
      <c r="I51" s="171">
        <v>1686444.0868465381</v>
      </c>
      <c r="J51" s="171">
        <v>1660711.3854690888</v>
      </c>
      <c r="K51" s="171">
        <v>1635851.8331576143</v>
      </c>
      <c r="L51" s="171">
        <v>1610944.1606798472</v>
      </c>
      <c r="M51" s="171">
        <v>1586407.2626353209</v>
      </c>
      <c r="N51" s="171">
        <v>1562010.4986864952</v>
      </c>
      <c r="O51" s="171">
        <v>1537368.0770763927</v>
      </c>
      <c r="P51" s="171">
        <v>1513098.0427096316</v>
      </c>
      <c r="Q51" s="171">
        <v>1486185.9694735268</v>
      </c>
      <c r="R51" s="171">
        <v>1459440.2261992686</v>
      </c>
      <c r="S51" s="171">
        <v>1433022.0611444288</v>
      </c>
      <c r="T51" s="171">
        <v>1406589.703568619</v>
      </c>
      <c r="U51" s="171">
        <v>1380117.0949454303</v>
      </c>
      <c r="V51" s="171">
        <v>1354642.9393194602</v>
      </c>
      <c r="W51" s="171">
        <v>1328473.7952388593</v>
      </c>
      <c r="X51" s="171">
        <v>1302410.3858211404</v>
      </c>
      <c r="Y51" s="171">
        <v>1276707.1374582164</v>
      </c>
      <c r="Z51" s="171">
        <v>1251214.76104039</v>
      </c>
      <c r="AA51" s="171">
        <v>1226195.3749047504</v>
      </c>
      <c r="AB51" s="171">
        <v>1200518.520800374</v>
      </c>
      <c r="AC51" s="171">
        <v>1175553.3112311764</v>
      </c>
      <c r="AD51" s="171">
        <v>1150176.6911264744</v>
      </c>
      <c r="AE51" s="171">
        <v>1125271.9128354657</v>
      </c>
      <c r="AF51" s="171">
        <v>1100700.7276142947</v>
      </c>
      <c r="AG51" s="171">
        <v>1076049.4034629373</v>
      </c>
      <c r="AH51" s="171">
        <v>1051735.0555386539</v>
      </c>
      <c r="AI51" s="171">
        <v>1027448.1336204654</v>
      </c>
      <c r="AJ51" s="171">
        <v>1003394.7305269305</v>
      </c>
      <c r="AK51" s="171">
        <v>979687.32897578191</v>
      </c>
      <c r="AL51" s="171">
        <v>956206.48799634178</v>
      </c>
      <c r="AM51" s="171">
        <v>932860.016535501</v>
      </c>
      <c r="AN51" s="171">
        <v>909767.20481663046</v>
      </c>
      <c r="AO51" s="171">
        <v>887255.89437175728</v>
      </c>
      <c r="AP51" s="171">
        <v>864504.34399253607</v>
      </c>
      <c r="AQ51" s="171">
        <v>842434.63105747767</v>
      </c>
      <c r="AR51" s="171">
        <v>820372.51161069551</v>
      </c>
      <c r="AS51" s="171">
        <v>798451.59259391134</v>
      </c>
      <c r="AT51" s="171">
        <v>777172.59704237501</v>
      </c>
      <c r="AU51" s="171">
        <v>755954.05997131707</v>
      </c>
      <c r="AV51" s="171">
        <v>734882.16279309313</v>
      </c>
      <c r="AW51" s="171">
        <v>714260.1996400184</v>
      </c>
      <c r="AX51" s="171">
        <v>694137.86260886153</v>
      </c>
      <c r="AY51" s="171">
        <v>674140.64982195408</v>
      </c>
      <c r="AZ51" s="171">
        <v>654552.52717094822</v>
      </c>
      <c r="BA51" s="171">
        <v>635462.56799181737</v>
      </c>
      <c r="BB51" s="171">
        <v>616554.12668853602</v>
      </c>
      <c r="BC51" s="171">
        <v>598236.29584653373</v>
      </c>
      <c r="BD51" s="171">
        <v>580269.84605902235</v>
      </c>
      <c r="BE51" s="171">
        <v>562699.53595175152</v>
      </c>
      <c r="BF51" s="171">
        <v>545663.71241579857</v>
      </c>
      <c r="BG51" s="171">
        <v>528959.79388104624</v>
      </c>
      <c r="BH51" s="171">
        <v>512922.25060453266</v>
      </c>
      <c r="BI51" s="171">
        <v>497290.94375056063</v>
      </c>
      <c r="BJ51" s="171">
        <v>482135.16764472227</v>
      </c>
      <c r="BK51" s="171">
        <v>467650.78056363808</v>
      </c>
      <c r="BL51" s="171">
        <v>453837.42739603342</v>
      </c>
      <c r="BM51" s="171">
        <v>440594.42910566827</v>
      </c>
      <c r="BN51" s="171">
        <v>427888.37144904293</v>
      </c>
      <c r="BO51" s="171">
        <v>415807.55105945328</v>
      </c>
      <c r="BP51" s="171">
        <v>404283.20434006734</v>
      </c>
      <c r="BQ51" s="171">
        <v>393575.93611394125</v>
      </c>
      <c r="BR51" s="171">
        <v>383202.07424650562</v>
      </c>
      <c r="BS51" s="171">
        <v>373439.01181316312</v>
      </c>
      <c r="BT51" s="171">
        <v>364394.83198801917</v>
      </c>
      <c r="BU51" s="171">
        <v>355651.58129292278</v>
      </c>
      <c r="BV51" s="171">
        <v>347453.91550630168</v>
      </c>
      <c r="BW51" s="171">
        <v>342232.35245347151</v>
      </c>
      <c r="BX51" s="171">
        <v>337375.27541363292</v>
      </c>
      <c r="BY51" s="171">
        <v>333003.91423537297</v>
      </c>
      <c r="BZ51" s="171">
        <v>328931.48497250251</v>
      </c>
      <c r="CA51" s="170"/>
      <c r="CB51" s="170"/>
    </row>
    <row r="52" spans="2:80" x14ac:dyDescent="0.25">
      <c r="B52" s="166">
        <f t="shared" si="11"/>
        <v>2045</v>
      </c>
      <c r="C52" s="171">
        <v>1895159.9877077732</v>
      </c>
      <c r="D52" s="171">
        <v>1868983.6813558375</v>
      </c>
      <c r="E52" s="171">
        <v>1841710.3291561571</v>
      </c>
      <c r="F52" s="171">
        <v>1815668.5688001872</v>
      </c>
      <c r="G52" s="171">
        <v>1789597.5193478791</v>
      </c>
      <c r="H52" s="171">
        <v>1763665.7316247656</v>
      </c>
      <c r="I52" s="171">
        <v>1737895.7373730163</v>
      </c>
      <c r="J52" s="171">
        <v>1711548.476030441</v>
      </c>
      <c r="K52" s="171">
        <v>1685907.1990844933</v>
      </c>
      <c r="L52" s="171">
        <v>1660216.3583672633</v>
      </c>
      <c r="M52" s="171">
        <v>1634920.5146295202</v>
      </c>
      <c r="N52" s="171">
        <v>1609917.251076269</v>
      </c>
      <c r="O52" s="171">
        <v>1584496.2567358622</v>
      </c>
      <c r="P52" s="171">
        <v>1559471.1474535856</v>
      </c>
      <c r="Q52" s="171">
        <v>1531712.8380894412</v>
      </c>
      <c r="R52" s="171">
        <v>1504137.274764474</v>
      </c>
      <c r="S52" s="171">
        <v>1477030.8630755348</v>
      </c>
      <c r="T52" s="171">
        <v>1449763.8885231297</v>
      </c>
      <c r="U52" s="171">
        <v>1422465.7165376577</v>
      </c>
      <c r="V52" s="171">
        <v>1396185.8094211433</v>
      </c>
      <c r="W52" s="171">
        <v>1369200.1820805976</v>
      </c>
      <c r="X52" s="171">
        <v>1342448.0027687</v>
      </c>
      <c r="Y52" s="171">
        <v>1316050.966186614</v>
      </c>
      <c r="Z52" s="171">
        <v>1289636.3831082692</v>
      </c>
      <c r="AA52" s="171">
        <v>1263822.2606113206</v>
      </c>
      <c r="AB52" s="171">
        <v>1237450.7091433478</v>
      </c>
      <c r="AC52" s="171">
        <v>1211689.1801055323</v>
      </c>
      <c r="AD52" s="171">
        <v>1185616.8837514971</v>
      </c>
      <c r="AE52" s="171">
        <v>1159922.1187717165</v>
      </c>
      <c r="AF52" s="171">
        <v>1134564.0295247028</v>
      </c>
      <c r="AG52" s="171">
        <v>1109130.5618490907</v>
      </c>
      <c r="AH52" s="171">
        <v>1084037.761338844</v>
      </c>
      <c r="AI52" s="171">
        <v>1059068.121160575</v>
      </c>
      <c r="AJ52" s="171">
        <v>1034248.122070858</v>
      </c>
      <c r="AK52" s="171">
        <v>1009785.0961403865</v>
      </c>
      <c r="AL52" s="171">
        <v>985628.42119745491</v>
      </c>
      <c r="AM52" s="171">
        <v>961616.07830751699</v>
      </c>
      <c r="AN52" s="171">
        <v>937780.88675975229</v>
      </c>
      <c r="AO52" s="171">
        <v>914539.50553128927</v>
      </c>
      <c r="AP52" s="171">
        <v>891123.35675060237</v>
      </c>
      <c r="AQ52" s="171">
        <v>868340.41244357987</v>
      </c>
      <c r="AR52" s="171">
        <v>845627.49258486473</v>
      </c>
      <c r="AS52" s="171">
        <v>823059.13286062772</v>
      </c>
      <c r="AT52" s="171">
        <v>801082.73154144804</v>
      </c>
      <c r="AU52" s="171">
        <v>779227.28812219575</v>
      </c>
      <c r="AV52" s="171">
        <v>757521.80428256933</v>
      </c>
      <c r="AW52" s="171">
        <v>736270.91469575115</v>
      </c>
      <c r="AX52" s="171">
        <v>715486.052450847</v>
      </c>
      <c r="AY52" s="171">
        <v>694830.50513223954</v>
      </c>
      <c r="AZ52" s="171">
        <v>674682.95497262781</v>
      </c>
      <c r="BA52" s="171">
        <v>654921.16511600628</v>
      </c>
      <c r="BB52" s="171">
        <v>635428.18064551835</v>
      </c>
      <c r="BC52" s="171">
        <v>616536.7138760814</v>
      </c>
      <c r="BD52" s="171">
        <v>598007.67731504142</v>
      </c>
      <c r="BE52" s="171">
        <v>579884.75454326719</v>
      </c>
      <c r="BF52" s="171">
        <v>562279.79466182622</v>
      </c>
      <c r="BG52" s="171">
        <v>545071.3056063226</v>
      </c>
      <c r="BH52" s="171">
        <v>528495.34792404401</v>
      </c>
      <c r="BI52" s="171">
        <v>512343.4834122567</v>
      </c>
      <c r="BJ52" s="171">
        <v>496703.8702660756</v>
      </c>
      <c r="BK52" s="171">
        <v>481753.98117045395</v>
      </c>
      <c r="BL52" s="171">
        <v>467497.96504009585</v>
      </c>
      <c r="BM52" s="171">
        <v>453823.61780192552</v>
      </c>
      <c r="BN52" s="171">
        <v>440662.40390831383</v>
      </c>
      <c r="BO52" s="171">
        <v>428190.93922856904</v>
      </c>
      <c r="BP52" s="171">
        <v>416254.2331817227</v>
      </c>
      <c r="BQ52" s="171">
        <v>405188.32263468753</v>
      </c>
      <c r="BR52" s="171">
        <v>394459.97717993381</v>
      </c>
      <c r="BS52" s="171">
        <v>384375.10110030125</v>
      </c>
      <c r="BT52" s="171">
        <v>375002.88205179956</v>
      </c>
      <c r="BU52" s="171">
        <v>365986.13469454</v>
      </c>
      <c r="BV52" s="171">
        <v>357512.59351770091</v>
      </c>
      <c r="BW52" s="171">
        <v>352100.06626099115</v>
      </c>
      <c r="BX52" s="171">
        <v>347067.41645421984</v>
      </c>
      <c r="BY52" s="171">
        <v>342558.83702749695</v>
      </c>
      <c r="BZ52" s="171">
        <v>338341.20853190008</v>
      </c>
      <c r="CA52" s="170"/>
      <c r="CB52" s="170"/>
    </row>
    <row r="53" spans="2:80" x14ac:dyDescent="0.25">
      <c r="B53" s="166">
        <f t="shared" si="11"/>
        <v>2046</v>
      </c>
      <c r="C53" s="171">
        <v>1954162.411185717</v>
      </c>
      <c r="D53" s="171">
        <v>1927146.4887922036</v>
      </c>
      <c r="E53" s="171">
        <v>1899045.3619595123</v>
      </c>
      <c r="F53" s="171">
        <v>1872167.5968585652</v>
      </c>
      <c r="G53" s="171">
        <v>1845302.205666438</v>
      </c>
      <c r="H53" s="171">
        <v>1818537.3012421455</v>
      </c>
      <c r="I53" s="171">
        <v>1791939.5116879144</v>
      </c>
      <c r="J53" s="171">
        <v>1765037.4615771039</v>
      </c>
      <c r="K53" s="171">
        <v>1738566.4942096621</v>
      </c>
      <c r="L53" s="171">
        <v>1712044.4761577998</v>
      </c>
      <c r="M53" s="171">
        <v>1685967.7292493207</v>
      </c>
      <c r="N53" s="171">
        <v>1660382.7266496608</v>
      </c>
      <c r="O53" s="171">
        <v>1634133.5637363696</v>
      </c>
      <c r="P53" s="171">
        <v>1608328.1702640457</v>
      </c>
      <c r="Q53" s="171">
        <v>1579671.8805680647</v>
      </c>
      <c r="R53" s="171">
        <v>1551237.6124471808</v>
      </c>
      <c r="S53" s="171">
        <v>1523455.8154745237</v>
      </c>
      <c r="T53" s="171">
        <v>1495301.4579534344</v>
      </c>
      <c r="U53" s="171">
        <v>1467145.7505134838</v>
      </c>
      <c r="V53" s="171">
        <v>1440007.8968152762</v>
      </c>
      <c r="W53" s="171">
        <v>1412172.9710202781</v>
      </c>
      <c r="X53" s="171">
        <v>1384754.5221955418</v>
      </c>
      <c r="Y53" s="171">
        <v>1357664.2056024647</v>
      </c>
      <c r="Z53" s="171">
        <v>1330236.489202362</v>
      </c>
      <c r="AA53" s="171">
        <v>1303573.761846472</v>
      </c>
      <c r="AB53" s="171">
        <v>1276520.2698004895</v>
      </c>
      <c r="AC53" s="171">
        <v>1249906.8452253137</v>
      </c>
      <c r="AD53" s="171">
        <v>1223146.3838023297</v>
      </c>
      <c r="AE53" s="171">
        <v>1196619.9453860093</v>
      </c>
      <c r="AF53" s="171">
        <v>1170418.1485210196</v>
      </c>
      <c r="AG53" s="171">
        <v>1144160.2058830566</v>
      </c>
      <c r="AH53" s="171">
        <v>1118232.5363139375</v>
      </c>
      <c r="AI53" s="171">
        <v>1092577.055191109</v>
      </c>
      <c r="AJ53" s="171">
        <v>1066946.0961748518</v>
      </c>
      <c r="AK53" s="171">
        <v>1041683.1380823238</v>
      </c>
      <c r="AL53" s="171">
        <v>1016829.3284720531</v>
      </c>
      <c r="AM53" s="171">
        <v>992150.85768941254</v>
      </c>
      <c r="AN53" s="171">
        <v>967525.49367863359</v>
      </c>
      <c r="AO53" s="171">
        <v>943495.521170825</v>
      </c>
      <c r="AP53" s="171">
        <v>919396.89015011291</v>
      </c>
      <c r="AQ53" s="171">
        <v>895851.92072925821</v>
      </c>
      <c r="AR53" s="171">
        <v>872467.00806303811</v>
      </c>
      <c r="AS53" s="171">
        <v>849236.22657716728</v>
      </c>
      <c r="AT53" s="171">
        <v>826502.48295612866</v>
      </c>
      <c r="AU53" s="171">
        <v>803983.32497165806</v>
      </c>
      <c r="AV53" s="171">
        <v>781622.66753449803</v>
      </c>
      <c r="AW53" s="171">
        <v>759710.86389451521</v>
      </c>
      <c r="AX53" s="171">
        <v>738209.94733588921</v>
      </c>
      <c r="AY53" s="171">
        <v>716842.41963993269</v>
      </c>
      <c r="AZ53" s="171">
        <v>696125.95989038981</v>
      </c>
      <c r="BA53" s="171">
        <v>675620.44598794891</v>
      </c>
      <c r="BB53" s="171">
        <v>655512.34202885057</v>
      </c>
      <c r="BC53" s="171">
        <v>636009.19264785526</v>
      </c>
      <c r="BD53" s="171">
        <v>616883.92744663847</v>
      </c>
      <c r="BE53" s="171">
        <v>598173.85025991977</v>
      </c>
      <c r="BF53" s="171">
        <v>579947.16732300678</v>
      </c>
      <c r="BG53" s="171">
        <v>562206.56882738217</v>
      </c>
      <c r="BH53" s="171">
        <v>545041.01091391931</v>
      </c>
      <c r="BI53" s="171">
        <v>528323.45336366107</v>
      </c>
      <c r="BJ53" s="171">
        <v>512165.05771050637</v>
      </c>
      <c r="BK53" s="171">
        <v>496712.14327530109</v>
      </c>
      <c r="BL53" s="171">
        <v>481980.48887926363</v>
      </c>
      <c r="BM53" s="171">
        <v>467833.37875604653</v>
      </c>
      <c r="BN53" s="171">
        <v>454164.84719565487</v>
      </c>
      <c r="BO53" s="171">
        <v>441266.60359274078</v>
      </c>
      <c r="BP53" s="171">
        <v>428864.07230635616</v>
      </c>
      <c r="BQ53" s="171">
        <v>417400.36071931676</v>
      </c>
      <c r="BR53" s="171">
        <v>406281.1295360268</v>
      </c>
      <c r="BS53" s="171">
        <v>395844.5084863822</v>
      </c>
      <c r="BT53" s="171">
        <v>386099.75683302234</v>
      </c>
      <c r="BU53" s="171">
        <v>376792.25576717651</v>
      </c>
      <c r="BV53" s="171">
        <v>368013.88903174922</v>
      </c>
      <c r="BW53" s="171">
        <v>362382.14335275715</v>
      </c>
      <c r="BX53" s="171">
        <v>357148.9262202417</v>
      </c>
      <c r="BY53" s="171">
        <v>352491.61206930806</v>
      </c>
      <c r="BZ53" s="171">
        <v>348110.99140358134</v>
      </c>
      <c r="CA53" s="170"/>
      <c r="CB53" s="170"/>
    </row>
    <row r="54" spans="2:80" x14ac:dyDescent="0.25">
      <c r="B54" s="166">
        <f t="shared" si="11"/>
        <v>2047</v>
      </c>
      <c r="C54" s="171">
        <v>2015404.6842103011</v>
      </c>
      <c r="D54" s="171">
        <v>1987514.6309346757</v>
      </c>
      <c r="E54" s="171">
        <v>1958573.7934194182</v>
      </c>
      <c r="F54" s="171">
        <v>1930825.2516869395</v>
      </c>
      <c r="G54" s="171">
        <v>1903153.2675976171</v>
      </c>
      <c r="H54" s="171">
        <v>1875520.2028160323</v>
      </c>
      <c r="I54" s="171">
        <v>1848059.8148991656</v>
      </c>
      <c r="J54" s="171">
        <v>1820611.9367980426</v>
      </c>
      <c r="K54" s="171">
        <v>1793275.7378984326</v>
      </c>
      <c r="L54" s="171">
        <v>1765886.9567938694</v>
      </c>
      <c r="M54" s="171">
        <v>1739014.0974513809</v>
      </c>
      <c r="N54" s="171">
        <v>1712833.2024770603</v>
      </c>
      <c r="O54" s="171">
        <v>1685719.8000781145</v>
      </c>
      <c r="P54" s="171">
        <v>1659117.1098418059</v>
      </c>
      <c r="Q54" s="171">
        <v>1629524.4462861316</v>
      </c>
      <c r="R54" s="171">
        <v>1600210.9636308234</v>
      </c>
      <c r="S54" s="171">
        <v>1571734.43891417</v>
      </c>
      <c r="T54" s="171">
        <v>1542654.1945420892</v>
      </c>
      <c r="U54" s="171">
        <v>1513618.7349093771</v>
      </c>
      <c r="V54" s="171">
        <v>1485585.0158612267</v>
      </c>
      <c r="W54" s="171">
        <v>1456877.8319948143</v>
      </c>
      <c r="X54" s="171">
        <v>1428785.8795350229</v>
      </c>
      <c r="Y54" s="171">
        <v>1400979.2653965801</v>
      </c>
      <c r="Z54" s="171">
        <v>1372497.6449839338</v>
      </c>
      <c r="AA54" s="171">
        <v>1344947.6384070851</v>
      </c>
      <c r="AB54" s="171">
        <v>1317200.9869188969</v>
      </c>
      <c r="AC54" s="171">
        <v>1289696.331813066</v>
      </c>
      <c r="AD54" s="171">
        <v>1262234.5066946552</v>
      </c>
      <c r="AE54" s="171">
        <v>1234848.6102204206</v>
      </c>
      <c r="AF54" s="171">
        <v>1207763.3579124499</v>
      </c>
      <c r="AG54" s="171">
        <v>1180652.51647104</v>
      </c>
      <c r="AH54" s="171">
        <v>1153850.4001718382</v>
      </c>
      <c r="AI54" s="171">
        <v>1127491.7671914881</v>
      </c>
      <c r="AJ54" s="171">
        <v>1101020.2833020536</v>
      </c>
      <c r="AK54" s="171">
        <v>1074927.745056323</v>
      </c>
      <c r="AL54" s="171">
        <v>1049347.6909210682</v>
      </c>
      <c r="AM54" s="171">
        <v>1023991.747287862</v>
      </c>
      <c r="AN54" s="171">
        <v>998544.87807260628</v>
      </c>
      <c r="AO54" s="171">
        <v>973686.58762457455</v>
      </c>
      <c r="AP54" s="171">
        <v>948882.6133160278</v>
      </c>
      <c r="AQ54" s="171">
        <v>924543.89806158177</v>
      </c>
      <c r="AR54" s="171">
        <v>900463.09732531081</v>
      </c>
      <c r="AS54" s="171">
        <v>876551.99814396631</v>
      </c>
      <c r="AT54" s="171">
        <v>853021.21831209259</v>
      </c>
      <c r="AU54" s="171">
        <v>829812.58629351878</v>
      </c>
      <c r="AV54" s="171">
        <v>806776.13892061007</v>
      </c>
      <c r="AW54" s="171">
        <v>784175.75202923245</v>
      </c>
      <c r="AX54" s="171">
        <v>761925.06465273211</v>
      </c>
      <c r="AY54" s="171">
        <v>739811.6201132274</v>
      </c>
      <c r="AZ54" s="171">
        <v>718508.53604704514</v>
      </c>
      <c r="BA54" s="171">
        <v>697220.159213393</v>
      </c>
      <c r="BB54" s="171">
        <v>676472.72878421715</v>
      </c>
      <c r="BC54" s="171">
        <v>656328.78123871097</v>
      </c>
      <c r="BD54" s="171">
        <v>636582.12963689759</v>
      </c>
      <c r="BE54" s="171">
        <v>617259.4895994853</v>
      </c>
      <c r="BF54" s="171">
        <v>598378.30765026191</v>
      </c>
      <c r="BG54" s="171">
        <v>580080.47891418496</v>
      </c>
      <c r="BH54" s="171">
        <v>562293.71455756528</v>
      </c>
      <c r="BI54" s="171">
        <v>544982.87452225154</v>
      </c>
      <c r="BJ54" s="171">
        <v>528281.18593420926</v>
      </c>
      <c r="BK54" s="171">
        <v>512298.9322235646</v>
      </c>
      <c r="BL54" s="171">
        <v>497068.82130756392</v>
      </c>
      <c r="BM54" s="171">
        <v>482420.03707714553</v>
      </c>
      <c r="BN54" s="171">
        <v>468216.73917283106</v>
      </c>
      <c r="BO54" s="171">
        <v>454866.13413665059</v>
      </c>
      <c r="BP54" s="171">
        <v>441967.15077638184</v>
      </c>
      <c r="BQ54" s="171">
        <v>430079.54548432544</v>
      </c>
      <c r="BR54" s="171">
        <v>418547.57364211394</v>
      </c>
      <c r="BS54" s="171">
        <v>407739.31286750978</v>
      </c>
      <c r="BT54" s="171">
        <v>397596.64704545093</v>
      </c>
      <c r="BU54" s="171">
        <v>387985.26735422947</v>
      </c>
      <c r="BV54" s="171">
        <v>378883.52715371764</v>
      </c>
      <c r="BW54" s="171">
        <v>373016.18468759849</v>
      </c>
      <c r="BX54" s="171">
        <v>367567.80150225793</v>
      </c>
      <c r="BY54" s="171">
        <v>362752.89359552506</v>
      </c>
      <c r="BZ54" s="171">
        <v>358199.46752308367</v>
      </c>
      <c r="CA54" s="170"/>
      <c r="CB54" s="170"/>
    </row>
    <row r="55" spans="2:80" x14ac:dyDescent="0.25">
      <c r="B55" s="166">
        <f t="shared" si="11"/>
        <v>2048</v>
      </c>
      <c r="C55" s="171">
        <v>2077544.3589519169</v>
      </c>
      <c r="D55" s="171">
        <v>2048771.7221041359</v>
      </c>
      <c r="E55" s="171">
        <v>2019050.0631532636</v>
      </c>
      <c r="F55" s="171">
        <v>1990420.9352568195</v>
      </c>
      <c r="G55" s="171">
        <v>1961998.2867669715</v>
      </c>
      <c r="H55" s="171">
        <v>1933485.8940361175</v>
      </c>
      <c r="I55" s="171">
        <v>1905151.7885713226</v>
      </c>
      <c r="J55" s="171">
        <v>1876996.6308563803</v>
      </c>
      <c r="K55" s="171">
        <v>1848794.646071221</v>
      </c>
      <c r="L55" s="171">
        <v>1820531.0081024049</v>
      </c>
      <c r="M55" s="171">
        <v>1792911.8537634555</v>
      </c>
      <c r="N55" s="171">
        <v>1765932.6169652657</v>
      </c>
      <c r="O55" s="171">
        <v>1737956.7376348001</v>
      </c>
      <c r="P55" s="171">
        <v>1710599.087380897</v>
      </c>
      <c r="Q55" s="171">
        <v>1680067.7464396222</v>
      </c>
      <c r="R55" s="171">
        <v>1649917.5843048331</v>
      </c>
      <c r="S55" s="171">
        <v>1620565.0411506274</v>
      </c>
      <c r="T55" s="171">
        <v>1590559.0572121073</v>
      </c>
      <c r="U55" s="171">
        <v>1560685.4738535783</v>
      </c>
      <c r="V55" s="171">
        <v>1531749.4686309297</v>
      </c>
      <c r="W55" s="171">
        <v>1502207.9164009849</v>
      </c>
      <c r="X55" s="171">
        <v>1473327.8264955417</v>
      </c>
      <c r="Y55" s="171">
        <v>1444658.6734047318</v>
      </c>
      <c r="Z55" s="171">
        <v>1415305.493091702</v>
      </c>
      <c r="AA55" s="171">
        <v>1386861.9625312402</v>
      </c>
      <c r="AB55" s="171">
        <v>1358320.6803692766</v>
      </c>
      <c r="AC55" s="171">
        <v>1329925.9128159201</v>
      </c>
      <c r="AD55" s="171">
        <v>1301674.0985432167</v>
      </c>
      <c r="AE55" s="171">
        <v>1273458.929260164</v>
      </c>
      <c r="AF55" s="171">
        <v>1245492.2395180836</v>
      </c>
      <c r="AG55" s="171">
        <v>1217559.3630845509</v>
      </c>
      <c r="AH55" s="171">
        <v>1189883.1213898025</v>
      </c>
      <c r="AI55" s="171">
        <v>1162742.683166641</v>
      </c>
      <c r="AJ55" s="171">
        <v>1135459.3924899234</v>
      </c>
      <c r="AK55" s="171">
        <v>1108563.7239543323</v>
      </c>
      <c r="AL55" s="171">
        <v>1082166.0377447095</v>
      </c>
      <c r="AM55" s="171">
        <v>1056091.5169846849</v>
      </c>
      <c r="AN55" s="171">
        <v>1029850.0809794891</v>
      </c>
      <c r="AO55" s="171">
        <v>1004167.0909760087</v>
      </c>
      <c r="AP55" s="171">
        <v>978603.75358241214</v>
      </c>
      <c r="AQ55" s="171">
        <v>953496.36870574835</v>
      </c>
      <c r="AR55" s="171">
        <v>928671.24609513255</v>
      </c>
      <c r="AS55" s="171">
        <v>904053.82096405211</v>
      </c>
      <c r="AT55" s="171">
        <v>879733.02032353415</v>
      </c>
      <c r="AU55" s="171">
        <v>855795.96210708062</v>
      </c>
      <c r="AV55" s="171">
        <v>832064.46256686002</v>
      </c>
      <c r="AW55" s="171">
        <v>808744.1094655348</v>
      </c>
      <c r="AX55" s="171">
        <v>785770.50414207997</v>
      </c>
      <c r="AY55" s="171">
        <v>762935.83530349005</v>
      </c>
      <c r="AZ55" s="171">
        <v>740983.08918742172</v>
      </c>
      <c r="BA55" s="171">
        <v>718983.38316075946</v>
      </c>
      <c r="BB55" s="171">
        <v>697584.38381238002</v>
      </c>
      <c r="BC55" s="171">
        <v>676780.81706604827</v>
      </c>
      <c r="BD55" s="171">
        <v>656404.97708006995</v>
      </c>
      <c r="BE55" s="171">
        <v>636464.55267447978</v>
      </c>
      <c r="BF55" s="171">
        <v>616947.66183093842</v>
      </c>
      <c r="BG55" s="171">
        <v>598049.08964505279</v>
      </c>
      <c r="BH55" s="171">
        <v>579660.53230409231</v>
      </c>
      <c r="BI55" s="171">
        <v>561782.09619528521</v>
      </c>
      <c r="BJ55" s="171">
        <v>544534.07193107146</v>
      </c>
      <c r="BK55" s="171">
        <v>528016.07723152335</v>
      </c>
      <c r="BL55" s="171">
        <v>512284.56386420445</v>
      </c>
      <c r="BM55" s="171">
        <v>497118.31081898138</v>
      </c>
      <c r="BN55" s="171">
        <v>482435.14167282515</v>
      </c>
      <c r="BO55" s="171">
        <v>468615.85525884165</v>
      </c>
      <c r="BP55" s="171">
        <v>455248.76932872855</v>
      </c>
      <c r="BQ55" s="171">
        <v>442928.07911980175</v>
      </c>
      <c r="BR55" s="171">
        <v>431000.39920588513</v>
      </c>
      <c r="BS55" s="171">
        <v>419817.75048873865</v>
      </c>
      <c r="BT55" s="171">
        <v>409299.58558760234</v>
      </c>
      <c r="BU55" s="171">
        <v>399376.14371757954</v>
      </c>
      <c r="BV55" s="171">
        <v>389952.52094913932</v>
      </c>
      <c r="BW55" s="171">
        <v>383858.92321999976</v>
      </c>
      <c r="BX55" s="171">
        <v>378204.44926691137</v>
      </c>
      <c r="BY55" s="171">
        <v>373220.21238486719</v>
      </c>
      <c r="BZ55" s="171">
        <v>368507.03823731554</v>
      </c>
      <c r="CA55" s="170"/>
      <c r="CB55" s="170"/>
    </row>
    <row r="56" spans="2:80" x14ac:dyDescent="0.25">
      <c r="B56" s="166">
        <f t="shared" si="11"/>
        <v>2049</v>
      </c>
      <c r="C56" s="171">
        <v>2140822.0502957101</v>
      </c>
      <c r="D56" s="171">
        <v>2111154.0077600949</v>
      </c>
      <c r="E56" s="171">
        <v>2080745.015821116</v>
      </c>
      <c r="F56" s="171">
        <v>2051220.382242715</v>
      </c>
      <c r="G56" s="171">
        <v>2022135.3114026985</v>
      </c>
      <c r="H56" s="171">
        <v>1992726.5841720118</v>
      </c>
      <c r="I56" s="171">
        <v>1963501.8485111524</v>
      </c>
      <c r="J56" s="171">
        <v>1934461.7847184297</v>
      </c>
      <c r="K56" s="171">
        <v>1905388.1542451533</v>
      </c>
      <c r="L56" s="171">
        <v>1876236.0339676004</v>
      </c>
      <c r="M56" s="171">
        <v>1847947.8503445559</v>
      </c>
      <c r="N56" s="171">
        <v>1819919.9779659512</v>
      </c>
      <c r="O56" s="171">
        <v>1791078.359297486</v>
      </c>
      <c r="P56" s="171">
        <v>1763033.4205169745</v>
      </c>
      <c r="Q56" s="171">
        <v>1731555.3440845083</v>
      </c>
      <c r="R56" s="171">
        <v>1700634.3570419753</v>
      </c>
      <c r="S56" s="171">
        <v>1670180.9969525819</v>
      </c>
      <c r="T56" s="171">
        <v>1639244.0028422833</v>
      </c>
      <c r="U56" s="171">
        <v>1608595.4036347934</v>
      </c>
      <c r="V56" s="171">
        <v>1578744.4548909627</v>
      </c>
      <c r="W56" s="171">
        <v>1548425.8913519569</v>
      </c>
      <c r="X56" s="171">
        <v>1518628.7330900906</v>
      </c>
      <c r="Y56" s="171">
        <v>1488912.8938644663</v>
      </c>
      <c r="Z56" s="171">
        <v>1458918.9382145584</v>
      </c>
      <c r="AA56" s="171">
        <v>1429568.4423766974</v>
      </c>
      <c r="AB56" s="171">
        <v>1400117.2623892897</v>
      </c>
      <c r="AC56" s="171">
        <v>1370826.701584972</v>
      </c>
      <c r="AD56" s="171">
        <v>1341683.3272048726</v>
      </c>
      <c r="AE56" s="171">
        <v>1312682.473562794</v>
      </c>
      <c r="AF56" s="171">
        <v>1283829.2675360607</v>
      </c>
      <c r="AG56" s="171">
        <v>1255116.9001101214</v>
      </c>
      <c r="AH56" s="171">
        <v>1226559.2301771631</v>
      </c>
      <c r="AI56" s="171">
        <v>1198545.3739213026</v>
      </c>
      <c r="AJ56" s="171">
        <v>1170488.5666842195</v>
      </c>
      <c r="AK56" s="171">
        <v>1142824.6912215152</v>
      </c>
      <c r="AL56" s="171">
        <v>1115489.3379680959</v>
      </c>
      <c r="AM56" s="171">
        <v>1088658.1335858682</v>
      </c>
      <c r="AN56" s="171">
        <v>1061655.7836955099</v>
      </c>
      <c r="AO56" s="171">
        <v>1035143.4653662781</v>
      </c>
      <c r="AP56" s="171">
        <v>1008754.6034713179</v>
      </c>
      <c r="AQ56" s="171">
        <v>982908.51380933891</v>
      </c>
      <c r="AR56" s="171">
        <v>957278.76483243075</v>
      </c>
      <c r="AS56" s="171">
        <v>931929.1682207858</v>
      </c>
      <c r="AT56" s="171">
        <v>906817.1631434937</v>
      </c>
      <c r="AU56" s="171">
        <v>882101.54995509039</v>
      </c>
      <c r="AV56" s="171">
        <v>857654.99893575488</v>
      </c>
      <c r="AW56" s="171">
        <v>833572.39813607209</v>
      </c>
      <c r="AX56" s="171">
        <v>809904.19184955687</v>
      </c>
      <c r="AY56" s="171">
        <v>786373.55897990626</v>
      </c>
      <c r="AZ56" s="171">
        <v>763695.02110121062</v>
      </c>
      <c r="BA56" s="171">
        <v>741065.29062914103</v>
      </c>
      <c r="BB56" s="171">
        <v>718998.94198318315</v>
      </c>
      <c r="BC56" s="171">
        <v>697506.21011333633</v>
      </c>
      <c r="BD56" s="171">
        <v>676489.52474548051</v>
      </c>
      <c r="BE56" s="171">
        <v>655922.05878915684</v>
      </c>
      <c r="BF56" s="171">
        <v>635785.51585750445</v>
      </c>
      <c r="BG56" s="171">
        <v>616226.2099213053</v>
      </c>
      <c r="BH56" s="171">
        <v>597252.65195740457</v>
      </c>
      <c r="BI56" s="171">
        <v>578834.00933035975</v>
      </c>
      <c r="BJ56" s="171">
        <v>561031.85042858042</v>
      </c>
      <c r="BK56" s="171">
        <v>543963.17593218433</v>
      </c>
      <c r="BL56" s="171">
        <v>527722.97402428207</v>
      </c>
      <c r="BM56" s="171">
        <v>512009.0919984323</v>
      </c>
      <c r="BN56" s="171">
        <v>496909.20290455793</v>
      </c>
      <c r="BO56" s="171">
        <v>482591.99909240636</v>
      </c>
      <c r="BP56" s="171">
        <v>468781.20421999728</v>
      </c>
      <c r="BQ56" s="171">
        <v>456005.92569992773</v>
      </c>
      <c r="BR56" s="171">
        <v>443698.11315072462</v>
      </c>
      <c r="BS56" s="171">
        <v>432132.15755232453</v>
      </c>
      <c r="BT56" s="171">
        <v>421257.03215755755</v>
      </c>
      <c r="BU56" s="171">
        <v>411009.57564786379</v>
      </c>
      <c r="BV56" s="171">
        <v>401259.80267691001</v>
      </c>
      <c r="BW56" s="171">
        <v>394944.71685809642</v>
      </c>
      <c r="BX56" s="171">
        <v>389089.24723586038</v>
      </c>
      <c r="BY56" s="171">
        <v>383918.06884570915</v>
      </c>
      <c r="BZ56" s="171">
        <v>379058.71357331425</v>
      </c>
      <c r="CA56" s="170"/>
      <c r="CB56" s="170"/>
    </row>
    <row r="57" spans="2:80" x14ac:dyDescent="0.25">
      <c r="B57" s="166">
        <f t="shared" si="11"/>
        <v>2050</v>
      </c>
      <c r="C57" s="171">
        <v>2207167.9855214683</v>
      </c>
      <c r="D57" s="171">
        <v>2176554.8656742717</v>
      </c>
      <c r="E57" s="171">
        <v>2145540.8057092139</v>
      </c>
      <c r="F57" s="171">
        <v>2115068.6822727816</v>
      </c>
      <c r="G57" s="171">
        <v>2085396.7321609447</v>
      </c>
      <c r="H57" s="171">
        <v>2055037.3913569027</v>
      </c>
      <c r="I57" s="171">
        <v>2024868.1372569306</v>
      </c>
      <c r="J57" s="171">
        <v>1994889.6705682869</v>
      </c>
      <c r="K57" s="171">
        <v>1964920.6258039861</v>
      </c>
      <c r="L57" s="171">
        <v>1934825.7754659492</v>
      </c>
      <c r="M57" s="171">
        <v>1905927.2805316863</v>
      </c>
      <c r="N57" s="171">
        <v>1876686.2378259287</v>
      </c>
      <c r="O57" s="171">
        <v>1846952.5514395856</v>
      </c>
      <c r="P57" s="171">
        <v>1818245.0236960743</v>
      </c>
      <c r="Q57" s="171">
        <v>1785788.3065306018</v>
      </c>
      <c r="R57" s="171">
        <v>1754138.0679912916</v>
      </c>
      <c r="S57" s="171">
        <v>1722427.5827288791</v>
      </c>
      <c r="T57" s="171">
        <v>1690526.4352825203</v>
      </c>
      <c r="U57" s="171">
        <v>1659137.264577592</v>
      </c>
      <c r="V57" s="171">
        <v>1628312.3818785474</v>
      </c>
      <c r="W57" s="171">
        <v>1597244.9242279483</v>
      </c>
      <c r="X57" s="171">
        <v>1566469.6657334999</v>
      </c>
      <c r="Y57" s="171">
        <v>1535585.2973412371</v>
      </c>
      <c r="Z57" s="171">
        <v>1505051.7518369788</v>
      </c>
      <c r="AA57" s="171">
        <v>1474731.6717870561</v>
      </c>
      <c r="AB57" s="171">
        <v>1444307.8870631009</v>
      </c>
      <c r="AC57" s="171">
        <v>1414077.9573160964</v>
      </c>
      <c r="AD57" s="171">
        <v>1383998.7530311621</v>
      </c>
      <c r="AE57" s="171">
        <v>1354200.6137442396</v>
      </c>
      <c r="AF57" s="171">
        <v>1324414.178155669</v>
      </c>
      <c r="AG57" s="171">
        <v>1294922.4692717697</v>
      </c>
      <c r="AH57" s="171">
        <v>1265433.766186682</v>
      </c>
      <c r="AI57" s="171">
        <v>1236480.9994930953</v>
      </c>
      <c r="AJ57" s="171">
        <v>1207643.644990271</v>
      </c>
      <c r="AK57" s="171">
        <v>1179201.4494861872</v>
      </c>
      <c r="AL57" s="171">
        <v>1150835.0648244922</v>
      </c>
      <c r="AM57" s="171">
        <v>1123220.310362194</v>
      </c>
      <c r="AN57" s="171">
        <v>1095440.4576735499</v>
      </c>
      <c r="AO57" s="171">
        <v>1068043.732219093</v>
      </c>
      <c r="AP57" s="171">
        <v>1040773.8262897806</v>
      </c>
      <c r="AQ57" s="171">
        <v>1014166.3650116735</v>
      </c>
      <c r="AR57" s="171">
        <v>987675.63843315188</v>
      </c>
      <c r="AS57" s="171">
        <v>961566.92324918602</v>
      </c>
      <c r="AT57" s="171">
        <v>935606.04322925024</v>
      </c>
      <c r="AU57" s="171">
        <v>910054.67323022732</v>
      </c>
      <c r="AV57" s="171">
        <v>884861.32458341937</v>
      </c>
      <c r="AW57" s="171">
        <v>859957.77942623803</v>
      </c>
      <c r="AX57" s="171">
        <v>835568.33550682652</v>
      </c>
      <c r="AY57" s="171">
        <v>811311.59229244536</v>
      </c>
      <c r="AZ57" s="171">
        <v>787840.89753256389</v>
      </c>
      <c r="BA57" s="171">
        <v>764574.1711952684</v>
      </c>
      <c r="BB57" s="171">
        <v>741798.17201452167</v>
      </c>
      <c r="BC57" s="171">
        <v>719560.82885021169</v>
      </c>
      <c r="BD57" s="171">
        <v>697859.4195530056</v>
      </c>
      <c r="BE57" s="171">
        <v>676625.88036215655</v>
      </c>
      <c r="BF57" s="171">
        <v>655824.28487575729</v>
      </c>
      <c r="BG57" s="171">
        <v>635532.75050987094</v>
      </c>
      <c r="BH57" s="171">
        <v>615930.34132006182</v>
      </c>
      <c r="BI57" s="171">
        <v>596947.92252303869</v>
      </c>
      <c r="BJ57" s="171">
        <v>578547.41271877917</v>
      </c>
      <c r="BK57" s="171">
        <v>560881.74377846159</v>
      </c>
      <c r="BL57" s="171">
        <v>544085.80473634275</v>
      </c>
      <c r="BM57" s="171">
        <v>527755.45793321251</v>
      </c>
      <c r="BN57" s="171">
        <v>512228.02396020514</v>
      </c>
      <c r="BO57" s="171">
        <v>497348.86706110678</v>
      </c>
      <c r="BP57" s="171">
        <v>483053.63733812876</v>
      </c>
      <c r="BQ57" s="171">
        <v>469759.78175915888</v>
      </c>
      <c r="BR57" s="171">
        <v>457043.63379134459</v>
      </c>
      <c r="BS57" s="171">
        <v>445049.11207205022</v>
      </c>
      <c r="BT57" s="171">
        <v>433779.15325922158</v>
      </c>
      <c r="BU57" s="171">
        <v>423178.27979722724</v>
      </c>
      <c r="BV57" s="171">
        <v>413065.23479401955</v>
      </c>
      <c r="BW57" s="171">
        <v>406496.6626992232</v>
      </c>
      <c r="BX57" s="171">
        <v>400416.56802564708</v>
      </c>
      <c r="BY57" s="171">
        <v>395028.05116998102</v>
      </c>
      <c r="BZ57" s="171">
        <v>390011.12413867633</v>
      </c>
      <c r="CA57" s="170"/>
      <c r="CB57" s="170"/>
    </row>
    <row r="58" spans="2:80" x14ac:dyDescent="0.25">
      <c r="B58" s="166">
        <f t="shared" si="11"/>
        <v>2051</v>
      </c>
      <c r="C58" s="171">
        <v>2276013.4728196776</v>
      </c>
      <c r="D58" s="171">
        <v>2244416.8111560573</v>
      </c>
      <c r="E58" s="171">
        <v>2212813.7982918979</v>
      </c>
      <c r="F58" s="171">
        <v>2181354.8496021726</v>
      </c>
      <c r="G58" s="171">
        <v>2151110.0448188898</v>
      </c>
      <c r="H58" s="171">
        <v>2119759.8767688377</v>
      </c>
      <c r="I58" s="171">
        <v>2088606.1675749351</v>
      </c>
      <c r="J58" s="171">
        <v>2057649.6389656586</v>
      </c>
      <c r="K58" s="171">
        <v>2026768.8083464238</v>
      </c>
      <c r="L58" s="171">
        <v>1995690.9563732441</v>
      </c>
      <c r="M58" s="171">
        <v>1966189.435150913</v>
      </c>
      <c r="N58" s="171">
        <v>1935649.6456539473</v>
      </c>
      <c r="O58" s="171">
        <v>1905005.4264329821</v>
      </c>
      <c r="P58" s="171">
        <v>1875618.614555913</v>
      </c>
      <c r="Q58" s="171">
        <v>1842160.6265431617</v>
      </c>
      <c r="R58" s="171">
        <v>1809779.691061839</v>
      </c>
      <c r="S58" s="171">
        <v>1776728.4731998779</v>
      </c>
      <c r="T58" s="171">
        <v>1743839.4592895175</v>
      </c>
      <c r="U58" s="171">
        <v>1711705.2608121117</v>
      </c>
      <c r="V58" s="171">
        <v>1679863.5144685209</v>
      </c>
      <c r="W58" s="171">
        <v>1648040.2904789895</v>
      </c>
      <c r="X58" s="171">
        <v>1616243.2019190332</v>
      </c>
      <c r="Y58" s="171">
        <v>1584129.0429204865</v>
      </c>
      <c r="Z58" s="171">
        <v>1553079.4488377743</v>
      </c>
      <c r="AA58" s="171">
        <v>1521745.4810454228</v>
      </c>
      <c r="AB58" s="171">
        <v>1490304.6974388172</v>
      </c>
      <c r="AC58" s="171">
        <v>1459105.9307430298</v>
      </c>
      <c r="AD58" s="171">
        <v>1428060.8168978691</v>
      </c>
      <c r="AE58" s="171">
        <v>1397435.7280568711</v>
      </c>
      <c r="AF58" s="171">
        <v>1366684.7506754433</v>
      </c>
      <c r="AG58" s="171">
        <v>1336395.5630257875</v>
      </c>
      <c r="AH58" s="171">
        <v>1305942.9013679442</v>
      </c>
      <c r="AI58" s="171">
        <v>1276005.966649483</v>
      </c>
      <c r="AJ58" s="171">
        <v>1246367.1962827574</v>
      </c>
      <c r="AK58" s="171">
        <v>1217124.7971602725</v>
      </c>
      <c r="AL58" s="171">
        <v>1187681.0302500413</v>
      </c>
      <c r="AM58" s="171">
        <v>1159249.1711962407</v>
      </c>
      <c r="AN58" s="171">
        <v>1130667.5169756145</v>
      </c>
      <c r="AO58" s="171">
        <v>1102350.780501513</v>
      </c>
      <c r="AP58" s="171">
        <v>1074163.7701755483</v>
      </c>
      <c r="AQ58" s="171">
        <v>1046768.4886926617</v>
      </c>
      <c r="AR58" s="171">
        <v>1019380.3812286444</v>
      </c>
      <c r="AS58" s="171">
        <v>992484.51181883458</v>
      </c>
      <c r="AT58" s="171">
        <v>965637.66842565569</v>
      </c>
      <c r="AU58" s="171">
        <v>939213.59978476539</v>
      </c>
      <c r="AV58" s="171">
        <v>913243.75659734197</v>
      </c>
      <c r="AW58" s="171">
        <v>887481.62681125395</v>
      </c>
      <c r="AX58" s="171">
        <v>862346.68952093367</v>
      </c>
      <c r="AY58" s="171">
        <v>837337.92304498563</v>
      </c>
      <c r="AZ58" s="171">
        <v>813031.77807429247</v>
      </c>
      <c r="BA58" s="171">
        <v>789112.01292541297</v>
      </c>
      <c r="BB58" s="171">
        <v>765593.46719135356</v>
      </c>
      <c r="BC58" s="171">
        <v>742577.80330781266</v>
      </c>
      <c r="BD58" s="171">
        <v>720158.60557823628</v>
      </c>
      <c r="BE58" s="171">
        <v>698230.23640551534</v>
      </c>
      <c r="BF58" s="171">
        <v>676730.49997666862</v>
      </c>
      <c r="BG58" s="171">
        <v>655666.544739604</v>
      </c>
      <c r="BH58" s="171">
        <v>635403.50779981003</v>
      </c>
      <c r="BI58" s="171">
        <v>615835.94043413724</v>
      </c>
      <c r="BJ58" s="171">
        <v>596806.02621622011</v>
      </c>
      <c r="BK58" s="171">
        <v>578515.68057783763</v>
      </c>
      <c r="BL58" s="171">
        <v>561130.49408455496</v>
      </c>
      <c r="BM58" s="171">
        <v>544145.98075787723</v>
      </c>
      <c r="BN58" s="171">
        <v>528173.85899031605</v>
      </c>
      <c r="BO58" s="171">
        <v>512696.96735465585</v>
      </c>
      <c r="BP58" s="171">
        <v>497891.54955451167</v>
      </c>
      <c r="BQ58" s="171">
        <v>484043.48351730453</v>
      </c>
      <c r="BR58" s="171">
        <v>470898.6572552193</v>
      </c>
      <c r="BS58" s="171">
        <v>458446.7944765978</v>
      </c>
      <c r="BT58" s="171">
        <v>446758.29180969961</v>
      </c>
      <c r="BU58" s="171">
        <v>435783.88127717457</v>
      </c>
      <c r="BV58" s="171">
        <v>425285.2277886378</v>
      </c>
      <c r="BW58" s="171">
        <v>418444.53165193007</v>
      </c>
      <c r="BX58" s="171">
        <v>412126.86695048911</v>
      </c>
      <c r="BY58" s="171">
        <v>406503.59947243833</v>
      </c>
      <c r="BZ58" s="171">
        <v>401320.00115912233</v>
      </c>
      <c r="CA58" s="170"/>
      <c r="CB58" s="170"/>
    </row>
    <row r="59" spans="2:80" x14ac:dyDescent="0.25">
      <c r="B59" s="166">
        <f t="shared" si="11"/>
        <v>2052</v>
      </c>
      <c r="C59" s="171">
        <v>2346142.4138331702</v>
      </c>
      <c r="D59" s="171">
        <v>2313547.4092032081</v>
      </c>
      <c r="E59" s="171">
        <v>2281162.371459011</v>
      </c>
      <c r="F59" s="171">
        <v>2248705.3514387496</v>
      </c>
      <c r="G59" s="171">
        <v>2217697.4274730147</v>
      </c>
      <c r="H59" s="171">
        <v>2185348.843846471</v>
      </c>
      <c r="I59" s="171">
        <v>2153211.7210373213</v>
      </c>
      <c r="J59" s="171">
        <v>2121269.3910745904</v>
      </c>
      <c r="K59" s="171">
        <v>2089537.0168575398</v>
      </c>
      <c r="L59" s="171">
        <v>2057466.8274199346</v>
      </c>
      <c r="M59" s="171">
        <v>2027195.7715163166</v>
      </c>
      <c r="N59" s="171">
        <v>1995506.3459451015</v>
      </c>
      <c r="O59" s="171">
        <v>1964004.3768945397</v>
      </c>
      <c r="P59" s="171">
        <v>1933727.5784922335</v>
      </c>
      <c r="Q59" s="171">
        <v>1899318.8112008602</v>
      </c>
      <c r="R59" s="171">
        <v>1866057.2578666713</v>
      </c>
      <c r="S59" s="171">
        <v>1831802.7013262629</v>
      </c>
      <c r="T59" s="171">
        <v>1797963.7959002843</v>
      </c>
      <c r="U59" s="171">
        <v>1764949.9422873356</v>
      </c>
      <c r="V59" s="171">
        <v>1732083.846217996</v>
      </c>
      <c r="W59" s="171">
        <v>1699373.6645097006</v>
      </c>
      <c r="X59" s="171">
        <v>1666556.4832079965</v>
      </c>
      <c r="Y59" s="171">
        <v>1633372.2706805607</v>
      </c>
      <c r="Z59" s="171">
        <v>1601565.2079971782</v>
      </c>
      <c r="AA59" s="171">
        <v>1569220.3172794429</v>
      </c>
      <c r="AB59" s="171">
        <v>1536765.0793960714</v>
      </c>
      <c r="AC59" s="171">
        <v>1504637.092102071</v>
      </c>
      <c r="AD59" s="171">
        <v>1472657.9449938927</v>
      </c>
      <c r="AE59" s="171">
        <v>1441073.2118080482</v>
      </c>
      <c r="AF59" s="171">
        <v>1409394.8092587399</v>
      </c>
      <c r="AG59" s="171">
        <v>1378214.741135811</v>
      </c>
      <c r="AH59" s="171">
        <v>1346834.2865201468</v>
      </c>
      <c r="AI59" s="171">
        <v>1315916.6843508664</v>
      </c>
      <c r="AJ59" s="171">
        <v>1285397.7307982068</v>
      </c>
      <c r="AK59" s="171">
        <v>1255277.9665655221</v>
      </c>
      <c r="AL59" s="171">
        <v>1224898.9707667704</v>
      </c>
      <c r="AM59" s="171">
        <v>1195550.2140120249</v>
      </c>
      <c r="AN59" s="171">
        <v>1166102.8822531574</v>
      </c>
      <c r="AO59" s="171">
        <v>1136899.0098704132</v>
      </c>
      <c r="AP59" s="171">
        <v>1107825.2703830502</v>
      </c>
      <c r="AQ59" s="171">
        <v>1079586.5181309367</v>
      </c>
      <c r="AR59" s="171">
        <v>1051330.1278038574</v>
      </c>
      <c r="AS59" s="171">
        <v>1023597.5403588873</v>
      </c>
      <c r="AT59" s="171">
        <v>995892.60528142727</v>
      </c>
      <c r="AU59" s="171">
        <v>968623.88518045121</v>
      </c>
      <c r="AV59" s="171">
        <v>941832.31646598782</v>
      </c>
      <c r="AW59" s="171">
        <v>915240.93488462968</v>
      </c>
      <c r="AX59" s="171">
        <v>889336.61063908157</v>
      </c>
      <c r="AY59" s="171">
        <v>863558.86993018049</v>
      </c>
      <c r="AZ59" s="171">
        <v>838425.45409926982</v>
      </c>
      <c r="BA59" s="171">
        <v>813800.09164681728</v>
      </c>
      <c r="BB59" s="171">
        <v>789516.53490537731</v>
      </c>
      <c r="BC59" s="171">
        <v>765760.097847739</v>
      </c>
      <c r="BD59" s="171">
        <v>742602.3922255286</v>
      </c>
      <c r="BE59" s="171">
        <v>719973.15204652352</v>
      </c>
      <c r="BF59" s="171">
        <v>697759.80917606992</v>
      </c>
      <c r="BG59" s="171">
        <v>675982.04471081984</v>
      </c>
      <c r="BH59" s="171">
        <v>655042.28279124666</v>
      </c>
      <c r="BI59" s="171">
        <v>634862.93238808773</v>
      </c>
      <c r="BJ59" s="171">
        <v>615195.32593489974</v>
      </c>
      <c r="BK59" s="171">
        <v>596311.50692560663</v>
      </c>
      <c r="BL59" s="171">
        <v>578314.89812179864</v>
      </c>
      <c r="BM59" s="171">
        <v>560730.48388743424</v>
      </c>
      <c r="BN59" s="171">
        <v>544248.67960513523</v>
      </c>
      <c r="BO59" s="171">
        <v>528217.12755441747</v>
      </c>
      <c r="BP59" s="171">
        <v>512911.45040592563</v>
      </c>
      <c r="BQ59" s="171">
        <v>498548.48086860403</v>
      </c>
      <c r="BR59" s="171">
        <v>484965.17195703875</v>
      </c>
      <c r="BS59" s="171">
        <v>472056.71537251596</v>
      </c>
      <c r="BT59" s="171">
        <v>459955.48222023976</v>
      </c>
      <c r="BU59" s="171">
        <v>448601.15615629824</v>
      </c>
      <c r="BV59" s="171">
        <v>437729.59330820636</v>
      </c>
      <c r="BW59" s="171">
        <v>430627.07718864497</v>
      </c>
      <c r="BX59" s="171">
        <v>424091.25904849439</v>
      </c>
      <c r="BY59" s="171">
        <v>418244.76161579171</v>
      </c>
      <c r="BZ59" s="171">
        <v>412881.82785741187</v>
      </c>
      <c r="CA59" s="170"/>
      <c r="CB59" s="170"/>
    </row>
    <row r="60" spans="2:80" x14ac:dyDescent="0.25">
      <c r="B60" s="166">
        <f t="shared" si="11"/>
        <v>2053</v>
      </c>
      <c r="C60" s="171">
        <v>2417884.7187553761</v>
      </c>
      <c r="D60" s="171">
        <v>2384270.51516219</v>
      </c>
      <c r="E60" s="171">
        <v>2350891.6385881454</v>
      </c>
      <c r="F60" s="171">
        <v>2317419.5436128848</v>
      </c>
      <c r="G60" s="171">
        <v>2285440.0175737869</v>
      </c>
      <c r="H60" s="171">
        <v>2252079.9705483448</v>
      </c>
      <c r="I60" s="171">
        <v>2218955.3168729073</v>
      </c>
      <c r="J60" s="171">
        <v>2186014.0658347663</v>
      </c>
      <c r="K60" s="171">
        <v>2153523.7124430076</v>
      </c>
      <c r="L60" s="171">
        <v>2120445.6169723133</v>
      </c>
      <c r="M60" s="171">
        <v>2089221.4355862751</v>
      </c>
      <c r="N60" s="171">
        <v>2056536.3334426116</v>
      </c>
      <c r="O60" s="171">
        <v>2024258.609229018</v>
      </c>
      <c r="P60" s="171">
        <v>1992829.7460873313</v>
      </c>
      <c r="Q60" s="171">
        <v>1957548.5123534231</v>
      </c>
      <c r="R60" s="171">
        <v>1923240.0410826155</v>
      </c>
      <c r="S60" s="171">
        <v>1887922.9063044596</v>
      </c>
      <c r="T60" s="171">
        <v>1853196.6171149346</v>
      </c>
      <c r="U60" s="171">
        <v>1819152.3150990985</v>
      </c>
      <c r="V60" s="171">
        <v>1785247.3561280197</v>
      </c>
      <c r="W60" s="171">
        <v>1751503.481837214</v>
      </c>
      <c r="X60" s="171">
        <v>1717661.3863983732</v>
      </c>
      <c r="Y60" s="171">
        <v>1683595.6527222376</v>
      </c>
      <c r="Z60" s="171">
        <v>1650766.0947626587</v>
      </c>
      <c r="AA60" s="171">
        <v>1617406.3010100711</v>
      </c>
      <c r="AB60" s="171">
        <v>1583932.1959229684</v>
      </c>
      <c r="AC60" s="171">
        <v>1550931.8078963822</v>
      </c>
      <c r="AD60" s="171">
        <v>1518066.1125537127</v>
      </c>
      <c r="AE60" s="171">
        <v>1485351.3356954269</v>
      </c>
      <c r="AF60" s="171">
        <v>1452797.241880269</v>
      </c>
      <c r="AG60" s="171">
        <v>1420618.4514215915</v>
      </c>
      <c r="AH60" s="171">
        <v>1388359.1442427337</v>
      </c>
      <c r="AI60" s="171">
        <v>1356456.0102785651</v>
      </c>
      <c r="AJ60" s="171">
        <v>1324964.2161044129</v>
      </c>
      <c r="AK60" s="171">
        <v>1293876.4794874927</v>
      </c>
      <c r="AL60" s="171">
        <v>1262737.4188110768</v>
      </c>
      <c r="AM60" s="171">
        <v>1232340.7916800536</v>
      </c>
      <c r="AN60" s="171">
        <v>1201950.999547564</v>
      </c>
      <c r="AO60" s="171">
        <v>1171900.7032272066</v>
      </c>
      <c r="AP60" s="171">
        <v>1141977.2125996025</v>
      </c>
      <c r="AQ60" s="171">
        <v>1112826.240094071</v>
      </c>
      <c r="AR60" s="171">
        <v>1083735.8974675317</v>
      </c>
      <c r="AS60" s="171">
        <v>1055104.1286084848</v>
      </c>
      <c r="AT60" s="171">
        <v>1026572.8186009831</v>
      </c>
      <c r="AU60" s="171">
        <v>998490.421547406</v>
      </c>
      <c r="AV60" s="171">
        <v>970818.92557309777</v>
      </c>
      <c r="AW60" s="171">
        <v>943429.24880878581</v>
      </c>
      <c r="AX60" s="171">
        <v>916729.22645940003</v>
      </c>
      <c r="AY60" s="171">
        <v>890162.61015042686</v>
      </c>
      <c r="AZ60" s="171">
        <v>864200.32034681994</v>
      </c>
      <c r="BA60" s="171">
        <v>838810.59830726671</v>
      </c>
      <c r="BB60" s="171">
        <v>813727.70946417213</v>
      </c>
      <c r="BC60" s="171">
        <v>789274.03261653474</v>
      </c>
      <c r="BD60" s="171">
        <v>765345.17464579409</v>
      </c>
      <c r="BE60" s="171">
        <v>742004.4752820963</v>
      </c>
      <c r="BF60" s="171">
        <v>719050.9062935774</v>
      </c>
      <c r="BG60" s="171">
        <v>696622.62486059661</v>
      </c>
      <c r="BH60" s="171">
        <v>674978.98826015834</v>
      </c>
      <c r="BI60" s="171">
        <v>654154.56626350328</v>
      </c>
      <c r="BJ60" s="171">
        <v>633831.1073589843</v>
      </c>
      <c r="BK60" s="171">
        <v>614390.00053614413</v>
      </c>
      <c r="BL60" s="171">
        <v>595742.32126090664</v>
      </c>
      <c r="BM60" s="171">
        <v>577614.48173118813</v>
      </c>
      <c r="BN60" s="171">
        <v>560539.61614876636</v>
      </c>
      <c r="BO60" s="171">
        <v>543995.24682864221</v>
      </c>
      <c r="BP60" s="171">
        <v>528195.90239002695</v>
      </c>
      <c r="BQ60" s="171">
        <v>513353.796060908</v>
      </c>
      <c r="BR60" s="171">
        <v>499315.67861917056</v>
      </c>
      <c r="BS60" s="171">
        <v>485940.10691025248</v>
      </c>
      <c r="BT60" s="171">
        <v>473426.13667953515</v>
      </c>
      <c r="BU60" s="171">
        <v>461677.92507422692</v>
      </c>
      <c r="BV60" s="171">
        <v>450442.15829384245</v>
      </c>
      <c r="BW60" s="171">
        <v>443082.97145720373</v>
      </c>
      <c r="BX60" s="171">
        <v>436349.96896669822</v>
      </c>
      <c r="BY60" s="171">
        <v>430286.41895628814</v>
      </c>
      <c r="BZ60" s="171">
        <v>424725.17199141148</v>
      </c>
      <c r="CA60" s="170"/>
      <c r="CB60" s="170"/>
    </row>
    <row r="61" spans="2:80" x14ac:dyDescent="0.25">
      <c r="B61" s="166">
        <f t="shared" si="11"/>
        <v>2054</v>
      </c>
      <c r="C61" s="171">
        <v>2493204.6463215873</v>
      </c>
      <c r="D61" s="171">
        <v>2458512.9163730494</v>
      </c>
      <c r="E61" s="171">
        <v>2424120.2647420568</v>
      </c>
      <c r="F61" s="171">
        <v>2389574.3681872026</v>
      </c>
      <c r="G61" s="171">
        <v>2356565.817636597</v>
      </c>
      <c r="H61" s="171">
        <v>2322135.9139703372</v>
      </c>
      <c r="I61" s="171">
        <v>2288000.7396862679</v>
      </c>
      <c r="J61" s="171">
        <v>2254002.2762424797</v>
      </c>
      <c r="K61" s="171">
        <v>2220827.5348178507</v>
      </c>
      <c r="L61" s="171">
        <v>2186680.2369367154</v>
      </c>
      <c r="M61" s="171">
        <v>2154443.7834384097</v>
      </c>
      <c r="N61" s="171">
        <v>2120702.5815597503</v>
      </c>
      <c r="O61" s="171">
        <v>2087709.1223233151</v>
      </c>
      <c r="P61" s="171">
        <v>2054979.1886795177</v>
      </c>
      <c r="Q61" s="171">
        <v>2018877.1196863784</v>
      </c>
      <c r="R61" s="171">
        <v>1983457.2102910578</v>
      </c>
      <c r="S61" s="171">
        <v>1947040.1520026152</v>
      </c>
      <c r="T61" s="171">
        <v>1911440.6904513855</v>
      </c>
      <c r="U61" s="171">
        <v>1876325.8937259763</v>
      </c>
      <c r="V61" s="171">
        <v>1841315.4023088845</v>
      </c>
      <c r="W61" s="171">
        <v>1806471.6304253615</v>
      </c>
      <c r="X61" s="171">
        <v>1771562.6560588905</v>
      </c>
      <c r="Y61" s="171">
        <v>1736641.7680365578</v>
      </c>
      <c r="Z61" s="171">
        <v>1702698.3248113445</v>
      </c>
      <c r="AA61" s="171">
        <v>1668278.4442887045</v>
      </c>
      <c r="AB61" s="171">
        <v>1633738.8618297861</v>
      </c>
      <c r="AC61" s="171">
        <v>1599880.3531472236</v>
      </c>
      <c r="AD61" s="171">
        <v>1566117.4060406922</v>
      </c>
      <c r="AE61" s="171">
        <v>1532162.6449682843</v>
      </c>
      <c r="AF61" s="171">
        <v>1498737.8337795869</v>
      </c>
      <c r="AG61" s="171">
        <v>1465488.3014845685</v>
      </c>
      <c r="AH61" s="171">
        <v>1432348.7139179388</v>
      </c>
      <c r="AI61" s="171">
        <v>1399403.7919651391</v>
      </c>
      <c r="AJ61" s="171">
        <v>1366882.9005435556</v>
      </c>
      <c r="AK61" s="171">
        <v>1334755.0214817077</v>
      </c>
      <c r="AL61" s="171">
        <v>1302904.6146617611</v>
      </c>
      <c r="AM61" s="171">
        <v>1271341.6338142205</v>
      </c>
      <c r="AN61" s="171">
        <v>1239950.9296837323</v>
      </c>
      <c r="AO61" s="171">
        <v>1209035.1769786188</v>
      </c>
      <c r="AP61" s="171">
        <v>1178239.0392322775</v>
      </c>
      <c r="AQ61" s="171">
        <v>1148113.7688844646</v>
      </c>
      <c r="AR61" s="171">
        <v>1118162.3363977447</v>
      </c>
      <c r="AS61" s="171">
        <v>1088567.6210078197</v>
      </c>
      <c r="AT61" s="171">
        <v>1059178.1284079717</v>
      </c>
      <c r="AU61" s="171">
        <v>1030258.089935885</v>
      </c>
      <c r="AV61" s="171">
        <v>1001630.1378871663</v>
      </c>
      <c r="AW61" s="171">
        <v>973421.88279524667</v>
      </c>
      <c r="AX61" s="171">
        <v>945876.01499855146</v>
      </c>
      <c r="AY61" s="171">
        <v>918485.11556355259</v>
      </c>
      <c r="AZ61" s="171">
        <v>891625.44562668039</v>
      </c>
      <c r="BA61" s="171">
        <v>865425.00494551822</v>
      </c>
      <c r="BB61" s="171">
        <v>839481.84210186696</v>
      </c>
      <c r="BC61" s="171">
        <v>814308.18128632684</v>
      </c>
      <c r="BD61" s="171">
        <v>789539.21938961674</v>
      </c>
      <c r="BE61" s="171">
        <v>765442.9560715704</v>
      </c>
      <c r="BF61" s="171">
        <v>741681.96232360182</v>
      </c>
      <c r="BG61" s="171">
        <v>718582.86297188909</v>
      </c>
      <c r="BH61" s="171">
        <v>696164.17890505877</v>
      </c>
      <c r="BI61" s="171">
        <v>674644.93303214177</v>
      </c>
      <c r="BJ61" s="171">
        <v>653607.79589396704</v>
      </c>
      <c r="BK61" s="171">
        <v>633583.07548852079</v>
      </c>
      <c r="BL61" s="171">
        <v>614202.66045146086</v>
      </c>
      <c r="BM61" s="171">
        <v>595498.28708385862</v>
      </c>
      <c r="BN61" s="171">
        <v>577754.53684942075</v>
      </c>
      <c r="BO61" s="171">
        <v>560659.33607253584</v>
      </c>
      <c r="BP61" s="171">
        <v>544322.15644250251</v>
      </c>
      <c r="BQ61" s="171">
        <v>528955.21498996054</v>
      </c>
      <c r="BR61" s="171">
        <v>514415.01633301587</v>
      </c>
      <c r="BS61" s="171">
        <v>500513.99890586908</v>
      </c>
      <c r="BT61" s="171">
        <v>487539.88117464667</v>
      </c>
      <c r="BU61" s="171">
        <v>475352.49740766012</v>
      </c>
      <c r="BV61" s="171">
        <v>463715.40899669641</v>
      </c>
      <c r="BW61" s="171">
        <v>456063.31446123426</v>
      </c>
      <c r="BX61" s="171">
        <v>449121.79059188033</v>
      </c>
      <c r="BY61" s="171">
        <v>442811.73634776939</v>
      </c>
      <c r="BZ61" s="171">
        <v>437024.55769446061</v>
      </c>
      <c r="CA61" s="170"/>
      <c r="CB61" s="170"/>
    </row>
    <row r="62" spans="2:80" x14ac:dyDescent="0.25">
      <c r="B62" s="166">
        <f t="shared" si="11"/>
        <v>2055</v>
      </c>
      <c r="C62" s="171">
        <v>2571380.546269468</v>
      </c>
      <c r="D62" s="171">
        <v>2535567.1441766024</v>
      </c>
      <c r="E62" s="171">
        <v>2500146.6363652581</v>
      </c>
      <c r="F62" s="171">
        <v>2464482.4413264245</v>
      </c>
      <c r="G62" s="171">
        <v>2430401.7126719654</v>
      </c>
      <c r="H62" s="171">
        <v>2394857.6719415123</v>
      </c>
      <c r="I62" s="171">
        <v>2359695.4202049496</v>
      </c>
      <c r="J62" s="171">
        <v>2324595.4962023823</v>
      </c>
      <c r="K62" s="171">
        <v>2290747.298928245</v>
      </c>
      <c r="L62" s="171">
        <v>2255485.2253133738</v>
      </c>
      <c r="M62" s="171">
        <v>2222192.8550873566</v>
      </c>
      <c r="N62" s="171">
        <v>2187350.5940295747</v>
      </c>
      <c r="O62" s="171">
        <v>2153646.8320888747</v>
      </c>
      <c r="P62" s="171">
        <v>2119545.6456341194</v>
      </c>
      <c r="Q62" s="171">
        <v>2082622.8476934184</v>
      </c>
      <c r="R62" s="171">
        <v>2046043.7643166373</v>
      </c>
      <c r="S62" s="171">
        <v>2008500.0373374945</v>
      </c>
      <c r="T62" s="171">
        <v>1972002.0958549059</v>
      </c>
      <c r="U62" s="171">
        <v>1935789.1294415938</v>
      </c>
      <c r="V62" s="171">
        <v>1899624.5042303973</v>
      </c>
      <c r="W62" s="171">
        <v>1863632.5373843273</v>
      </c>
      <c r="X62" s="171">
        <v>1827627.3599301151</v>
      </c>
      <c r="Y62" s="171">
        <v>1791841.2131974273</v>
      </c>
      <c r="Z62" s="171">
        <v>1756716.9277456307</v>
      </c>
      <c r="AA62" s="171">
        <v>1721205.8893796622</v>
      </c>
      <c r="AB62" s="171">
        <v>1685568.6161267345</v>
      </c>
      <c r="AC62" s="171">
        <v>1650837.2298473036</v>
      </c>
      <c r="AD62" s="171">
        <v>1616144.4998038914</v>
      </c>
      <c r="AE62" s="171">
        <v>1580898.1280896782</v>
      </c>
      <c r="AF62" s="171">
        <v>1546584.0559691058</v>
      </c>
      <c r="AG62" s="171">
        <v>1512213.3660887722</v>
      </c>
      <c r="AH62" s="171">
        <v>1478172.5072080046</v>
      </c>
      <c r="AI62" s="171">
        <v>1444148.4557759198</v>
      </c>
      <c r="AJ62" s="171">
        <v>1410560.9555473854</v>
      </c>
      <c r="AK62" s="171">
        <v>1377342.7815982073</v>
      </c>
      <c r="AL62" s="171">
        <v>1344781.2427579965</v>
      </c>
      <c r="AM62" s="171">
        <v>1311988.3182357317</v>
      </c>
      <c r="AN62" s="171">
        <v>1279557.7681144322</v>
      </c>
      <c r="AO62" s="171">
        <v>1247748.8527149488</v>
      </c>
      <c r="AP62" s="171">
        <v>1216050.8595419913</v>
      </c>
      <c r="AQ62" s="171">
        <v>1184910.8332309383</v>
      </c>
      <c r="AR62" s="171">
        <v>1154067.7405506528</v>
      </c>
      <c r="AS62" s="171">
        <v>1123468.7199270586</v>
      </c>
      <c r="AT62" s="171">
        <v>1093188.7606224283</v>
      </c>
      <c r="AU62" s="171">
        <v>1063406.1928368898</v>
      </c>
      <c r="AV62" s="171">
        <v>1033771.2770217534</v>
      </c>
      <c r="AW62" s="171">
        <v>1004724.4234015669</v>
      </c>
      <c r="AX62" s="171">
        <v>976290.28958124656</v>
      </c>
      <c r="AY62" s="171">
        <v>948045.45328189619</v>
      </c>
      <c r="AZ62" s="171">
        <v>920245.09241218632</v>
      </c>
      <c r="BA62" s="171">
        <v>893197.13080994226</v>
      </c>
      <c r="BB62" s="171">
        <v>866356.30175237125</v>
      </c>
      <c r="BC62" s="171">
        <v>840436.08846152015</v>
      </c>
      <c r="BD62" s="171">
        <v>814783.92978406767</v>
      </c>
      <c r="BE62" s="171">
        <v>789899.55699079763</v>
      </c>
      <c r="BF62" s="171">
        <v>765289.01789864781</v>
      </c>
      <c r="BG62" s="171">
        <v>741498.56772084651</v>
      </c>
      <c r="BH62" s="171">
        <v>718259.69413483422</v>
      </c>
      <c r="BI62" s="171">
        <v>696010.11657696264</v>
      </c>
      <c r="BJ62" s="171">
        <v>674223.80850571697</v>
      </c>
      <c r="BK62" s="171">
        <v>653587.83312838059</v>
      </c>
      <c r="BL62" s="171">
        <v>633430.21179116983</v>
      </c>
      <c r="BM62" s="171">
        <v>614122.65796490281</v>
      </c>
      <c r="BN62" s="171">
        <v>595667.52428362053</v>
      </c>
      <c r="BO62" s="171">
        <v>577995.00155677181</v>
      </c>
      <c r="BP62" s="171">
        <v>561088.62803764502</v>
      </c>
      <c r="BQ62" s="171">
        <v>545167.53273009777</v>
      </c>
      <c r="BR62" s="171">
        <v>530094.28811741085</v>
      </c>
      <c r="BS62" s="171">
        <v>515635.95777201973</v>
      </c>
      <c r="BT62" s="171">
        <v>502171.42157927802</v>
      </c>
      <c r="BU62" s="171">
        <v>489517.63774459751</v>
      </c>
      <c r="BV62" s="171">
        <v>477455.27389334451</v>
      </c>
      <c r="BW62" s="171">
        <v>469489.06524098583</v>
      </c>
      <c r="BX62" s="171">
        <v>462328.79818442615</v>
      </c>
      <c r="BY62" s="171">
        <v>455756.87023319118</v>
      </c>
      <c r="BZ62" s="171">
        <v>449728.92766841617</v>
      </c>
      <c r="CA62" s="170"/>
      <c r="CB62" s="170"/>
    </row>
    <row r="63" spans="2:80" x14ac:dyDescent="0.25">
      <c r="B63" s="166">
        <f t="shared" si="11"/>
        <v>2056</v>
      </c>
      <c r="C63" s="171">
        <v>2650705.4446516056</v>
      </c>
      <c r="D63" s="171">
        <v>2613764.3026269982</v>
      </c>
      <c r="E63" s="171">
        <v>2577384.7801904986</v>
      </c>
      <c r="F63" s="171">
        <v>2540595.3803102775</v>
      </c>
      <c r="G63" s="171">
        <v>2505427.2593820253</v>
      </c>
      <c r="H63" s="171">
        <v>2468763.0316668116</v>
      </c>
      <c r="I63" s="171">
        <v>2432636.5470201448</v>
      </c>
      <c r="J63" s="171">
        <v>2396426.604898741</v>
      </c>
      <c r="K63" s="171">
        <v>2361702.3730891692</v>
      </c>
      <c r="L63" s="171">
        <v>2325323.5877510193</v>
      </c>
      <c r="M63" s="171">
        <v>2290962.6472052541</v>
      </c>
      <c r="N63" s="171">
        <v>2255016.4622516343</v>
      </c>
      <c r="O63" s="171">
        <v>2220424.0168453287</v>
      </c>
      <c r="P63" s="171">
        <v>2185178.0300660562</v>
      </c>
      <c r="Q63" s="171">
        <v>2147257.2036758997</v>
      </c>
      <c r="R63" s="171">
        <v>2109510.1651231865</v>
      </c>
      <c r="S63" s="171">
        <v>2070892.2680391548</v>
      </c>
      <c r="T63" s="171">
        <v>2033279.9378369902</v>
      </c>
      <c r="U63" s="171">
        <v>1996016.8241668143</v>
      </c>
      <c r="V63" s="171">
        <v>1958693.891440528</v>
      </c>
      <c r="W63" s="171">
        <v>1921546.7585463463</v>
      </c>
      <c r="X63" s="171">
        <v>1884491.2382136835</v>
      </c>
      <c r="Y63" s="171">
        <v>1847700.86239925</v>
      </c>
      <c r="Z63" s="171">
        <v>1811342.9834413361</v>
      </c>
      <c r="AA63" s="171">
        <v>1774786.2976414552</v>
      </c>
      <c r="AB63" s="171">
        <v>1738093.1526112631</v>
      </c>
      <c r="AC63" s="171">
        <v>1702366.1372095151</v>
      </c>
      <c r="AD63" s="171">
        <v>1666584.7019278556</v>
      </c>
      <c r="AE63" s="171">
        <v>1630244.520726704</v>
      </c>
      <c r="AF63" s="171">
        <v>1594930.3217794867</v>
      </c>
      <c r="AG63" s="171">
        <v>1559439.7942304867</v>
      </c>
      <c r="AH63" s="171">
        <v>1524397.0942312297</v>
      </c>
      <c r="AI63" s="171">
        <v>1489334.5284337909</v>
      </c>
      <c r="AJ63" s="171">
        <v>1454717.2359629837</v>
      </c>
      <c r="AK63" s="171">
        <v>1420409.8044220493</v>
      </c>
      <c r="AL63" s="171">
        <v>1386964.3070910573</v>
      </c>
      <c r="AM63" s="171">
        <v>1353062.1293077578</v>
      </c>
      <c r="AN63" s="171">
        <v>1319623.2574057621</v>
      </c>
      <c r="AO63" s="171">
        <v>1286844.6749903557</v>
      </c>
      <c r="AP63" s="171">
        <v>1254177.0924406587</v>
      </c>
      <c r="AQ63" s="171">
        <v>1222054.0193659195</v>
      </c>
      <c r="AR63" s="171">
        <v>1190255.3965782644</v>
      </c>
      <c r="AS63" s="171">
        <v>1158684.4813820738</v>
      </c>
      <c r="AT63" s="171">
        <v>1127458.9161853041</v>
      </c>
      <c r="AU63" s="171">
        <v>1096785.4015973918</v>
      </c>
      <c r="AV63" s="171">
        <v>1066154.2804239828</v>
      </c>
      <c r="AW63" s="171">
        <v>1036263.3984464968</v>
      </c>
      <c r="AX63" s="171">
        <v>1006881.7704561662</v>
      </c>
      <c r="AY63" s="171">
        <v>977767.01095395326</v>
      </c>
      <c r="AZ63" s="171">
        <v>949055.41870938614</v>
      </c>
      <c r="BA63" s="171">
        <v>921129.4052136133</v>
      </c>
      <c r="BB63" s="171">
        <v>893435.56927506172</v>
      </c>
      <c r="BC63" s="171">
        <v>866705.49262199667</v>
      </c>
      <c r="BD63" s="171">
        <v>840198.28360101557</v>
      </c>
      <c r="BE63" s="171">
        <v>814517.4283650755</v>
      </c>
      <c r="BF63" s="171">
        <v>789082.7250354928</v>
      </c>
      <c r="BG63" s="171">
        <v>764575.78923818958</v>
      </c>
      <c r="BH63" s="171">
        <v>740531.00704302033</v>
      </c>
      <c r="BI63" s="171">
        <v>717536.54797730653</v>
      </c>
      <c r="BJ63" s="171">
        <v>695030.4971415475</v>
      </c>
      <c r="BK63" s="171">
        <v>673713.70129817305</v>
      </c>
      <c r="BL63" s="171">
        <v>652846.29052081506</v>
      </c>
      <c r="BM63" s="171">
        <v>632909.63507028646</v>
      </c>
      <c r="BN63" s="171">
        <v>613792.88095199736</v>
      </c>
      <c r="BO63" s="171">
        <v>595538.51868808642</v>
      </c>
      <c r="BP63" s="171">
        <v>578043.6066445841</v>
      </c>
      <c r="BQ63" s="171">
        <v>561574.1124046219</v>
      </c>
      <c r="BR63" s="171">
        <v>545963.95509735856</v>
      </c>
      <c r="BS63" s="171">
        <v>530994.33590226108</v>
      </c>
      <c r="BT63" s="171">
        <v>517038.4926164833</v>
      </c>
      <c r="BU63" s="171">
        <v>503934.19147287268</v>
      </c>
      <c r="BV63" s="171">
        <v>491447.83656278282</v>
      </c>
      <c r="BW63" s="171">
        <v>483179.01395205705</v>
      </c>
      <c r="BX63" s="171">
        <v>475780.13280835305</v>
      </c>
      <c r="BY63" s="171">
        <v>468974.22231320734</v>
      </c>
      <c r="BZ63" s="171">
        <v>462728.86657440104</v>
      </c>
      <c r="CA63" s="170"/>
      <c r="CB63" s="170"/>
    </row>
    <row r="64" spans="2:80" x14ac:dyDescent="0.25">
      <c r="B64" s="166">
        <f t="shared" si="11"/>
        <v>2057</v>
      </c>
      <c r="C64" s="171">
        <v>2731484.5376882688</v>
      </c>
      <c r="D64" s="171">
        <v>2693404.1919654924</v>
      </c>
      <c r="E64" s="171">
        <v>2656178.1528475331</v>
      </c>
      <c r="F64" s="171">
        <v>2618250.33407747</v>
      </c>
      <c r="G64" s="171">
        <v>2581973.0497800605</v>
      </c>
      <c r="H64" s="171">
        <v>2544176.351592524</v>
      </c>
      <c r="I64" s="171">
        <v>2507187.4358854922</v>
      </c>
      <c r="J64" s="171">
        <v>2469851.8006134033</v>
      </c>
      <c r="K64" s="171">
        <v>2434028.6848760159</v>
      </c>
      <c r="L64" s="171">
        <v>2396524.4939120403</v>
      </c>
      <c r="M64" s="171">
        <v>2361075.3589830426</v>
      </c>
      <c r="N64" s="171">
        <v>2324015.7086116844</v>
      </c>
      <c r="O64" s="171">
        <v>2288337.5598883517</v>
      </c>
      <c r="P64" s="171">
        <v>2252217.044222977</v>
      </c>
      <c r="Q64" s="171">
        <v>2213101.8274672129</v>
      </c>
      <c r="R64" s="171">
        <v>2174170.6473425329</v>
      </c>
      <c r="S64" s="171">
        <v>2134559.7767567011</v>
      </c>
      <c r="T64" s="171">
        <v>2095563.5205489395</v>
      </c>
      <c r="U64" s="171">
        <v>2057325.350072646</v>
      </c>
      <c r="V64" s="171">
        <v>2018832.1545540937</v>
      </c>
      <c r="W64" s="171">
        <v>1980515.0856416612</v>
      </c>
      <c r="X64" s="171">
        <v>1942478.8397770531</v>
      </c>
      <c r="Y64" s="171">
        <v>1904527.6350143589</v>
      </c>
      <c r="Z64" s="171">
        <v>1866845.3068739153</v>
      </c>
      <c r="AA64" s="171">
        <v>1829310.1020199489</v>
      </c>
      <c r="AB64" s="171">
        <v>1791622.7770730946</v>
      </c>
      <c r="AC64" s="171">
        <v>1754760.3022376897</v>
      </c>
      <c r="AD64" s="171">
        <v>1717688.372780185</v>
      </c>
      <c r="AE64" s="171">
        <v>1680503.3286440372</v>
      </c>
      <c r="AF64" s="171">
        <v>1644061.4321931542</v>
      </c>
      <c r="AG64" s="171">
        <v>1607443.359593689</v>
      </c>
      <c r="AH64" s="171">
        <v>1571282.4396041355</v>
      </c>
      <c r="AI64" s="171">
        <v>1535235.5769174299</v>
      </c>
      <c r="AJ64" s="171">
        <v>1499637.4474753006</v>
      </c>
      <c r="AK64" s="171">
        <v>1464231.9133738857</v>
      </c>
      <c r="AL64" s="171">
        <v>1429707.9120310564</v>
      </c>
      <c r="AM64" s="171">
        <v>1394832.7411148972</v>
      </c>
      <c r="AN64" s="171">
        <v>1360425.3723266516</v>
      </c>
      <c r="AO64" s="171">
        <v>1326584.6354591968</v>
      </c>
      <c r="AP64" s="171">
        <v>1292864.3697280348</v>
      </c>
      <c r="AQ64" s="171">
        <v>1259796.1500397092</v>
      </c>
      <c r="AR64" s="171">
        <v>1226963.0142201558</v>
      </c>
      <c r="AS64" s="171">
        <v>1194457.2766286251</v>
      </c>
      <c r="AT64" s="171">
        <v>1162216.1643822188</v>
      </c>
      <c r="AU64" s="171">
        <v>1130622.5134778749</v>
      </c>
      <c r="AV64" s="171">
        <v>1098995.4637503393</v>
      </c>
      <c r="AW64" s="171">
        <v>1068265.2660315169</v>
      </c>
      <c r="AX64" s="171">
        <v>1037850.8982738026</v>
      </c>
      <c r="AY64" s="171">
        <v>1007847.694866201</v>
      </c>
      <c r="AZ64" s="171">
        <v>978254.3578588157</v>
      </c>
      <c r="BA64" s="171">
        <v>949406.16982957884</v>
      </c>
      <c r="BB64" s="171">
        <v>920912.14741309278</v>
      </c>
      <c r="BC64" s="171">
        <v>893292.68077214074</v>
      </c>
      <c r="BD64" s="171">
        <v>865956.27079336613</v>
      </c>
      <c r="BE64" s="171">
        <v>839465.39501620899</v>
      </c>
      <c r="BF64" s="171">
        <v>813228.493312601</v>
      </c>
      <c r="BG64" s="171">
        <v>787978.62680047599</v>
      </c>
      <c r="BH64" s="171">
        <v>763131.49742174195</v>
      </c>
      <c r="BI64" s="171">
        <v>739365.82221904327</v>
      </c>
      <c r="BJ64" s="171">
        <v>716170.37792437372</v>
      </c>
      <c r="BK64" s="171">
        <v>694079.2797641661</v>
      </c>
      <c r="BL64" s="171">
        <v>672573.16068087111</v>
      </c>
      <c r="BM64" s="171">
        <v>651970.25270613283</v>
      </c>
      <c r="BN64" s="171">
        <v>632239.94796076347</v>
      </c>
      <c r="BO64" s="171">
        <v>613393.73199094424</v>
      </c>
      <c r="BP64" s="171">
        <v>595275.88653581426</v>
      </c>
      <c r="BQ64" s="171">
        <v>578257.37246222026</v>
      </c>
      <c r="BR64" s="171">
        <v>562094.9116519636</v>
      </c>
      <c r="BS64" s="171">
        <v>546662.40002631093</v>
      </c>
      <c r="BT64" s="171">
        <v>532202.7773791817</v>
      </c>
      <c r="BU64" s="171">
        <v>518658.81323861325</v>
      </c>
      <c r="BV64" s="171">
        <v>505742.43873522582</v>
      </c>
      <c r="BW64" s="171">
        <v>497176.69761891861</v>
      </c>
      <c r="BX64" s="171">
        <v>489512.19720011763</v>
      </c>
      <c r="BY64" s="171">
        <v>482502.69334978465</v>
      </c>
      <c r="BZ64" s="171">
        <v>476063.82009165129</v>
      </c>
      <c r="CA64" s="170"/>
      <c r="CB64" s="170"/>
    </row>
    <row r="65" spans="2:80" x14ac:dyDescent="0.25">
      <c r="B65" s="166">
        <f t="shared" si="11"/>
        <v>2058</v>
      </c>
      <c r="C65" s="171">
        <v>2816142.4288025871</v>
      </c>
      <c r="D65" s="171">
        <v>2776880.1072062827</v>
      </c>
      <c r="E65" s="171">
        <v>2738885.1705015758</v>
      </c>
      <c r="F65" s="171">
        <v>2699776.8845364247</v>
      </c>
      <c r="G65" s="171">
        <v>2662310.500534479</v>
      </c>
      <c r="H65" s="171">
        <v>2623343.2948976001</v>
      </c>
      <c r="I65" s="171">
        <v>2585564.3622165783</v>
      </c>
      <c r="J65" s="171">
        <v>2547058.9024377968</v>
      </c>
      <c r="K65" s="171">
        <v>2510058.0515203029</v>
      </c>
      <c r="L65" s="171">
        <v>2471395.0378429601</v>
      </c>
      <c r="M65" s="171">
        <v>2434777.5139118843</v>
      </c>
      <c r="N65" s="171">
        <v>2396568.0179683594</v>
      </c>
      <c r="O65" s="171">
        <v>2359742.9184651822</v>
      </c>
      <c r="P65" s="171">
        <v>2322807.258963814</v>
      </c>
      <c r="Q65" s="171">
        <v>2282422.4621016737</v>
      </c>
      <c r="R65" s="171">
        <v>2242241.6364083067</v>
      </c>
      <c r="S65" s="171">
        <v>2201690.3986860644</v>
      </c>
      <c r="T65" s="171">
        <v>2161151.2037965031</v>
      </c>
      <c r="U65" s="171">
        <v>2121961.0299837543</v>
      </c>
      <c r="V65" s="171">
        <v>2082240.6775621925</v>
      </c>
      <c r="W65" s="171">
        <v>2042686.1326416095</v>
      </c>
      <c r="X65" s="171">
        <v>2003698.493609023</v>
      </c>
      <c r="Y65" s="171">
        <v>1964522.2301666262</v>
      </c>
      <c r="Z65" s="171">
        <v>1925360.1120211461</v>
      </c>
      <c r="AA65" s="171">
        <v>1886871.2382700685</v>
      </c>
      <c r="AB65" s="171">
        <v>1848206.3427831838</v>
      </c>
      <c r="AC65" s="171">
        <v>1810137.8287890144</v>
      </c>
      <c r="AD65" s="171">
        <v>1771628.1089779008</v>
      </c>
      <c r="AE65" s="171">
        <v>1733689.6895170729</v>
      </c>
      <c r="AF65" s="171">
        <v>1696045.2094182377</v>
      </c>
      <c r="AG65" s="171">
        <v>1658235.5948201232</v>
      </c>
      <c r="AH65" s="171">
        <v>1620882.5804082197</v>
      </c>
      <c r="AI65" s="171">
        <v>1583851.8492753708</v>
      </c>
      <c r="AJ65" s="171">
        <v>1547265.9367938396</v>
      </c>
      <c r="AK65" s="171">
        <v>1510695.2517121388</v>
      </c>
      <c r="AL65" s="171">
        <v>1475012.659679943</v>
      </c>
      <c r="AM65" s="171">
        <v>1439154.0257210569</v>
      </c>
      <c r="AN65" s="171">
        <v>1403760.2301605286</v>
      </c>
      <c r="AO65" s="171">
        <v>1368779.2849459203</v>
      </c>
      <c r="AP65" s="171">
        <v>1333939.6031592982</v>
      </c>
      <c r="AQ65" s="171">
        <v>1299898.144032218</v>
      </c>
      <c r="AR65" s="171">
        <v>1265949.8249945825</v>
      </c>
      <c r="AS65" s="171">
        <v>1232484.0180713458</v>
      </c>
      <c r="AT65" s="171">
        <v>1199152.9513917232</v>
      </c>
      <c r="AU65" s="171">
        <v>1166602.6194153149</v>
      </c>
      <c r="AV65" s="171">
        <v>1133911.1227465468</v>
      </c>
      <c r="AW65" s="171">
        <v>1102328.6781704375</v>
      </c>
      <c r="AX65" s="171">
        <v>1070771.3828481873</v>
      </c>
      <c r="AY65" s="171">
        <v>1039839.6064302912</v>
      </c>
      <c r="AZ65" s="171">
        <v>1009319.8947029463</v>
      </c>
      <c r="BA65" s="171">
        <v>979471.12689793017</v>
      </c>
      <c r="BB65" s="171">
        <v>950164.32973378198</v>
      </c>
      <c r="BC65" s="171">
        <v>921575.18605620717</v>
      </c>
      <c r="BD65" s="171">
        <v>893361.00684499671</v>
      </c>
      <c r="BE65" s="171">
        <v>866004.63426922495</v>
      </c>
      <c r="BF65" s="171">
        <v>838916.28889150231</v>
      </c>
      <c r="BG65" s="171">
        <v>812883.04629127868</v>
      </c>
      <c r="BH65" s="171">
        <v>787165.88614732178</v>
      </c>
      <c r="BI65" s="171">
        <v>762552.90660649957</v>
      </c>
      <c r="BJ65" s="171">
        <v>738630.64537680545</v>
      </c>
      <c r="BK65" s="171">
        <v>715665.34557939169</v>
      </c>
      <c r="BL65" s="171">
        <v>693485.93707908737</v>
      </c>
      <c r="BM65" s="171">
        <v>672155.07148651173</v>
      </c>
      <c r="BN65" s="171">
        <v>651763.84188088635</v>
      </c>
      <c r="BO65" s="171">
        <v>632271.52965485398</v>
      </c>
      <c r="BP65" s="171">
        <v>613453.17755890125</v>
      </c>
      <c r="BQ65" s="171">
        <v>595830.49957894278</v>
      </c>
      <c r="BR65" s="171">
        <v>579047.20911257411</v>
      </c>
      <c r="BS65" s="171">
        <v>563120.67707482108</v>
      </c>
      <c r="BT65" s="171">
        <v>548090.07018985436</v>
      </c>
      <c r="BU65" s="171">
        <v>534063.14653439005</v>
      </c>
      <c r="BV65" s="171">
        <v>520668.68873223301</v>
      </c>
      <c r="BW65" s="171">
        <v>511765.55856718944</v>
      </c>
      <c r="BX65" s="171">
        <v>503797.58961636893</v>
      </c>
      <c r="BY65" s="171">
        <v>496572.61811040458</v>
      </c>
      <c r="BZ65" s="171">
        <v>489930.81372550369</v>
      </c>
      <c r="CA65" s="170"/>
      <c r="CB65" s="170"/>
    </row>
    <row r="66" spans="2:80" x14ac:dyDescent="0.25">
      <c r="B66" s="166">
        <f t="shared" si="11"/>
        <v>2059</v>
      </c>
      <c r="C66" s="171">
        <v>2903965.4902493777</v>
      </c>
      <c r="D66" s="171">
        <v>2863488.1457711533</v>
      </c>
      <c r="E66" s="171">
        <v>2824724.1638179882</v>
      </c>
      <c r="F66" s="171">
        <v>2784404.1168744392</v>
      </c>
      <c r="G66" s="171">
        <v>2745688.0061375545</v>
      </c>
      <c r="H66" s="171">
        <v>2705522.093206563</v>
      </c>
      <c r="I66" s="171">
        <v>2666954.8892483804</v>
      </c>
      <c r="J66" s="171">
        <v>2627247.7657868532</v>
      </c>
      <c r="K66" s="171">
        <v>2589010.4600632731</v>
      </c>
      <c r="L66" s="171">
        <v>2549165.143782353</v>
      </c>
      <c r="M66" s="171">
        <v>2511319.364670014</v>
      </c>
      <c r="N66" s="171">
        <v>2471934.1427246286</v>
      </c>
      <c r="O66" s="171">
        <v>2433917.0237271208</v>
      </c>
      <c r="P66" s="171">
        <v>2396166.9558130912</v>
      </c>
      <c r="Q66" s="171">
        <v>2354456.8238218827</v>
      </c>
      <c r="R66" s="171">
        <v>2312978.1298951833</v>
      </c>
      <c r="S66" s="171">
        <v>2271485.5870394874</v>
      </c>
      <c r="T66" s="171">
        <v>2229326.7726608142</v>
      </c>
      <c r="U66" s="171">
        <v>2189162.9470505612</v>
      </c>
      <c r="V66" s="171">
        <v>2148174.8796634902</v>
      </c>
      <c r="W66" s="171">
        <v>2107333.8900102344</v>
      </c>
      <c r="X66" s="171">
        <v>2067382.4076378392</v>
      </c>
      <c r="Y66" s="171">
        <v>2026935.6615902078</v>
      </c>
      <c r="Z66" s="171">
        <v>1986214.3797033336</v>
      </c>
      <c r="AA66" s="171">
        <v>1946758.9187748199</v>
      </c>
      <c r="AB66" s="171">
        <v>1907099.1956218889</v>
      </c>
      <c r="AC66" s="171">
        <v>1867775.3105587848</v>
      </c>
      <c r="AD66" s="171">
        <v>1827751.1793891531</v>
      </c>
      <c r="AE66" s="171">
        <v>1789071.9154088984</v>
      </c>
      <c r="AF66" s="171">
        <v>1750172.8947996474</v>
      </c>
      <c r="AG66" s="171">
        <v>1711128.2760567809</v>
      </c>
      <c r="AH66" s="171">
        <v>1672531.7922898191</v>
      </c>
      <c r="AI66" s="171">
        <v>1634496.2341348082</v>
      </c>
      <c r="AJ66" s="171">
        <v>1596897.6229795895</v>
      </c>
      <c r="AK66" s="171">
        <v>1559117.3382238154</v>
      </c>
      <c r="AL66" s="171">
        <v>1522221.524935334</v>
      </c>
      <c r="AM66" s="171">
        <v>1485355.1917937533</v>
      </c>
      <c r="AN66" s="171">
        <v>1448946.5583512792</v>
      </c>
      <c r="AO66" s="171">
        <v>1412773.7545843585</v>
      </c>
      <c r="AP66" s="171">
        <v>1376771.7290692376</v>
      </c>
      <c r="AQ66" s="171">
        <v>1341723.9385255955</v>
      </c>
      <c r="AR66" s="171">
        <v>1306606.9626071537</v>
      </c>
      <c r="AS66" s="171">
        <v>1272152.4483246172</v>
      </c>
      <c r="AT66" s="171">
        <v>1237683.2888835692</v>
      </c>
      <c r="AU66" s="171">
        <v>1204140.7643981101</v>
      </c>
      <c r="AV66" s="171">
        <v>1170341.6714865251</v>
      </c>
      <c r="AW66" s="171">
        <v>1137877.0660550422</v>
      </c>
      <c r="AX66" s="171">
        <v>1105116.4301506295</v>
      </c>
      <c r="AY66" s="171">
        <v>1073221.6885518427</v>
      </c>
      <c r="AZ66" s="171">
        <v>1041738.6241294844</v>
      </c>
      <c r="BA66" s="171">
        <v>1010839.3562694226</v>
      </c>
      <c r="BB66" s="171">
        <v>980698.00463471515</v>
      </c>
      <c r="BC66" s="171">
        <v>951088.51877999841</v>
      </c>
      <c r="BD66" s="171">
        <v>921960.02540482441</v>
      </c>
      <c r="BE66" s="171">
        <v>893696.90342210839</v>
      </c>
      <c r="BF66" s="171">
        <v>865721.51604804362</v>
      </c>
      <c r="BG66" s="171">
        <v>838868.58685500664</v>
      </c>
      <c r="BH66" s="171">
        <v>812240.78696112859</v>
      </c>
      <c r="BI66" s="171">
        <v>786732.33956267522</v>
      </c>
      <c r="BJ66" s="171">
        <v>762051.77677832358</v>
      </c>
      <c r="BK66" s="171">
        <v>738157.45253526024</v>
      </c>
      <c r="BL66" s="171">
        <v>715275.6187110357</v>
      </c>
      <c r="BM66" s="171">
        <v>693178.45149027766</v>
      </c>
      <c r="BN66" s="171">
        <v>672093.28476649919</v>
      </c>
      <c r="BO66" s="171">
        <v>651916.78873182123</v>
      </c>
      <c r="BP66" s="171">
        <v>632353.6659881454</v>
      </c>
      <c r="BQ66" s="171">
        <v>614090.53021321504</v>
      </c>
      <c r="BR66" s="171">
        <v>596646.09391136421</v>
      </c>
      <c r="BS66" s="171">
        <v>580199.88985121273</v>
      </c>
      <c r="BT66" s="171">
        <v>564559.67524066381</v>
      </c>
      <c r="BU66" s="171">
        <v>550022.37673037837</v>
      </c>
      <c r="BV66" s="171">
        <v>536120.60295282118</v>
      </c>
      <c r="BW66" s="171">
        <v>526856.40042914334</v>
      </c>
      <c r="BX66" s="171">
        <v>518562.30669177836</v>
      </c>
      <c r="BY66" s="171">
        <v>511110.69382762664</v>
      </c>
      <c r="BZ66" s="171">
        <v>504259.02569746471</v>
      </c>
      <c r="CA66" s="170"/>
      <c r="CB66" s="170"/>
    </row>
    <row r="67" spans="2:80" x14ac:dyDescent="0.25">
      <c r="B67" s="166">
        <f t="shared" si="11"/>
        <v>2060</v>
      </c>
      <c r="C67" s="171">
        <v>2993372.7134369654</v>
      </c>
      <c r="D67" s="171">
        <v>2951709.8599058585</v>
      </c>
      <c r="E67" s="171">
        <v>2911859.9068791559</v>
      </c>
      <c r="F67" s="171">
        <v>2870370.7193397596</v>
      </c>
      <c r="G67" s="171">
        <v>2830359.1404623515</v>
      </c>
      <c r="H67" s="171">
        <v>2789045.3875980866</v>
      </c>
      <c r="I67" s="171">
        <v>2749420.4747298406</v>
      </c>
      <c r="J67" s="171">
        <v>2708558.5764921797</v>
      </c>
      <c r="K67" s="171">
        <v>2669050.7317462387</v>
      </c>
      <c r="L67" s="171">
        <v>2628094.6702968506</v>
      </c>
      <c r="M67" s="171">
        <v>2588981.324300928</v>
      </c>
      <c r="N67" s="171">
        <v>2548482.9288665201</v>
      </c>
      <c r="O67" s="171">
        <v>2509276.1634810911</v>
      </c>
      <c r="P67" s="171">
        <v>2470502.3167277365</v>
      </c>
      <c r="Q67" s="171">
        <v>2427454.6235346049</v>
      </c>
      <c r="R67" s="171">
        <v>2384683.0692539662</v>
      </c>
      <c r="S67" s="171">
        <v>2342072.3090279466</v>
      </c>
      <c r="T67" s="171">
        <v>2298538.6310739024</v>
      </c>
      <c r="U67" s="171">
        <v>2257176.8963583042</v>
      </c>
      <c r="V67" s="171">
        <v>2214953.6283112639</v>
      </c>
      <c r="W67" s="171">
        <v>2172836.8446559352</v>
      </c>
      <c r="X67" s="171">
        <v>2131752.1857401626</v>
      </c>
      <c r="Y67" s="171">
        <v>2090059.7015989544</v>
      </c>
      <c r="Z67" s="171">
        <v>2047972.0430481448</v>
      </c>
      <c r="AA67" s="171">
        <v>2007399.4563428157</v>
      </c>
      <c r="AB67" s="171">
        <v>1966601.0942154992</v>
      </c>
      <c r="AC67" s="171">
        <v>1926037.4332748614</v>
      </c>
      <c r="AD67" s="171">
        <v>1884672.3202613485</v>
      </c>
      <c r="AE67" s="171">
        <v>1844983.2292844381</v>
      </c>
      <c r="AF67" s="171">
        <v>1804843.4732373168</v>
      </c>
      <c r="AG67" s="171">
        <v>1764602.7319138534</v>
      </c>
      <c r="AH67" s="171">
        <v>1724775.8625104195</v>
      </c>
      <c r="AI67" s="171">
        <v>1685636.0684433463</v>
      </c>
      <c r="AJ67" s="171">
        <v>1646927.2540034666</v>
      </c>
      <c r="AK67" s="171">
        <v>1607977.6317645921</v>
      </c>
      <c r="AL67" s="171">
        <v>1569878.4197922563</v>
      </c>
      <c r="AM67" s="171">
        <v>1531929.2790565097</v>
      </c>
      <c r="AN67" s="171">
        <v>1494430.8261346237</v>
      </c>
      <c r="AO67" s="171">
        <v>1457092.3950752178</v>
      </c>
      <c r="AP67" s="171">
        <v>1419976.3809511138</v>
      </c>
      <c r="AQ67" s="171">
        <v>1383850.9118892071</v>
      </c>
      <c r="AR67" s="171">
        <v>1347584.5500244619</v>
      </c>
      <c r="AS67" s="171">
        <v>1312097.0647123998</v>
      </c>
      <c r="AT67" s="171">
        <v>1276525.7898050244</v>
      </c>
      <c r="AU67" s="171">
        <v>1241937.97104121</v>
      </c>
      <c r="AV67" s="171">
        <v>1207080.6367381364</v>
      </c>
      <c r="AW67" s="171">
        <v>1173603.8123891605</v>
      </c>
      <c r="AX67" s="171">
        <v>1139745.0205843325</v>
      </c>
      <c r="AY67" s="171">
        <v>1106860.4327004082</v>
      </c>
      <c r="AZ67" s="171">
        <v>1074386.8635879485</v>
      </c>
      <c r="BA67" s="171">
        <v>1042464.6865267124</v>
      </c>
      <c r="BB67" s="171">
        <v>1011427.759692354</v>
      </c>
      <c r="BC67" s="171">
        <v>980824.59184484591</v>
      </c>
      <c r="BD67" s="171">
        <v>950771.90190487832</v>
      </c>
      <c r="BE67" s="171">
        <v>921580.72548512276</v>
      </c>
      <c r="BF67" s="171">
        <v>892720.04875433701</v>
      </c>
      <c r="BG67" s="171">
        <v>864987.60753840557</v>
      </c>
      <c r="BH67" s="171">
        <v>837497.47032459732</v>
      </c>
      <c r="BI67" s="171">
        <v>811109.38757597539</v>
      </c>
      <c r="BJ67" s="171">
        <v>785635.70852867048</v>
      </c>
      <c r="BK67" s="171">
        <v>760889.20540933567</v>
      </c>
      <c r="BL67" s="171">
        <v>737272.38003030734</v>
      </c>
      <c r="BM67" s="171">
        <v>714430.89383712341</v>
      </c>
      <c r="BN67" s="171">
        <v>692644.29534253106</v>
      </c>
      <c r="BO67" s="171">
        <v>671762.51330994116</v>
      </c>
      <c r="BP67" s="171">
        <v>651499.764847707</v>
      </c>
      <c r="BQ67" s="171">
        <v>632592.64675918629</v>
      </c>
      <c r="BR67" s="171">
        <v>614513.42302095843</v>
      </c>
      <c r="BS67" s="171">
        <v>597511.4183911453</v>
      </c>
      <c r="BT67" s="171">
        <v>581293.94556588749</v>
      </c>
      <c r="BU67" s="171">
        <v>566252.62740298815</v>
      </c>
      <c r="BV67" s="171">
        <v>551858.15059198707</v>
      </c>
      <c r="BW67" s="171">
        <v>542248.58307358436</v>
      </c>
      <c r="BX67" s="171">
        <v>533634.93483027304</v>
      </c>
      <c r="BY67" s="171">
        <v>525931.14224520093</v>
      </c>
      <c r="BZ67" s="171">
        <v>518871.14479834947</v>
      </c>
      <c r="CA67" s="170"/>
      <c r="CB67" s="170"/>
    </row>
    <row r="68" spans="2:80" x14ac:dyDescent="0.25">
      <c r="B68" s="166">
        <f t="shared" si="11"/>
        <v>2061</v>
      </c>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c r="AA68" s="171"/>
      <c r="AB68" s="171"/>
      <c r="AC68" s="171"/>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0"/>
      <c r="CB68" s="170"/>
    </row>
    <row r="69" spans="2:80" x14ac:dyDescent="0.25">
      <c r="B69" s="166">
        <f t="shared" si="11"/>
        <v>2062</v>
      </c>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c r="AA69" s="171"/>
      <c r="AB69" s="171"/>
      <c r="AC69" s="171"/>
      <c r="AD69" s="171"/>
      <c r="AE69" s="171"/>
      <c r="AF69" s="171"/>
      <c r="AG69" s="171"/>
      <c r="AH69" s="171"/>
      <c r="AI69" s="171"/>
      <c r="AJ69" s="171"/>
      <c r="AK69" s="171"/>
      <c r="AL69" s="171"/>
      <c r="AM69" s="171"/>
      <c r="AN69" s="171"/>
      <c r="AO69" s="171"/>
      <c r="AP69" s="171"/>
      <c r="AQ69" s="171"/>
      <c r="AR69" s="171"/>
      <c r="AS69" s="171"/>
      <c r="AT69" s="171"/>
      <c r="AU69" s="171"/>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c r="BR69" s="171"/>
      <c r="BS69" s="171"/>
      <c r="BT69" s="171"/>
      <c r="BU69" s="171"/>
      <c r="BV69" s="171"/>
      <c r="BW69" s="171"/>
      <c r="BX69" s="171"/>
      <c r="BY69" s="171"/>
      <c r="BZ69" s="171"/>
      <c r="CA69" s="170"/>
      <c r="CB69" s="170"/>
    </row>
    <row r="70" spans="2:80" x14ac:dyDescent="0.25">
      <c r="B70" s="166">
        <f t="shared" si="11"/>
        <v>2063</v>
      </c>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171"/>
      <c r="AO70" s="171"/>
      <c r="AP70" s="171"/>
      <c r="AQ70" s="171"/>
      <c r="AR70" s="171"/>
      <c r="AS70" s="171"/>
      <c r="AT70" s="171"/>
      <c r="AU70" s="171"/>
      <c r="AV70" s="171"/>
      <c r="AW70" s="171"/>
      <c r="AX70" s="171"/>
      <c r="AY70" s="171"/>
      <c r="AZ70" s="171"/>
      <c r="BA70" s="171"/>
      <c r="BB70" s="171"/>
      <c r="BC70" s="171"/>
      <c r="BD70" s="171"/>
      <c r="BE70" s="171"/>
      <c r="BF70" s="171"/>
      <c r="BG70" s="171"/>
      <c r="BH70" s="171"/>
      <c r="BI70" s="171"/>
      <c r="BJ70" s="171"/>
      <c r="BK70" s="171"/>
      <c r="BL70" s="171"/>
      <c r="BM70" s="171"/>
      <c r="BN70" s="171"/>
      <c r="BO70" s="171"/>
      <c r="BP70" s="171"/>
      <c r="BQ70" s="171"/>
      <c r="BR70" s="171"/>
      <c r="BS70" s="171"/>
      <c r="BT70" s="171"/>
      <c r="BU70" s="171"/>
      <c r="BV70" s="171"/>
      <c r="BW70" s="171"/>
      <c r="BX70" s="171"/>
      <c r="BY70" s="171"/>
      <c r="BZ70" s="171"/>
      <c r="CA70" s="170"/>
      <c r="CB70" s="170"/>
    </row>
    <row r="71" spans="2:80" x14ac:dyDescent="0.25">
      <c r="B71" s="166">
        <f t="shared" si="11"/>
        <v>2064</v>
      </c>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c r="AA71" s="171"/>
      <c r="AB71" s="171"/>
      <c r="AC71" s="171"/>
      <c r="AD71" s="171"/>
      <c r="AE71" s="171"/>
      <c r="AF71" s="171"/>
      <c r="AG71" s="171"/>
      <c r="AH71" s="171"/>
      <c r="AI71" s="171"/>
      <c r="AJ71" s="171"/>
      <c r="AK71" s="171"/>
      <c r="AL71" s="171"/>
      <c r="AM71" s="171"/>
      <c r="AN71" s="171"/>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c r="BR71" s="171"/>
      <c r="BS71" s="171"/>
      <c r="BT71" s="171"/>
      <c r="BU71" s="171"/>
      <c r="BV71" s="171"/>
      <c r="BW71" s="171"/>
      <c r="BX71" s="171"/>
      <c r="BY71" s="171"/>
      <c r="BZ71" s="171"/>
      <c r="CA71" s="170"/>
      <c r="CB71" s="170"/>
    </row>
    <row r="72" spans="2:80" x14ac:dyDescent="0.25">
      <c r="B72" s="166">
        <f t="shared" si="11"/>
        <v>2065</v>
      </c>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1"/>
      <c r="AE72" s="171"/>
      <c r="AF72" s="171"/>
      <c r="AG72" s="171"/>
      <c r="AH72" s="171"/>
      <c r="AI72" s="171"/>
      <c r="AJ72" s="171"/>
      <c r="AK72" s="171"/>
      <c r="AL72" s="171"/>
      <c r="AM72" s="171"/>
      <c r="AN72" s="171"/>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0"/>
      <c r="CB72" s="170"/>
    </row>
    <row r="73" spans="2:80" x14ac:dyDescent="0.25">
      <c r="B73" s="166">
        <f t="shared" si="11"/>
        <v>2066</v>
      </c>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1"/>
      <c r="AE73" s="171"/>
      <c r="AF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71"/>
      <c r="BV73" s="171"/>
      <c r="BW73" s="171"/>
      <c r="BX73" s="171"/>
      <c r="BY73" s="171"/>
      <c r="BZ73" s="171"/>
      <c r="CA73" s="170"/>
      <c r="CB73" s="170"/>
    </row>
    <row r="74" spans="2:80" x14ac:dyDescent="0.25">
      <c r="B74" s="166">
        <f t="shared" si="11"/>
        <v>2067</v>
      </c>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171"/>
      <c r="AO74" s="171"/>
      <c r="AP74" s="171"/>
      <c r="AQ74" s="171"/>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1"/>
      <c r="BU74" s="171"/>
      <c r="BV74" s="171"/>
      <c r="BW74" s="171"/>
      <c r="BX74" s="171"/>
      <c r="BY74" s="171"/>
      <c r="BZ74" s="171"/>
      <c r="CA74" s="170"/>
      <c r="CB74" s="170"/>
    </row>
    <row r="75" spans="2:80" x14ac:dyDescent="0.25">
      <c r="B75" s="166">
        <f t="shared" si="11"/>
        <v>2068</v>
      </c>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c r="AA75" s="171"/>
      <c r="AB75" s="171"/>
      <c r="AC75" s="171"/>
      <c r="AD75" s="171"/>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c r="BT75" s="171"/>
      <c r="BU75" s="171"/>
      <c r="BV75" s="171"/>
      <c r="BW75" s="171"/>
      <c r="BX75" s="171"/>
      <c r="BY75" s="171"/>
      <c r="BZ75" s="171"/>
      <c r="CA75" s="170"/>
      <c r="CB75" s="170"/>
    </row>
    <row r="76" spans="2:80" x14ac:dyDescent="0.25">
      <c r="B76" s="166">
        <f t="shared" si="11"/>
        <v>2069</v>
      </c>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1"/>
      <c r="BX76" s="171"/>
      <c r="BY76" s="171"/>
      <c r="BZ76" s="171"/>
      <c r="CA76" s="170"/>
      <c r="CB76" s="170"/>
    </row>
    <row r="77" spans="2:80" x14ac:dyDescent="0.25">
      <c r="B77" s="166">
        <f t="shared" si="11"/>
        <v>2070</v>
      </c>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c r="AA77" s="171"/>
      <c r="AB77" s="171"/>
      <c r="AC77" s="171"/>
      <c r="AD77" s="171"/>
      <c r="AE77" s="171"/>
      <c r="AF77" s="171"/>
      <c r="AG77" s="171"/>
      <c r="AH77" s="171"/>
      <c r="AI77" s="171"/>
      <c r="AJ77" s="171"/>
      <c r="AK77" s="171"/>
      <c r="AL77" s="171"/>
      <c r="AM77" s="171"/>
      <c r="AN77" s="171"/>
      <c r="AO77" s="171"/>
      <c r="AP77" s="171"/>
      <c r="AQ77" s="171"/>
      <c r="AR77" s="171"/>
      <c r="AS77" s="171"/>
      <c r="AT77" s="171"/>
      <c r="AU77" s="171"/>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1"/>
      <c r="BT77" s="171"/>
      <c r="BU77" s="171"/>
      <c r="BV77" s="171"/>
      <c r="BW77" s="171"/>
      <c r="BX77" s="171"/>
      <c r="BY77" s="171"/>
      <c r="BZ77" s="171"/>
      <c r="CA77" s="170"/>
      <c r="CB77" s="170"/>
    </row>
    <row r="78" spans="2:80" x14ac:dyDescent="0.2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928BF-81DA-480B-A74C-4317015EB20C}">
  <sheetPr>
    <tabColor rgb="FFFFFF66"/>
  </sheetPr>
  <dimension ref="A1:CD78"/>
  <sheetViews>
    <sheetView showGridLines="0" showRowColHeaders="0" zoomScale="90" zoomScaleNormal="90" workbookViewId="0">
      <pane xSplit="2" ySplit="11" topLeftCell="AY12" activePane="bottomRight" state="frozen"/>
      <selection activeCell="C12" sqref="C12"/>
      <selection pane="topRight" activeCell="C12" sqref="C12"/>
      <selection pane="bottomLeft" activeCell="C12" sqref="C12"/>
      <selection pane="bottomRight" activeCell="BL23" sqref="BL23"/>
    </sheetView>
  </sheetViews>
  <sheetFormatPr defaultColWidth="0" defaultRowHeight="12.5" zeroHeight="1" x14ac:dyDescent="0.25"/>
  <cols>
    <col min="1" max="1" width="3.33203125" style="25" customWidth="1"/>
    <col min="2" max="2" width="4.83203125" style="24" bestFit="1" customWidth="1"/>
    <col min="3" max="21" width="8.5" style="25" bestFit="1" customWidth="1"/>
    <col min="22" max="22" width="8.08203125" style="25" bestFit="1" customWidth="1"/>
    <col min="23" max="27" width="8.5" style="25" bestFit="1" customWidth="1"/>
    <col min="28" max="53" width="8.08203125" style="25" bestFit="1" customWidth="1"/>
    <col min="54" max="78" width="7.58203125" style="25" bestFit="1" customWidth="1"/>
    <col min="79" max="79" width="9" style="25" customWidth="1"/>
    <col min="80" max="80" width="9" style="25" hidden="1" customWidth="1"/>
    <col min="81" max="82" width="0" style="25" hidden="1" customWidth="1"/>
    <col min="83" max="16384" width="9" style="25" hidden="1"/>
  </cols>
  <sheetData>
    <row r="1" spans="1:80" ht="20" x14ac:dyDescent="0.4">
      <c r="A1" s="1" t="s">
        <v>163</v>
      </c>
    </row>
    <row r="2" spans="1:80" x14ac:dyDescent="0.25"/>
    <row r="3" spans="1:80" ht="13" x14ac:dyDescent="0.3">
      <c r="B3" s="113" t="s">
        <v>159</v>
      </c>
      <c r="H3" s="321"/>
      <c r="I3" s="322"/>
    </row>
    <row r="4" spans="1:80" ht="3" customHeight="1" x14ac:dyDescent="0.3">
      <c r="B4" s="12"/>
    </row>
    <row r="5" spans="1:80" ht="3" customHeight="1" x14ac:dyDescent="0.3">
      <c r="B5" s="12"/>
    </row>
    <row r="6" spans="1:80" ht="3" customHeight="1" x14ac:dyDescent="0.3">
      <c r="B6" s="12"/>
    </row>
    <row r="7" spans="1:80" ht="3" customHeight="1" x14ac:dyDescent="0.3">
      <c r="B7" s="12"/>
    </row>
    <row r="8" spans="1:80" ht="3" customHeight="1" x14ac:dyDescent="0.3">
      <c r="B8" s="12"/>
    </row>
    <row r="9" spans="1:80" ht="3" customHeight="1" x14ac:dyDescent="0.3">
      <c r="B9" s="12"/>
    </row>
    <row r="10" spans="1:80" ht="3" customHeight="1" x14ac:dyDescent="0.25"/>
    <row r="11" spans="1:80" x14ac:dyDescent="0.25">
      <c r="B11" s="164"/>
      <c r="C11" s="164">
        <v>20</v>
      </c>
      <c r="D11" s="164">
        <f t="shared" ref="D11:BO11" si="0">C11+1</f>
        <v>21</v>
      </c>
      <c r="E11" s="164">
        <f t="shared" si="0"/>
        <v>22</v>
      </c>
      <c r="F11" s="164">
        <f t="shared" si="0"/>
        <v>23</v>
      </c>
      <c r="G11" s="164">
        <f t="shared" si="0"/>
        <v>24</v>
      </c>
      <c r="H11" s="164">
        <f t="shared" si="0"/>
        <v>25</v>
      </c>
      <c r="I11" s="164">
        <f t="shared" si="0"/>
        <v>26</v>
      </c>
      <c r="J11" s="164">
        <f t="shared" si="0"/>
        <v>27</v>
      </c>
      <c r="K11" s="164">
        <f t="shared" si="0"/>
        <v>28</v>
      </c>
      <c r="L11" s="164">
        <f t="shared" si="0"/>
        <v>29</v>
      </c>
      <c r="M11" s="164">
        <f t="shared" si="0"/>
        <v>30</v>
      </c>
      <c r="N11" s="164">
        <f t="shared" si="0"/>
        <v>31</v>
      </c>
      <c r="O11" s="164">
        <f t="shared" si="0"/>
        <v>32</v>
      </c>
      <c r="P11" s="164">
        <f t="shared" si="0"/>
        <v>33</v>
      </c>
      <c r="Q11" s="164">
        <f t="shared" si="0"/>
        <v>34</v>
      </c>
      <c r="R11" s="164">
        <f t="shared" si="0"/>
        <v>35</v>
      </c>
      <c r="S11" s="164">
        <f t="shared" si="0"/>
        <v>36</v>
      </c>
      <c r="T11" s="164">
        <f t="shared" si="0"/>
        <v>37</v>
      </c>
      <c r="U11" s="164">
        <f t="shared" si="0"/>
        <v>38</v>
      </c>
      <c r="V11" s="164">
        <f t="shared" si="0"/>
        <v>39</v>
      </c>
      <c r="W11" s="164">
        <f t="shared" si="0"/>
        <v>40</v>
      </c>
      <c r="X11" s="164">
        <f t="shared" si="0"/>
        <v>41</v>
      </c>
      <c r="Y11" s="164">
        <f t="shared" si="0"/>
        <v>42</v>
      </c>
      <c r="Z11" s="164">
        <f t="shared" si="0"/>
        <v>43</v>
      </c>
      <c r="AA11" s="164">
        <f t="shared" si="0"/>
        <v>44</v>
      </c>
      <c r="AB11" s="164">
        <f t="shared" si="0"/>
        <v>45</v>
      </c>
      <c r="AC11" s="164">
        <f t="shared" si="0"/>
        <v>46</v>
      </c>
      <c r="AD11" s="164">
        <f t="shared" si="0"/>
        <v>47</v>
      </c>
      <c r="AE11" s="164">
        <f t="shared" si="0"/>
        <v>48</v>
      </c>
      <c r="AF11" s="164">
        <f t="shared" si="0"/>
        <v>49</v>
      </c>
      <c r="AG11" s="164">
        <f t="shared" si="0"/>
        <v>50</v>
      </c>
      <c r="AH11" s="164">
        <f t="shared" si="0"/>
        <v>51</v>
      </c>
      <c r="AI11" s="164">
        <f t="shared" si="0"/>
        <v>52</v>
      </c>
      <c r="AJ11" s="164">
        <f t="shared" si="0"/>
        <v>53</v>
      </c>
      <c r="AK11" s="164">
        <f t="shared" si="0"/>
        <v>54</v>
      </c>
      <c r="AL11" s="164">
        <f t="shared" si="0"/>
        <v>55</v>
      </c>
      <c r="AM11" s="164">
        <f t="shared" si="0"/>
        <v>56</v>
      </c>
      <c r="AN11" s="164">
        <f t="shared" si="0"/>
        <v>57</v>
      </c>
      <c r="AO11" s="164">
        <f t="shared" si="0"/>
        <v>58</v>
      </c>
      <c r="AP11" s="164">
        <f t="shared" si="0"/>
        <v>59</v>
      </c>
      <c r="AQ11" s="164">
        <f t="shared" si="0"/>
        <v>60</v>
      </c>
      <c r="AR11" s="164">
        <f t="shared" si="0"/>
        <v>61</v>
      </c>
      <c r="AS11" s="164">
        <f t="shared" si="0"/>
        <v>62</v>
      </c>
      <c r="AT11" s="164">
        <f t="shared" si="0"/>
        <v>63</v>
      </c>
      <c r="AU11" s="164">
        <f t="shared" si="0"/>
        <v>64</v>
      </c>
      <c r="AV11" s="164">
        <f t="shared" si="0"/>
        <v>65</v>
      </c>
      <c r="AW11" s="164">
        <f t="shared" si="0"/>
        <v>66</v>
      </c>
      <c r="AX11" s="164">
        <f t="shared" si="0"/>
        <v>67</v>
      </c>
      <c r="AY11" s="164">
        <f t="shared" si="0"/>
        <v>68</v>
      </c>
      <c r="AZ11" s="164">
        <f t="shared" si="0"/>
        <v>69</v>
      </c>
      <c r="BA11" s="164">
        <f t="shared" si="0"/>
        <v>70</v>
      </c>
      <c r="BB11" s="164">
        <f t="shared" si="0"/>
        <v>71</v>
      </c>
      <c r="BC11" s="164">
        <f t="shared" si="0"/>
        <v>72</v>
      </c>
      <c r="BD11" s="164">
        <f t="shared" si="0"/>
        <v>73</v>
      </c>
      <c r="BE11" s="164">
        <f t="shared" si="0"/>
        <v>74</v>
      </c>
      <c r="BF11" s="164">
        <f t="shared" si="0"/>
        <v>75</v>
      </c>
      <c r="BG11" s="164">
        <f t="shared" si="0"/>
        <v>76</v>
      </c>
      <c r="BH11" s="164">
        <f t="shared" si="0"/>
        <v>77</v>
      </c>
      <c r="BI11" s="164">
        <f t="shared" si="0"/>
        <v>78</v>
      </c>
      <c r="BJ11" s="164">
        <f t="shared" si="0"/>
        <v>79</v>
      </c>
      <c r="BK11" s="164">
        <f t="shared" si="0"/>
        <v>80</v>
      </c>
      <c r="BL11" s="164">
        <f t="shared" si="0"/>
        <v>81</v>
      </c>
      <c r="BM11" s="164">
        <f t="shared" si="0"/>
        <v>82</v>
      </c>
      <c r="BN11" s="164">
        <f t="shared" si="0"/>
        <v>83</v>
      </c>
      <c r="BO11" s="164">
        <f t="shared" si="0"/>
        <v>84</v>
      </c>
      <c r="BP11" s="164">
        <f t="shared" ref="BP11:BY11" si="1">BO11+1</f>
        <v>85</v>
      </c>
      <c r="BQ11" s="164">
        <f t="shared" si="1"/>
        <v>86</v>
      </c>
      <c r="BR11" s="164">
        <f t="shared" si="1"/>
        <v>87</v>
      </c>
      <c r="BS11" s="164">
        <f t="shared" si="1"/>
        <v>88</v>
      </c>
      <c r="BT11" s="164">
        <f t="shared" si="1"/>
        <v>89</v>
      </c>
      <c r="BU11" s="164">
        <f t="shared" si="1"/>
        <v>90</v>
      </c>
      <c r="BV11" s="164">
        <f t="shared" si="1"/>
        <v>91</v>
      </c>
      <c r="BW11" s="164">
        <f t="shared" si="1"/>
        <v>92</v>
      </c>
      <c r="BX11" s="164">
        <f t="shared" si="1"/>
        <v>93</v>
      </c>
      <c r="BY11" s="164">
        <f t="shared" si="1"/>
        <v>94</v>
      </c>
      <c r="BZ11" s="164">
        <v>95</v>
      </c>
      <c r="CA11" s="170"/>
      <c r="CB11" s="170"/>
    </row>
    <row r="12" spans="1:80" x14ac:dyDescent="0.25">
      <c r="B12" s="166">
        <v>2005</v>
      </c>
      <c r="C12" s="171">
        <v>364343.94848935178</v>
      </c>
      <c r="D12" s="171">
        <v>362368.91728028818</v>
      </c>
      <c r="E12" s="171">
        <v>360445.32956067473</v>
      </c>
      <c r="F12" s="171">
        <v>358393.12257874641</v>
      </c>
      <c r="G12" s="171">
        <v>356340.91559681803</v>
      </c>
      <c r="H12" s="171">
        <v>354275.84247318225</v>
      </c>
      <c r="I12" s="171">
        <v>352107.88237064646</v>
      </c>
      <c r="J12" s="171">
        <v>349991.36575756059</v>
      </c>
      <c r="K12" s="171">
        <v>347759.09602386743</v>
      </c>
      <c r="L12" s="171">
        <v>345475.38280072418</v>
      </c>
      <c r="M12" s="171">
        <v>343165.93729416607</v>
      </c>
      <c r="N12" s="171">
        <v>340805.04829815798</v>
      </c>
      <c r="O12" s="171">
        <v>338444.15930214996</v>
      </c>
      <c r="P12" s="171">
        <v>335954.65104382706</v>
      </c>
      <c r="Q12" s="171">
        <v>332611.67613720172</v>
      </c>
      <c r="R12" s="171">
        <v>329217.25774112635</v>
      </c>
      <c r="S12" s="171">
        <v>325758.5297138936</v>
      </c>
      <c r="T12" s="171">
        <v>322286.93554495339</v>
      </c>
      <c r="U12" s="171">
        <v>318763.89788656315</v>
      </c>
      <c r="V12" s="171">
        <v>315176.55059701554</v>
      </c>
      <c r="W12" s="171">
        <v>311524.89367631049</v>
      </c>
      <c r="X12" s="171">
        <v>307911.81410334801</v>
      </c>
      <c r="Y12" s="171">
        <v>304182.981409778</v>
      </c>
      <c r="Z12" s="171">
        <v>300505.59220565809</v>
      </c>
      <c r="AA12" s="171">
        <v>296763.89337038074</v>
      </c>
      <c r="AB12" s="171">
        <v>293022.19453510339</v>
      </c>
      <c r="AC12" s="171">
        <v>289216.18606866861</v>
      </c>
      <c r="AD12" s="171">
        <v>285410.17760223383</v>
      </c>
      <c r="AE12" s="171">
        <v>281539.85950464162</v>
      </c>
      <c r="AF12" s="171">
        <v>277618.09791759937</v>
      </c>
      <c r="AG12" s="171">
        <v>273644.89284110715</v>
      </c>
      <c r="AH12" s="171">
        <v>269555.93464400759</v>
      </c>
      <c r="AI12" s="171">
        <v>265466.97644690785</v>
      </c>
      <c r="AJ12" s="171">
        <v>261313.70861865079</v>
      </c>
      <c r="AK12" s="171">
        <v>257096.13115923625</v>
      </c>
      <c r="AL12" s="171">
        <v>252865.68755811435</v>
      </c>
      <c r="AM12" s="171">
        <v>248660.95516302745</v>
      </c>
      <c r="AN12" s="171">
        <v>244469.08890964813</v>
      </c>
      <c r="AO12" s="171">
        <v>240264.35651456131</v>
      </c>
      <c r="AP12" s="171">
        <v>236008.18063002452</v>
      </c>
      <c r="AQ12" s="171">
        <v>231752.00474548771</v>
      </c>
      <c r="AR12" s="171">
        <v>227508.69500265835</v>
      </c>
      <c r="AS12" s="171">
        <v>223162.49828092894</v>
      </c>
      <c r="AT12" s="171">
        <v>218764.85806974955</v>
      </c>
      <c r="AU12" s="171">
        <v>214354.3517168627</v>
      </c>
      <c r="AV12" s="171">
        <v>209840.95838507594</v>
      </c>
      <c r="AW12" s="171">
        <v>205314.69891158171</v>
      </c>
      <c r="AX12" s="171">
        <v>200724.12980693008</v>
      </c>
      <c r="AY12" s="171">
        <v>196159.2719083135</v>
      </c>
      <c r="AZ12" s="171">
        <v>191581.54786798955</v>
      </c>
      <c r="BA12" s="171">
        <v>187093.84466485816</v>
      </c>
      <c r="BB12" s="171">
        <v>182644.71880946937</v>
      </c>
      <c r="BC12" s="171">
        <v>178298.4799329805</v>
      </c>
      <c r="BD12" s="171">
        <v>174080.86031880658</v>
      </c>
      <c r="BE12" s="171">
        <v>169966.1276835326</v>
      </c>
      <c r="BF12" s="171">
        <v>165928.57082112349</v>
      </c>
      <c r="BG12" s="171">
        <v>162032.49936273671</v>
      </c>
      <c r="BH12" s="171">
        <v>158213.60367721476</v>
      </c>
      <c r="BI12" s="171">
        <v>154484.74990626506</v>
      </c>
      <c r="BJ12" s="171">
        <v>150845.93804988771</v>
      </c>
      <c r="BK12" s="171">
        <v>147322.8793141178</v>
      </c>
      <c r="BL12" s="171">
        <v>143928.43984066276</v>
      </c>
      <c r="BM12" s="171">
        <v>140662.61962952252</v>
      </c>
      <c r="BN12" s="171">
        <v>137499.68639728232</v>
      </c>
      <c r="BO12" s="171">
        <v>134555.39326454955</v>
      </c>
      <c r="BP12" s="171">
        <v>131688.27590468168</v>
      </c>
      <c r="BQ12" s="171">
        <v>128973.95399074131</v>
      </c>
      <c r="BR12" s="171">
        <v>126323.94170795838</v>
      </c>
      <c r="BS12" s="171">
        <v>123853.99217694034</v>
      </c>
      <c r="BT12" s="171">
        <v>121628.41502884458</v>
      </c>
      <c r="BU12" s="171">
        <v>119492.87979532115</v>
      </c>
      <c r="BV12" s="171">
        <v>117434.52033466255</v>
      </c>
      <c r="BW12" s="171">
        <v>116256.44548588681</v>
      </c>
      <c r="BX12" s="171">
        <v>115104.10292052603</v>
      </c>
      <c r="BY12" s="171">
        <v>114016.06998632269</v>
      </c>
      <c r="BZ12" s="171">
        <v>112889.45970437676</v>
      </c>
      <c r="CA12" s="170"/>
      <c r="CB12" s="170"/>
    </row>
    <row r="13" spans="1:80" x14ac:dyDescent="0.25">
      <c r="B13" s="166">
        <f t="shared" ref="B13:B76" si="2">B12+1</f>
        <v>2006</v>
      </c>
      <c r="C13" s="171">
        <v>364343.94848935178</v>
      </c>
      <c r="D13" s="171">
        <v>362368.91728028818</v>
      </c>
      <c r="E13" s="171">
        <v>360445.32956067473</v>
      </c>
      <c r="F13" s="171">
        <v>358393.12257874641</v>
      </c>
      <c r="G13" s="171">
        <v>356340.91559681803</v>
      </c>
      <c r="H13" s="171">
        <v>354275.84247318225</v>
      </c>
      <c r="I13" s="171">
        <v>352107.88237064646</v>
      </c>
      <c r="J13" s="171">
        <v>349991.36575756059</v>
      </c>
      <c r="K13" s="171">
        <v>347759.09602386743</v>
      </c>
      <c r="L13" s="171">
        <v>345475.38280072418</v>
      </c>
      <c r="M13" s="171">
        <v>343165.93729416607</v>
      </c>
      <c r="N13" s="171">
        <v>340805.04829815798</v>
      </c>
      <c r="O13" s="171">
        <v>338444.15930214996</v>
      </c>
      <c r="P13" s="171">
        <v>335954.65104382706</v>
      </c>
      <c r="Q13" s="171">
        <v>332611.67613720172</v>
      </c>
      <c r="R13" s="171">
        <v>329217.25774112635</v>
      </c>
      <c r="S13" s="171">
        <v>325758.5297138936</v>
      </c>
      <c r="T13" s="171">
        <v>322286.93554495339</v>
      </c>
      <c r="U13" s="171">
        <v>318763.89788656315</v>
      </c>
      <c r="V13" s="171">
        <v>315176.55059701554</v>
      </c>
      <c r="W13" s="171">
        <v>311524.89367631049</v>
      </c>
      <c r="X13" s="171">
        <v>307911.81410334801</v>
      </c>
      <c r="Y13" s="171">
        <v>304182.981409778</v>
      </c>
      <c r="Z13" s="171">
        <v>300505.59220565809</v>
      </c>
      <c r="AA13" s="171">
        <v>296763.89337038074</v>
      </c>
      <c r="AB13" s="171">
        <v>293022.19453510339</v>
      </c>
      <c r="AC13" s="171">
        <v>289216.18606866861</v>
      </c>
      <c r="AD13" s="171">
        <v>285410.17760223383</v>
      </c>
      <c r="AE13" s="171">
        <v>281539.85950464162</v>
      </c>
      <c r="AF13" s="171">
        <v>277618.09791759937</v>
      </c>
      <c r="AG13" s="171">
        <v>273644.89284110715</v>
      </c>
      <c r="AH13" s="171">
        <v>269555.93464400759</v>
      </c>
      <c r="AI13" s="171">
        <v>265466.97644690785</v>
      </c>
      <c r="AJ13" s="171">
        <v>261313.70861865079</v>
      </c>
      <c r="AK13" s="171">
        <v>257096.13115923625</v>
      </c>
      <c r="AL13" s="171">
        <v>252865.68755811435</v>
      </c>
      <c r="AM13" s="171">
        <v>248660.95516302745</v>
      </c>
      <c r="AN13" s="171">
        <v>244469.08890964813</v>
      </c>
      <c r="AO13" s="171">
        <v>240264.35651456131</v>
      </c>
      <c r="AP13" s="171">
        <v>236008.18063002452</v>
      </c>
      <c r="AQ13" s="171">
        <v>231752.00474548771</v>
      </c>
      <c r="AR13" s="171">
        <v>227508.69500265835</v>
      </c>
      <c r="AS13" s="171">
        <v>223162.49828092894</v>
      </c>
      <c r="AT13" s="171">
        <v>218764.85806974955</v>
      </c>
      <c r="AU13" s="171">
        <v>214354.3517168627</v>
      </c>
      <c r="AV13" s="171">
        <v>209840.95838507594</v>
      </c>
      <c r="AW13" s="171">
        <v>205314.69891158171</v>
      </c>
      <c r="AX13" s="171">
        <v>200724.12980693008</v>
      </c>
      <c r="AY13" s="171">
        <v>196159.2719083135</v>
      </c>
      <c r="AZ13" s="171">
        <v>191581.54786798955</v>
      </c>
      <c r="BA13" s="171">
        <v>187093.84466485816</v>
      </c>
      <c r="BB13" s="171">
        <v>182644.71880946937</v>
      </c>
      <c r="BC13" s="171">
        <v>178298.4799329805</v>
      </c>
      <c r="BD13" s="171">
        <v>174080.86031880658</v>
      </c>
      <c r="BE13" s="171">
        <v>169966.1276835326</v>
      </c>
      <c r="BF13" s="171">
        <v>165928.57082112349</v>
      </c>
      <c r="BG13" s="171">
        <v>162032.49936273671</v>
      </c>
      <c r="BH13" s="171">
        <v>158213.60367721476</v>
      </c>
      <c r="BI13" s="171">
        <v>154484.74990626506</v>
      </c>
      <c r="BJ13" s="171">
        <v>150845.93804988771</v>
      </c>
      <c r="BK13" s="171">
        <v>147322.8793141178</v>
      </c>
      <c r="BL13" s="171">
        <v>143928.43984066276</v>
      </c>
      <c r="BM13" s="171">
        <v>140662.61962952252</v>
      </c>
      <c r="BN13" s="171">
        <v>137499.68639728232</v>
      </c>
      <c r="BO13" s="171">
        <v>134555.39326454955</v>
      </c>
      <c r="BP13" s="171">
        <v>131688.27590468168</v>
      </c>
      <c r="BQ13" s="171">
        <v>128973.95399074131</v>
      </c>
      <c r="BR13" s="171">
        <v>126323.94170795838</v>
      </c>
      <c r="BS13" s="171">
        <v>123853.99217694034</v>
      </c>
      <c r="BT13" s="171">
        <v>121628.41502884458</v>
      </c>
      <c r="BU13" s="171">
        <v>119492.87979532115</v>
      </c>
      <c r="BV13" s="171">
        <v>117434.52033466255</v>
      </c>
      <c r="BW13" s="171">
        <v>116256.44548588681</v>
      </c>
      <c r="BX13" s="171">
        <v>115104.10292052603</v>
      </c>
      <c r="BY13" s="171">
        <v>114016.06998632269</v>
      </c>
      <c r="BZ13" s="171">
        <v>112889.45970437676</v>
      </c>
      <c r="CA13" s="170"/>
      <c r="CB13" s="170"/>
    </row>
    <row r="14" spans="1:80" x14ac:dyDescent="0.25">
      <c r="B14" s="166">
        <f t="shared" si="2"/>
        <v>2007</v>
      </c>
      <c r="C14" s="171">
        <v>364343.94848935178</v>
      </c>
      <c r="D14" s="171">
        <v>362368.91728028818</v>
      </c>
      <c r="E14" s="171">
        <v>360445.32956067473</v>
      </c>
      <c r="F14" s="171">
        <v>358393.12257874641</v>
      </c>
      <c r="G14" s="171">
        <v>356340.91559681803</v>
      </c>
      <c r="H14" s="171">
        <v>354275.84247318225</v>
      </c>
      <c r="I14" s="171">
        <v>352107.88237064646</v>
      </c>
      <c r="J14" s="171">
        <v>349991.36575756059</v>
      </c>
      <c r="K14" s="171">
        <v>347759.09602386743</v>
      </c>
      <c r="L14" s="171">
        <v>345475.38280072418</v>
      </c>
      <c r="M14" s="171">
        <v>343165.93729416607</v>
      </c>
      <c r="N14" s="171">
        <v>340805.04829815798</v>
      </c>
      <c r="O14" s="171">
        <v>338444.15930214996</v>
      </c>
      <c r="P14" s="171">
        <v>335954.65104382706</v>
      </c>
      <c r="Q14" s="171">
        <v>332611.67613720172</v>
      </c>
      <c r="R14" s="171">
        <v>329217.25774112635</v>
      </c>
      <c r="S14" s="171">
        <v>325758.5297138936</v>
      </c>
      <c r="T14" s="171">
        <v>322286.93554495339</v>
      </c>
      <c r="U14" s="171">
        <v>318763.89788656315</v>
      </c>
      <c r="V14" s="171">
        <v>315176.55059701554</v>
      </c>
      <c r="W14" s="171">
        <v>311524.89367631049</v>
      </c>
      <c r="X14" s="171">
        <v>307911.81410334801</v>
      </c>
      <c r="Y14" s="171">
        <v>304182.981409778</v>
      </c>
      <c r="Z14" s="171">
        <v>300505.59220565809</v>
      </c>
      <c r="AA14" s="171">
        <v>296763.89337038074</v>
      </c>
      <c r="AB14" s="171">
        <v>293022.19453510339</v>
      </c>
      <c r="AC14" s="171">
        <v>289216.18606866861</v>
      </c>
      <c r="AD14" s="171">
        <v>285410.17760223383</v>
      </c>
      <c r="AE14" s="171">
        <v>281539.85950464162</v>
      </c>
      <c r="AF14" s="171">
        <v>277618.09791759937</v>
      </c>
      <c r="AG14" s="171">
        <v>273644.89284110715</v>
      </c>
      <c r="AH14" s="171">
        <v>269555.93464400759</v>
      </c>
      <c r="AI14" s="171">
        <v>265466.97644690785</v>
      </c>
      <c r="AJ14" s="171">
        <v>261313.70861865079</v>
      </c>
      <c r="AK14" s="171">
        <v>257096.13115923625</v>
      </c>
      <c r="AL14" s="171">
        <v>252865.68755811435</v>
      </c>
      <c r="AM14" s="171">
        <v>248660.95516302745</v>
      </c>
      <c r="AN14" s="171">
        <v>244469.08890964813</v>
      </c>
      <c r="AO14" s="171">
        <v>240264.35651456131</v>
      </c>
      <c r="AP14" s="171">
        <v>236008.18063002452</v>
      </c>
      <c r="AQ14" s="171">
        <v>231752.00474548771</v>
      </c>
      <c r="AR14" s="171">
        <v>227508.69500265835</v>
      </c>
      <c r="AS14" s="171">
        <v>223162.49828092894</v>
      </c>
      <c r="AT14" s="171">
        <v>218764.85806974955</v>
      </c>
      <c r="AU14" s="171">
        <v>214354.3517168627</v>
      </c>
      <c r="AV14" s="171">
        <v>209840.95838507594</v>
      </c>
      <c r="AW14" s="171">
        <v>205314.69891158171</v>
      </c>
      <c r="AX14" s="171">
        <v>200724.12980693008</v>
      </c>
      <c r="AY14" s="171">
        <v>196159.2719083135</v>
      </c>
      <c r="AZ14" s="171">
        <v>191581.54786798955</v>
      </c>
      <c r="BA14" s="171">
        <v>187093.84466485816</v>
      </c>
      <c r="BB14" s="171">
        <v>182644.71880946937</v>
      </c>
      <c r="BC14" s="171">
        <v>178298.4799329805</v>
      </c>
      <c r="BD14" s="171">
        <v>174080.86031880658</v>
      </c>
      <c r="BE14" s="171">
        <v>169966.1276835326</v>
      </c>
      <c r="BF14" s="171">
        <v>165928.57082112349</v>
      </c>
      <c r="BG14" s="171">
        <v>162032.49936273671</v>
      </c>
      <c r="BH14" s="171">
        <v>158213.60367721476</v>
      </c>
      <c r="BI14" s="171">
        <v>154484.74990626506</v>
      </c>
      <c r="BJ14" s="171">
        <v>150845.93804988771</v>
      </c>
      <c r="BK14" s="171">
        <v>147322.8793141178</v>
      </c>
      <c r="BL14" s="171">
        <v>143928.43984066276</v>
      </c>
      <c r="BM14" s="171">
        <v>140662.61962952252</v>
      </c>
      <c r="BN14" s="171">
        <v>137499.68639728232</v>
      </c>
      <c r="BO14" s="171">
        <v>134555.39326454955</v>
      </c>
      <c r="BP14" s="171">
        <v>131688.27590468168</v>
      </c>
      <c r="BQ14" s="171">
        <v>128973.95399074131</v>
      </c>
      <c r="BR14" s="171">
        <v>126323.94170795838</v>
      </c>
      <c r="BS14" s="171">
        <v>123853.99217694034</v>
      </c>
      <c r="BT14" s="171">
        <v>121628.41502884458</v>
      </c>
      <c r="BU14" s="171">
        <v>119492.87979532115</v>
      </c>
      <c r="BV14" s="171">
        <v>117434.52033466255</v>
      </c>
      <c r="BW14" s="171">
        <v>116256.44548588681</v>
      </c>
      <c r="BX14" s="171">
        <v>115104.10292052603</v>
      </c>
      <c r="BY14" s="171">
        <v>114016.06998632269</v>
      </c>
      <c r="BZ14" s="171">
        <v>112889.45970437676</v>
      </c>
      <c r="CA14" s="170"/>
      <c r="CB14" s="170"/>
    </row>
    <row r="15" spans="1:80" x14ac:dyDescent="0.25">
      <c r="B15" s="166">
        <f t="shared" si="2"/>
        <v>2008</v>
      </c>
      <c r="C15" s="171">
        <v>379289.81591930788</v>
      </c>
      <c r="D15" s="171">
        <v>377263.42980276683</v>
      </c>
      <c r="E15" s="171">
        <v>375279.49041428184</v>
      </c>
      <c r="F15" s="171">
        <v>373161.8513079707</v>
      </c>
      <c r="G15" s="171">
        <v>371044.21220165957</v>
      </c>
      <c r="H15" s="171">
        <v>368902.16996449156</v>
      </c>
      <c r="I15" s="171">
        <v>366675.23427121085</v>
      </c>
      <c r="J15" s="171">
        <v>364490.74530598661</v>
      </c>
      <c r="K15" s="171">
        <v>362196.95975379285</v>
      </c>
      <c r="L15" s="171">
        <v>359860.72747354303</v>
      </c>
      <c r="M15" s="171">
        <v>357475.68893157929</v>
      </c>
      <c r="N15" s="171">
        <v>355048.20366155938</v>
      </c>
      <c r="O15" s="171">
        <v>352620.71839153941</v>
      </c>
      <c r="P15" s="171">
        <v>350059.53340369323</v>
      </c>
      <c r="Q15" s="171">
        <v>346604.74171953887</v>
      </c>
      <c r="R15" s="171">
        <v>343107.50330732844</v>
      </c>
      <c r="S15" s="171">
        <v>339543.41503620479</v>
      </c>
      <c r="T15" s="171">
        <v>335954.92363422422</v>
      </c>
      <c r="U15" s="171">
        <v>332323.98550418741</v>
      </c>
      <c r="V15" s="171">
        <v>328626.19751523749</v>
      </c>
      <c r="W15" s="171">
        <v>324861.55966737441</v>
      </c>
      <c r="X15" s="171">
        <v>321114.96541671071</v>
      </c>
      <c r="Y15" s="171">
        <v>317259.07457907766</v>
      </c>
      <c r="Z15" s="171">
        <v>313445.6304695009</v>
      </c>
      <c r="AA15" s="171">
        <v>309565.33650101093</v>
      </c>
      <c r="AB15" s="171">
        <v>305685.04253252095</v>
      </c>
      <c r="AC15" s="171">
        <v>301737.89870511787</v>
      </c>
      <c r="AD15" s="171">
        <v>297790.75487771479</v>
      </c>
      <c r="AE15" s="171">
        <v>293776.7611913986</v>
      </c>
      <c r="AF15" s="171">
        <v>289720.32077702612</v>
      </c>
      <c r="AG15" s="171">
        <v>285621.43363459734</v>
      </c>
      <c r="AH15" s="171">
        <v>281413.24990519928</v>
      </c>
      <c r="AI15" s="171">
        <v>277205.06617580116</v>
      </c>
      <c r="AJ15" s="171">
        <v>272930.03258748993</v>
      </c>
      <c r="AK15" s="171">
        <v>268588.14914026554</v>
      </c>
      <c r="AL15" s="171">
        <v>264221.86256218428</v>
      </c>
      <c r="AM15" s="171">
        <v>259849.21645044553</v>
      </c>
      <c r="AN15" s="171">
        <v>255500.97346956364</v>
      </c>
      <c r="AO15" s="171">
        <v>251128.32735782489</v>
      </c>
      <c r="AP15" s="171">
        <v>246713.23451802984</v>
      </c>
      <c r="AQ15" s="171">
        <v>242298.14167823485</v>
      </c>
      <c r="AR15" s="171">
        <v>237907.45196929673</v>
      </c>
      <c r="AS15" s="171">
        <v>233431.86880424607</v>
      </c>
      <c r="AT15" s="171">
        <v>228913.83891113917</v>
      </c>
      <c r="AU15" s="171">
        <v>224371.40588717541</v>
      </c>
      <c r="AV15" s="171">
        <v>219744.0794070992</v>
      </c>
      <c r="AW15" s="171">
        <v>215092.34979616606</v>
      </c>
      <c r="AX15" s="171">
        <v>210373.77032631973</v>
      </c>
      <c r="AY15" s="171">
        <v>205648.83132281591</v>
      </c>
      <c r="AZ15" s="171">
        <v>200899.48918845525</v>
      </c>
      <c r="BA15" s="171">
        <v>196210.6373793502</v>
      </c>
      <c r="BB15" s="171">
        <v>191539.82916744446</v>
      </c>
      <c r="BC15" s="171">
        <v>186953.91441165129</v>
      </c>
      <c r="BD15" s="171">
        <v>182501.69937368439</v>
      </c>
      <c r="BE15" s="171">
        <v>178134.37779182993</v>
      </c>
      <c r="BF15" s="171">
        <v>173858.30919974553</v>
      </c>
      <c r="BG15" s="171">
        <v>169740.34345634424</v>
      </c>
      <c r="BH15" s="171">
        <v>165713.63070271298</v>
      </c>
      <c r="BI15" s="171">
        <v>161802.57406970864</v>
      </c>
      <c r="BJ15" s="171">
        <v>158007.1735573312</v>
      </c>
      <c r="BK15" s="171">
        <v>154321.06963192311</v>
      </c>
      <c r="BL15" s="171">
        <v>150768.66542434131</v>
      </c>
      <c r="BM15" s="171">
        <v>147349.96093458578</v>
      </c>
      <c r="BN15" s="171">
        <v>144016.14990094269</v>
      </c>
      <c r="BO15" s="171">
        <v>140876.52891038154</v>
      </c>
      <c r="BP15" s="171">
        <v>137828.16090959043</v>
      </c>
      <c r="BQ15" s="171">
        <v>134948.96926410508</v>
      </c>
      <c r="BR15" s="171">
        <v>132136.62747753283</v>
      </c>
      <c r="BS15" s="171">
        <v>129500.43213684313</v>
      </c>
      <c r="BT15" s="171">
        <v>127107.233100949</v>
      </c>
      <c r="BU15" s="171">
        <v>124829.69018568189</v>
      </c>
      <c r="BV15" s="171">
        <v>122643.40026018473</v>
      </c>
      <c r="BW15" s="171">
        <v>121400.64591524354</v>
      </c>
      <c r="BX15" s="171">
        <v>120206.69783201617</v>
      </c>
      <c r="BY15" s="171">
        <v>119079.59960770192</v>
      </c>
      <c r="BZ15" s="171">
        <v>117934.45778618832</v>
      </c>
      <c r="CA15" s="170"/>
      <c r="CB15" s="170"/>
    </row>
    <row r="16" spans="1:80" x14ac:dyDescent="0.25">
      <c r="B16" s="166">
        <f t="shared" si="2"/>
        <v>2009</v>
      </c>
      <c r="C16" s="171">
        <v>396957.72586493311</v>
      </c>
      <c r="D16" s="171">
        <v>394830.18108042242</v>
      </c>
      <c r="E16" s="171">
        <v>392730.20382360916</v>
      </c>
      <c r="F16" s="171">
        <v>390493.11285759427</v>
      </c>
      <c r="G16" s="171">
        <v>388256.43499193311</v>
      </c>
      <c r="H16" s="171">
        <v>385978.76779936859</v>
      </c>
      <c r="I16" s="171">
        <v>383647.61795282399</v>
      </c>
      <c r="J16" s="171">
        <v>381344.86183468439</v>
      </c>
      <c r="K16" s="171">
        <v>378947.22063530778</v>
      </c>
      <c r="L16" s="171">
        <v>376522.42500858731</v>
      </c>
      <c r="M16" s="171">
        <v>374014.82452735258</v>
      </c>
      <c r="N16" s="171">
        <v>371480.89581948158</v>
      </c>
      <c r="O16" s="171">
        <v>368947.38021196448</v>
      </c>
      <c r="P16" s="171">
        <v>366276.33779489168</v>
      </c>
      <c r="Q16" s="171">
        <v>362660.7101134531</v>
      </c>
      <c r="R16" s="171">
        <v>359018.34110502445</v>
      </c>
      <c r="S16" s="171">
        <v>355307.82834234869</v>
      </c>
      <c r="T16" s="171">
        <v>351556.32625276956</v>
      </c>
      <c r="U16" s="171">
        <v>347778.49593655416</v>
      </c>
      <c r="V16" s="171">
        <v>343932.10876573797</v>
      </c>
      <c r="W16" s="171">
        <v>340017.57784067444</v>
      </c>
      <c r="X16" s="171">
        <v>336088.79891569767</v>
      </c>
      <c r="Y16" s="171">
        <v>332064.72180913005</v>
      </c>
      <c r="Z16" s="171">
        <v>328068.62533061352</v>
      </c>
      <c r="AA16" s="171">
        <v>324004.38509785</v>
      </c>
      <c r="AB16" s="171">
        <v>319940.97106579388</v>
      </c>
      <c r="AC16" s="171">
        <v>315809.41327949066</v>
      </c>
      <c r="AD16" s="171">
        <v>311678.68169389502</v>
      </c>
      <c r="AE16" s="171">
        <v>307480.21945440595</v>
      </c>
      <c r="AF16" s="171">
        <v>303255.42898828059</v>
      </c>
      <c r="AG16" s="171">
        <v>299004.31029551907</v>
      </c>
      <c r="AH16" s="171">
        <v>294658.30652152037</v>
      </c>
      <c r="AI16" s="171">
        <v>290313.12894822919</v>
      </c>
      <c r="AJ16" s="171">
        <v>285899.39452033711</v>
      </c>
      <c r="AK16" s="171">
        <v>281416.69013749034</v>
      </c>
      <c r="AL16" s="171">
        <v>276892.58332738647</v>
      </c>
      <c r="AM16" s="171">
        <v>272312.8260901121</v>
      </c>
      <c r="AN16" s="171">
        <v>267775.2974808024</v>
      </c>
      <c r="AO16" s="171">
        <v>263197.19264494296</v>
      </c>
      <c r="AP16" s="171">
        <v>258592.75958244738</v>
      </c>
      <c r="AQ16" s="171">
        <v>253989.9789213668</v>
      </c>
      <c r="AR16" s="171">
        <v>249429.83998860462</v>
      </c>
      <c r="AS16" s="171">
        <v>244816.63150221616</v>
      </c>
      <c r="AT16" s="171">
        <v>240177.50788954523</v>
      </c>
      <c r="AU16" s="171">
        <v>235496.98184961715</v>
      </c>
      <c r="AV16" s="171">
        <v>230762.97315570916</v>
      </c>
      <c r="AW16" s="171">
        <v>225987.14893419022</v>
      </c>
      <c r="AX16" s="171">
        <v>221142.76785807038</v>
      </c>
      <c r="AY16" s="171">
        <v>216241.49705371872</v>
      </c>
      <c r="AZ16" s="171">
        <v>211298.82382210996</v>
      </c>
      <c r="BA16" s="171">
        <v>206368.23081722404</v>
      </c>
      <c r="BB16" s="171">
        <v>201424.21601313219</v>
      </c>
      <c r="BC16" s="171">
        <v>196535.33626443541</v>
      </c>
      <c r="BD16" s="171">
        <v>191785.22262635539</v>
      </c>
      <c r="BE16" s="171">
        <v>187091.48334473165</v>
      </c>
      <c r="BF16" s="171">
        <v>182509.76884673475</v>
      </c>
      <c r="BG16" s="171">
        <v>178110.28838838055</v>
      </c>
      <c r="BH16" s="171">
        <v>173824.07201471442</v>
      </c>
      <c r="BI16" s="171">
        <v>169692.10905263977</v>
      </c>
      <c r="BJ16" s="171">
        <v>165714.81260251036</v>
      </c>
      <c r="BK16" s="171">
        <v>161835.29293609434</v>
      </c>
      <c r="BL16" s="171">
        <v>158094.53938029511</v>
      </c>
      <c r="BM16" s="171">
        <v>154492.96503546648</v>
      </c>
      <c r="BN16" s="171">
        <v>150946.5257460328</v>
      </c>
      <c r="BO16" s="171">
        <v>147551.34589429255</v>
      </c>
      <c r="BP16" s="171">
        <v>144268.19082617917</v>
      </c>
      <c r="BQ16" s="171">
        <v>141177.37315518857</v>
      </c>
      <c r="BR16" s="171">
        <v>138156.35163986016</v>
      </c>
      <c r="BS16" s="171">
        <v>135301.66376284609</v>
      </c>
      <c r="BT16" s="171">
        <v>132682.27947910092</v>
      </c>
      <c r="BU16" s="171">
        <v>130217.14860694724</v>
      </c>
      <c r="BV16" s="171">
        <v>127864.45561877414</v>
      </c>
      <c r="BW16" s="171">
        <v>126542.79786017048</v>
      </c>
      <c r="BX16" s="171">
        <v>125305.18425714245</v>
      </c>
      <c r="BY16" s="171">
        <v>124137.36680977662</v>
      </c>
      <c r="BZ16" s="171">
        <v>122984.62356303164</v>
      </c>
      <c r="CA16" s="170"/>
      <c r="CB16" s="170"/>
    </row>
    <row r="17" spans="2:80" x14ac:dyDescent="0.25">
      <c r="B17" s="166">
        <f t="shared" si="2"/>
        <v>2010</v>
      </c>
      <c r="C17" s="171">
        <v>417633.62875972351</v>
      </c>
      <c r="D17" s="171">
        <v>415343.18270823179</v>
      </c>
      <c r="E17" s="171">
        <v>413063.22487898701</v>
      </c>
      <c r="F17" s="171">
        <v>410644.31382610404</v>
      </c>
      <c r="G17" s="171">
        <v>408226.65446729283</v>
      </c>
      <c r="H17" s="171">
        <v>405750.00671890954</v>
      </c>
      <c r="I17" s="171">
        <v>403257.38930231985</v>
      </c>
      <c r="J17" s="171">
        <v>400777.76349612087</v>
      </c>
      <c r="K17" s="171">
        <v>398221.92793807155</v>
      </c>
      <c r="L17" s="171">
        <v>395656.85585184727</v>
      </c>
      <c r="M17" s="171">
        <v>392971.30359833466</v>
      </c>
      <c r="N17" s="171">
        <v>390279.01820479089</v>
      </c>
      <c r="O17" s="171">
        <v>387587.98450531892</v>
      </c>
      <c r="P17" s="171">
        <v>384756.74588813679</v>
      </c>
      <c r="Q17" s="171">
        <v>380924.71521694167</v>
      </c>
      <c r="R17" s="171">
        <v>377084.69971164322</v>
      </c>
      <c r="S17" s="171">
        <v>373176.45928859769</v>
      </c>
      <c r="T17" s="171">
        <v>369209.2304759798</v>
      </c>
      <c r="U17" s="171">
        <v>365235.26852333074</v>
      </c>
      <c r="V17" s="171">
        <v>361191.82995886263</v>
      </c>
      <c r="W17" s="171">
        <v>357080.16647664719</v>
      </c>
      <c r="X17" s="171">
        <v>352917.49943896255</v>
      </c>
      <c r="Y17" s="171">
        <v>348677.37095535581</v>
      </c>
      <c r="Z17" s="171">
        <v>344448.98238806776</v>
      </c>
      <c r="AA17" s="171">
        <v>340152.36890303256</v>
      </c>
      <c r="AB17" s="171">
        <v>335858.25880614109</v>
      </c>
      <c r="AC17" s="171">
        <v>331495.92379150231</v>
      </c>
      <c r="AD17" s="171">
        <v>327136.09216500726</v>
      </c>
      <c r="AE17" s="171">
        <v>322709.28731483693</v>
      </c>
      <c r="AF17" s="171">
        <v>318275.74932463537</v>
      </c>
      <c r="AG17" s="171">
        <v>313835.47819440247</v>
      </c>
      <c r="AH17" s="171">
        <v>309318.99731231929</v>
      </c>
      <c r="AI17" s="171">
        <v>304805.01981837978</v>
      </c>
      <c r="AJ17" s="171">
        <v>300221.56571262132</v>
      </c>
      <c r="AK17" s="171">
        <v>295567.38330097171</v>
      </c>
      <c r="AL17" s="171">
        <v>290852.96080567804</v>
      </c>
      <c r="AM17" s="171">
        <v>286027.29467127111</v>
      </c>
      <c r="AN17" s="171">
        <v>281264.37200865214</v>
      </c>
      <c r="AO17" s="171">
        <v>276443.71265053272</v>
      </c>
      <c r="AP17" s="171">
        <v>271616.32015238208</v>
      </c>
      <c r="AQ17" s="171">
        <v>266793.934430519</v>
      </c>
      <c r="AR17" s="171">
        <v>262035.54387451557</v>
      </c>
      <c r="AS17" s="171">
        <v>257262.43534437782</v>
      </c>
      <c r="AT17" s="171">
        <v>252483.84536828074</v>
      </c>
      <c r="AU17" s="171">
        <v>247645.01530853947</v>
      </c>
      <c r="AV17" s="171">
        <v>242790.21558059202</v>
      </c>
      <c r="AW17" s="171">
        <v>237873.92407492854</v>
      </c>
      <c r="AX17" s="171">
        <v>232888.155957446</v>
      </c>
      <c r="AY17" s="171">
        <v>227787.38911863451</v>
      </c>
      <c r="AZ17" s="171">
        <v>222626.38219617895</v>
      </c>
      <c r="BA17" s="171">
        <v>217421.10485828554</v>
      </c>
      <c r="BB17" s="171">
        <v>212167.32735306676</v>
      </c>
      <c r="BC17" s="171">
        <v>206934.52629234173</v>
      </c>
      <c r="BD17" s="171">
        <v>201845.68523154245</v>
      </c>
      <c r="BE17" s="171">
        <v>196781.57569745253</v>
      </c>
      <c r="BF17" s="171">
        <v>191853.44132918521</v>
      </c>
      <c r="BG17" s="171">
        <v>187135.76551484718</v>
      </c>
      <c r="BH17" s="171">
        <v>182557.8199485474</v>
      </c>
      <c r="BI17" s="171">
        <v>178178.59301985809</v>
      </c>
      <c r="BJ17" s="171">
        <v>173999.33642285113</v>
      </c>
      <c r="BK17" s="171">
        <v>169905.05143619765</v>
      </c>
      <c r="BL17" s="171">
        <v>165954.72644946998</v>
      </c>
      <c r="BM17" s="171">
        <v>162149.61315673986</v>
      </c>
      <c r="BN17" s="171">
        <v>158365.47630850351</v>
      </c>
      <c r="BO17" s="171">
        <v>154682.28073882696</v>
      </c>
      <c r="BP17" s="171">
        <v>151135.06033497298</v>
      </c>
      <c r="BQ17" s="171">
        <v>147806.49835729884</v>
      </c>
      <c r="BR17" s="171">
        <v>144551.16807365953</v>
      </c>
      <c r="BS17" s="171">
        <v>141450.28601219272</v>
      </c>
      <c r="BT17" s="171">
        <v>138574.58047878958</v>
      </c>
      <c r="BU17" s="171">
        <v>135897.59358299698</v>
      </c>
      <c r="BV17" s="171">
        <v>133357.83354709879</v>
      </c>
      <c r="BW17" s="171">
        <v>131948.07066971893</v>
      </c>
      <c r="BX17" s="171">
        <v>130662.543041843</v>
      </c>
      <c r="BY17" s="171">
        <v>129450.24710800177</v>
      </c>
      <c r="BZ17" s="171">
        <v>128291.45811777347</v>
      </c>
      <c r="CA17" s="170"/>
      <c r="CB17" s="170"/>
    </row>
    <row r="18" spans="2:80" x14ac:dyDescent="0.25">
      <c r="B18" s="166">
        <f t="shared" si="2"/>
        <v>2011</v>
      </c>
      <c r="C18" s="171">
        <v>444620.07111417467</v>
      </c>
      <c r="D18" s="171">
        <v>441921.72158094938</v>
      </c>
      <c r="E18" s="171">
        <v>439227.13819276739</v>
      </c>
      <c r="F18" s="171">
        <v>436397.68960122205</v>
      </c>
      <c r="G18" s="171">
        <v>433571.57059852808</v>
      </c>
      <c r="H18" s="171">
        <v>430681.78513919562</v>
      </c>
      <c r="I18" s="171">
        <v>427799.09541375737</v>
      </c>
      <c r="J18" s="171">
        <v>424927.2675672567</v>
      </c>
      <c r="K18" s="171">
        <v>421994.66629677697</v>
      </c>
      <c r="L18" s="171">
        <v>419062.501582489</v>
      </c>
      <c r="M18" s="171">
        <v>415995.47166483791</v>
      </c>
      <c r="N18" s="171">
        <v>412935.53748108126</v>
      </c>
      <c r="O18" s="171">
        <v>409879.36944236769</v>
      </c>
      <c r="P18" s="171">
        <v>406684.57005524775</v>
      </c>
      <c r="Q18" s="171">
        <v>402449.250927146</v>
      </c>
      <c r="R18" s="171">
        <v>398217.26138789533</v>
      </c>
      <c r="S18" s="171">
        <v>393921.60539200623</v>
      </c>
      <c r="T18" s="171">
        <v>389562.28293947864</v>
      </c>
      <c r="U18" s="171">
        <v>385209.6196646535</v>
      </c>
      <c r="V18" s="171">
        <v>380789.96034433879</v>
      </c>
      <c r="W18" s="171">
        <v>376306.63456738542</v>
      </c>
      <c r="X18" s="171">
        <v>371756.31274494238</v>
      </c>
      <c r="Y18" s="171">
        <v>367141.88790966902</v>
      </c>
      <c r="Z18" s="171">
        <v>362534.55880829005</v>
      </c>
      <c r="AA18" s="171">
        <v>357863.56325027253</v>
      </c>
      <c r="AB18" s="171">
        <v>353200.09998234117</v>
      </c>
      <c r="AC18" s="171">
        <v>348472.53370157955</v>
      </c>
      <c r="AD18" s="171">
        <v>343752.93626709597</v>
      </c>
      <c r="AE18" s="171">
        <v>338972.56540863332</v>
      </c>
      <c r="AF18" s="171">
        <v>334199.72684025695</v>
      </c>
      <c r="AG18" s="171">
        <v>329434.4205619666</v>
      </c>
      <c r="AH18" s="171">
        <v>324608.7774158892</v>
      </c>
      <c r="AI18" s="171">
        <v>319790.23000370612</v>
      </c>
      <c r="AJ18" s="171">
        <v>314904.68654603325</v>
      </c>
      <c r="AK18" s="171">
        <v>309948.38089782756</v>
      </c>
      <c r="AL18" s="171">
        <v>304924.64264794032</v>
      </c>
      <c r="AM18" s="171">
        <v>299766.03919468983</v>
      </c>
      <c r="AN18" s="171">
        <v>294682.40063320717</v>
      </c>
      <c r="AO18" s="171">
        <v>289538.86176012905</v>
      </c>
      <c r="AP18" s="171">
        <v>284402.41862094536</v>
      </c>
      <c r="AQ18" s="171">
        <v>279280.60350574227</v>
      </c>
      <c r="AR18" s="171">
        <v>274237.08287115826</v>
      </c>
      <c r="AS18" s="171">
        <v>269204.42411551171</v>
      </c>
      <c r="AT18" s="171">
        <v>264182.62723880261</v>
      </c>
      <c r="AU18" s="171">
        <v>259093.83431660369</v>
      </c>
      <c r="AV18" s="171">
        <v>254012.13712829928</v>
      </c>
      <c r="AW18" s="171">
        <v>248859.67774946199</v>
      </c>
      <c r="AX18" s="171">
        <v>243639.78576894297</v>
      </c>
      <c r="AY18" s="171">
        <v>238275.0398185071</v>
      </c>
      <c r="AZ18" s="171">
        <v>232842.42471019767</v>
      </c>
      <c r="BA18" s="171">
        <v>227335.71782250423</v>
      </c>
      <c r="BB18" s="171">
        <v>221768.67406702353</v>
      </c>
      <c r="BC18" s="171">
        <v>216209.16260162904</v>
      </c>
      <c r="BD18" s="171">
        <v>210799.14436357832</v>
      </c>
      <c r="BE18" s="171">
        <v>205407.08373835945</v>
      </c>
      <c r="BF18" s="171">
        <v>200167.84592933563</v>
      </c>
      <c r="BG18" s="171">
        <v>195163.0550059771</v>
      </c>
      <c r="BH18" s="171">
        <v>190322.38533394304</v>
      </c>
      <c r="BI18" s="171">
        <v>185708.63025748811</v>
      </c>
      <c r="BJ18" s="171">
        <v>181325.99247784726</v>
      </c>
      <c r="BK18" s="171">
        <v>177028.74491271985</v>
      </c>
      <c r="BL18" s="171">
        <v>172880.99057493624</v>
      </c>
      <c r="BM18" s="171">
        <v>168885.62249715585</v>
      </c>
      <c r="BN18" s="171">
        <v>164897.78670946165</v>
      </c>
      <c r="BO18" s="171">
        <v>160987.80884619468</v>
      </c>
      <c r="BP18" s="171">
        <v>157231.09035531461</v>
      </c>
      <c r="BQ18" s="171">
        <v>153711.41293477599</v>
      </c>
      <c r="BR18" s="171">
        <v>150270.02999485639</v>
      </c>
      <c r="BS18" s="171">
        <v>146981.03331494005</v>
      </c>
      <c r="BT18" s="171">
        <v>143916.49475413526</v>
      </c>
      <c r="BU18" s="171">
        <v>141078.87078890964</v>
      </c>
      <c r="BV18" s="171">
        <v>138397.39922873036</v>
      </c>
      <c r="BW18" s="171">
        <v>136914.2937282896</v>
      </c>
      <c r="BX18" s="171">
        <v>135576.91531014958</v>
      </c>
      <c r="BY18" s="171">
        <v>134317.39481643678</v>
      </c>
      <c r="BZ18" s="171">
        <v>133132.83921449177</v>
      </c>
      <c r="CA18" s="170"/>
      <c r="CB18" s="170"/>
    </row>
    <row r="19" spans="2:80" x14ac:dyDescent="0.25">
      <c r="B19" s="166">
        <f t="shared" si="2"/>
        <v>2012</v>
      </c>
      <c r="C19" s="171">
        <v>474252.31272170425</v>
      </c>
      <c r="D19" s="171">
        <v>470963.21700624959</v>
      </c>
      <c r="E19" s="171">
        <v>467681.71884843195</v>
      </c>
      <c r="F19" s="171">
        <v>464274.48469183175</v>
      </c>
      <c r="G19" s="171">
        <v>460873.5213986017</v>
      </c>
      <c r="H19" s="171">
        <v>457417.28766361729</v>
      </c>
      <c r="I19" s="171">
        <v>453974.92234963994</v>
      </c>
      <c r="J19" s="171">
        <v>450553.56943242322</v>
      </c>
      <c r="K19" s="171">
        <v>447081.8902425553</v>
      </c>
      <c r="L19" s="171">
        <v>443611.0841650712</v>
      </c>
      <c r="M19" s="171">
        <v>440015.4492525711</v>
      </c>
      <c r="N19" s="171">
        <v>436433.22917919478</v>
      </c>
      <c r="O19" s="171">
        <v>432858.15308157221</v>
      </c>
      <c r="P19" s="171">
        <v>429151.10417317995</v>
      </c>
      <c r="Q19" s="171">
        <v>424379.70445999445</v>
      </c>
      <c r="R19" s="171">
        <v>419615.02919206227</v>
      </c>
      <c r="S19" s="171">
        <v>414795.08348237578</v>
      </c>
      <c r="T19" s="171">
        <v>409919.86733093514</v>
      </c>
      <c r="U19" s="171">
        <v>405057.19290623441</v>
      </c>
      <c r="V19" s="171">
        <v>400132.97717640962</v>
      </c>
      <c r="W19" s="171">
        <v>395153.49100483046</v>
      </c>
      <c r="X19" s="171">
        <v>390112.00994624378</v>
      </c>
      <c r="Y19" s="171">
        <v>385014.83891540265</v>
      </c>
      <c r="Z19" s="171">
        <v>379930.62914180174</v>
      </c>
      <c r="AA19" s="171">
        <v>374791.60250832996</v>
      </c>
      <c r="AB19" s="171">
        <v>369666.8638263655</v>
      </c>
      <c r="AC19" s="171">
        <v>364485.9815902632</v>
      </c>
      <c r="AD19" s="171">
        <v>359320.71399993519</v>
      </c>
      <c r="AE19" s="171">
        <v>354105.12013695599</v>
      </c>
      <c r="AF19" s="171">
        <v>348904.72138925071</v>
      </c>
      <c r="AG19" s="171">
        <v>343718.61059305293</v>
      </c>
      <c r="AH19" s="171">
        <v>338483.95380035427</v>
      </c>
      <c r="AI19" s="171">
        <v>333262.7118467791</v>
      </c>
      <c r="AJ19" s="171">
        <v>327980.38216996327</v>
      </c>
      <c r="AK19" s="171">
        <v>322629.82079415262</v>
      </c>
      <c r="AL19" s="171">
        <v>317216.8450008342</v>
      </c>
      <c r="AM19" s="171">
        <v>311678.58679061662</v>
      </c>
      <c r="AN19" s="171">
        <v>306218.39169506438</v>
      </c>
      <c r="AO19" s="171">
        <v>300710.07013351144</v>
      </c>
      <c r="AP19" s="171">
        <v>295215.61699296557</v>
      </c>
      <c r="AQ19" s="171">
        <v>289749.77380681736</v>
      </c>
      <c r="AR19" s="171">
        <v>284368.26459870441</v>
      </c>
      <c r="AS19" s="171">
        <v>279007.76778735215</v>
      </c>
      <c r="AT19" s="171">
        <v>273668.73695464386</v>
      </c>
      <c r="AU19" s="171">
        <v>268268.61839869467</v>
      </c>
      <c r="AV19" s="171">
        <v>262882.36826375255</v>
      </c>
      <c r="AW19" s="171">
        <v>257427.4328479325</v>
      </c>
      <c r="AX19" s="171">
        <v>251910.99017837114</v>
      </c>
      <c r="AY19" s="171">
        <v>246250.4525018007</v>
      </c>
      <c r="AZ19" s="171">
        <v>240527.53445910526</v>
      </c>
      <c r="BA19" s="171">
        <v>234729.66027216197</v>
      </c>
      <c r="BB19" s="171">
        <v>228883.69367060106</v>
      </c>
      <c r="BC19" s="171">
        <v>223052.46860243086</v>
      </c>
      <c r="BD19" s="171">
        <v>217376.04306932411</v>
      </c>
      <c r="BE19" s="171">
        <v>211734.95193586836</v>
      </c>
      <c r="BF19" s="171">
        <v>206254.47761896282</v>
      </c>
      <c r="BG19" s="171">
        <v>201024.77137812931</v>
      </c>
      <c r="BH19" s="171">
        <v>195977.11388110701</v>
      </c>
      <c r="BI19" s="171">
        <v>191166.39009053272</v>
      </c>
      <c r="BJ19" s="171">
        <v>186599.7099307772</v>
      </c>
      <c r="BK19" s="171">
        <v>182131.23217006389</v>
      </c>
      <c r="BL19" s="171">
        <v>177818.00752629736</v>
      </c>
      <c r="BM19" s="171">
        <v>173664.07300481404</v>
      </c>
      <c r="BN19" s="171">
        <v>169526.24076237134</v>
      </c>
      <c r="BO19" s="171">
        <v>165471.86938558018</v>
      </c>
      <c r="BP19" s="171">
        <v>161579.44151960625</v>
      </c>
      <c r="BQ19" s="171">
        <v>157933.33785731823</v>
      </c>
      <c r="BR19" s="171">
        <v>154371.56817306546</v>
      </c>
      <c r="BS19" s="171">
        <v>150969.99577486247</v>
      </c>
      <c r="BT19" s="171">
        <v>147799.92528073821</v>
      </c>
      <c r="BU19" s="171">
        <v>144866.33491117871</v>
      </c>
      <c r="BV19" s="171">
        <v>142099.17863965605</v>
      </c>
      <c r="BW19" s="171">
        <v>140565.42856109416</v>
      </c>
      <c r="BX19" s="171">
        <v>139178.88045995886</v>
      </c>
      <c r="BY19" s="171">
        <v>137875.79322447514</v>
      </c>
      <c r="BZ19" s="171">
        <v>136650.31552177333</v>
      </c>
      <c r="CA19" s="170"/>
      <c r="CB19" s="170"/>
    </row>
    <row r="20" spans="2:80" x14ac:dyDescent="0.25">
      <c r="B20" s="166">
        <f t="shared" si="2"/>
        <v>2013</v>
      </c>
      <c r="C20" s="171">
        <v>519183.80484562356</v>
      </c>
      <c r="D20" s="171">
        <v>514822.41579437605</v>
      </c>
      <c r="E20" s="171">
        <v>510476.28341212351</v>
      </c>
      <c r="F20" s="171">
        <v>506025.63634573552</v>
      </c>
      <c r="G20" s="171">
        <v>501586.25452599453</v>
      </c>
      <c r="H20" s="171">
        <v>497109.87203318055</v>
      </c>
      <c r="I20" s="171">
        <v>492660.01145600877</v>
      </c>
      <c r="J20" s="171">
        <v>488250.55737827672</v>
      </c>
      <c r="K20" s="171">
        <v>483811.3764517706</v>
      </c>
      <c r="L20" s="171">
        <v>479374.81486241566</v>
      </c>
      <c r="M20" s="171">
        <v>474836.48275931936</v>
      </c>
      <c r="N20" s="171">
        <v>470323.30048666778</v>
      </c>
      <c r="O20" s="171">
        <v>465824.00279781432</v>
      </c>
      <c r="P20" s="171">
        <v>461209.05001142132</v>
      </c>
      <c r="Q20" s="171">
        <v>455515.03402255278</v>
      </c>
      <c r="R20" s="171">
        <v>449833.65536552796</v>
      </c>
      <c r="S20" s="171">
        <v>444115.27603543049</v>
      </c>
      <c r="T20" s="171">
        <v>438359.89603226027</v>
      </c>
      <c r="U20" s="171">
        <v>432627.04652238375</v>
      </c>
      <c r="V20" s="171">
        <v>426845.93109278765</v>
      </c>
      <c r="W20" s="171">
        <v>421027.81499011896</v>
      </c>
      <c r="X20" s="171">
        <v>415160.06088253343</v>
      </c>
      <c r="Y20" s="171">
        <v>409254.05884992122</v>
      </c>
      <c r="Z20" s="171">
        <v>403371.83456255682</v>
      </c>
      <c r="AA20" s="171">
        <v>397453.98168731679</v>
      </c>
      <c r="AB20" s="171">
        <v>391563.89797967253</v>
      </c>
      <c r="AC20" s="171">
        <v>385634.19426180446</v>
      </c>
      <c r="AD20" s="171">
        <v>379736.25113388046</v>
      </c>
      <c r="AE20" s="171">
        <v>373808.58115718258</v>
      </c>
      <c r="AF20" s="171">
        <v>367911.42451847455</v>
      </c>
      <c r="AG20" s="171">
        <v>362042.03704736248</v>
      </c>
      <c r="AH20" s="171">
        <v>356148.28623502166</v>
      </c>
      <c r="AI20" s="171">
        <v>350279.68525312562</v>
      </c>
      <c r="AJ20" s="171">
        <v>344364.19043670705</v>
      </c>
      <c r="AK20" s="171">
        <v>338387.91720196779</v>
      </c>
      <c r="AL20" s="171">
        <v>332360.75871035806</v>
      </c>
      <c r="AM20" s="171">
        <v>326230.45761980989</v>
      </c>
      <c r="AN20" s="171">
        <v>320182.92720931943</v>
      </c>
      <c r="AO20" s="171">
        <v>314112.28070955421</v>
      </c>
      <c r="AP20" s="171">
        <v>308068.15612543077</v>
      </c>
      <c r="AQ20" s="171">
        <v>302079.69470974233</v>
      </c>
      <c r="AR20" s="171">
        <v>296185.26922075835</v>
      </c>
      <c r="AS20" s="171">
        <v>290331.25023121428</v>
      </c>
      <c r="AT20" s="171">
        <v>284519.00982630707</v>
      </c>
      <c r="AU20" s="171">
        <v>278659.87558687729</v>
      </c>
      <c r="AV20" s="171">
        <v>272827.26326308929</v>
      </c>
      <c r="AW20" s="171">
        <v>266932.50043578388</v>
      </c>
      <c r="AX20" s="171">
        <v>260989.59652200181</v>
      </c>
      <c r="AY20" s="171">
        <v>254909.75426934069</v>
      </c>
      <c r="AZ20" s="171">
        <v>248779.15159305197</v>
      </c>
      <c r="BA20" s="171">
        <v>242575.13316659874</v>
      </c>
      <c r="BB20" s="171">
        <v>236348.12348411378</v>
      </c>
      <c r="BC20" s="171">
        <v>230150.25505442178</v>
      </c>
      <c r="BD20" s="171">
        <v>224113.93656249711</v>
      </c>
      <c r="BE20" s="171">
        <v>218145.91857085121</v>
      </c>
      <c r="BF20" s="171">
        <v>212349.34367842245</v>
      </c>
      <c r="BG20" s="171">
        <v>206828.14097336537</v>
      </c>
      <c r="BH20" s="171">
        <v>201520.0351189193</v>
      </c>
      <c r="BI20" s="171">
        <v>196460.90436944604</v>
      </c>
      <c r="BJ20" s="171">
        <v>191664.50847550045</v>
      </c>
      <c r="BK20" s="171">
        <v>186988.67042390135</v>
      </c>
      <c r="BL20" s="171">
        <v>182475.75439526665</v>
      </c>
      <c r="BM20" s="171">
        <v>178130.29004350104</v>
      </c>
      <c r="BN20" s="171">
        <v>173818.08320011949</v>
      </c>
      <c r="BO20" s="171">
        <v>169597.29294629156</v>
      </c>
      <c r="BP20" s="171">
        <v>165551.93721402888</v>
      </c>
      <c r="BQ20" s="171">
        <v>161764.03760266039</v>
      </c>
      <c r="BR20" s="171">
        <v>158070.17391799649</v>
      </c>
      <c r="BS20" s="171">
        <v>154546.50608059578</v>
      </c>
      <c r="BT20" s="171">
        <v>151263.04260542896</v>
      </c>
      <c r="BU20" s="171">
        <v>148227.1821500379</v>
      </c>
      <c r="BV20" s="171">
        <v>145372.65795531392</v>
      </c>
      <c r="BW20" s="171">
        <v>143783.85420335596</v>
      </c>
      <c r="BX20" s="171">
        <v>142341.34372017041</v>
      </c>
      <c r="BY20" s="171">
        <v>140990.24982653843</v>
      </c>
      <c r="BZ20" s="171">
        <v>139720.55452776718</v>
      </c>
      <c r="CA20" s="170"/>
      <c r="CB20" s="170"/>
    </row>
    <row r="21" spans="2:80" x14ac:dyDescent="0.25">
      <c r="B21" s="166">
        <f t="shared" si="2"/>
        <v>2014</v>
      </c>
      <c r="C21" s="171">
        <v>592218.01123731514</v>
      </c>
      <c r="D21" s="171">
        <v>585950.1817763315</v>
      </c>
      <c r="E21" s="171">
        <v>579711.29008110857</v>
      </c>
      <c r="F21" s="171">
        <v>573410.17648059898</v>
      </c>
      <c r="G21" s="171">
        <v>567129.94097196823</v>
      </c>
      <c r="H21" s="171">
        <v>560847.53227645508</v>
      </c>
      <c r="I21" s="171">
        <v>554614.93943858135</v>
      </c>
      <c r="J21" s="171">
        <v>548456.9695559527</v>
      </c>
      <c r="K21" s="171">
        <v>542309.64490443817</v>
      </c>
      <c r="L21" s="171">
        <v>536166.24925865035</v>
      </c>
      <c r="M21" s="171">
        <v>529968.89304388675</v>
      </c>
      <c r="N21" s="171">
        <v>523817.22201860731</v>
      </c>
      <c r="O21" s="171">
        <v>517690.35809093318</v>
      </c>
      <c r="P21" s="171">
        <v>511484.72649667802</v>
      </c>
      <c r="Q21" s="171">
        <v>504194.5561672867</v>
      </c>
      <c r="R21" s="171">
        <v>496929.39459792949</v>
      </c>
      <c r="S21" s="171">
        <v>489662.05984168983</v>
      </c>
      <c r="T21" s="171">
        <v>482392.55189856782</v>
      </c>
      <c r="U21" s="171">
        <v>475164.80013920314</v>
      </c>
      <c r="V21" s="171">
        <v>467913.99710107734</v>
      </c>
      <c r="W21" s="171">
        <v>460661.02087606897</v>
      </c>
      <c r="X21" s="171">
        <v>453380.8627041438</v>
      </c>
      <c r="Y21" s="171">
        <v>446098.73300776526</v>
      </c>
      <c r="Z21" s="171">
        <v>438858.15783271519</v>
      </c>
      <c r="AA21" s="171">
        <v>431619.54013893817</v>
      </c>
      <c r="AB21" s="171">
        <v>424430.53664037189</v>
      </c>
      <c r="AC21" s="171">
        <v>417235.43094919645</v>
      </c>
      <c r="AD21" s="171">
        <v>410097.99912711384</v>
      </c>
      <c r="AE21" s="171">
        <v>402971.21253614535</v>
      </c>
      <c r="AF21" s="171">
        <v>395902.3014766986</v>
      </c>
      <c r="AG21" s="171">
        <v>388883.0046124626</v>
      </c>
      <c r="AH21" s="171">
        <v>381886.5433213783</v>
      </c>
      <c r="AI21" s="171">
        <v>374935.76721977815</v>
      </c>
      <c r="AJ21" s="171">
        <v>367966.07050757221</v>
      </c>
      <c r="AK21" s="171">
        <v>360952.6460871551</v>
      </c>
      <c r="AL21" s="171">
        <v>353912.24138225027</v>
      </c>
      <c r="AM21" s="171">
        <v>346813.74544021429</v>
      </c>
      <c r="AN21" s="171">
        <v>339804.23598234332</v>
      </c>
      <c r="AO21" s="171">
        <v>332817.36043519515</v>
      </c>
      <c r="AP21" s="171">
        <v>325880.30074568663</v>
      </c>
      <c r="AQ21" s="171">
        <v>319046.80177718383</v>
      </c>
      <c r="AR21" s="171">
        <v>312323.16738472489</v>
      </c>
      <c r="AS21" s="171">
        <v>305674.15594751085</v>
      </c>
      <c r="AT21" s="171">
        <v>299103.89813369734</v>
      </c>
      <c r="AU21" s="171">
        <v>292514.71970927797</v>
      </c>
      <c r="AV21" s="171">
        <v>285975.35714249825</v>
      </c>
      <c r="AW21" s="171">
        <v>279388.13619935204</v>
      </c>
      <c r="AX21" s="171">
        <v>272782.19630802888</v>
      </c>
      <c r="AY21" s="171">
        <v>266055.53090393823</v>
      </c>
      <c r="AZ21" s="171">
        <v>259306.21754594427</v>
      </c>
      <c r="BA21" s="171">
        <v>252488.16771970486</v>
      </c>
      <c r="BB21" s="171">
        <v>245697.08413477277</v>
      </c>
      <c r="BC21" s="171">
        <v>238959.74541320681</v>
      </c>
      <c r="BD21" s="171">
        <v>232392.31998608884</v>
      </c>
      <c r="BE21" s="171">
        <v>225953.46404001091</v>
      </c>
      <c r="BF21" s="171">
        <v>219701.26881210424</v>
      </c>
      <c r="BG21" s="171">
        <v>213762.34630213585</v>
      </c>
      <c r="BH21" s="171">
        <v>208084.50580315472</v>
      </c>
      <c r="BI21" s="171">
        <v>202674.45449505665</v>
      </c>
      <c r="BJ21" s="171">
        <v>197552.66714486264</v>
      </c>
      <c r="BK21" s="171">
        <v>192590.56022835197</v>
      </c>
      <c r="BL21" s="171">
        <v>187802.49727444479</v>
      </c>
      <c r="BM21" s="171">
        <v>183193.03536482682</v>
      </c>
      <c r="BN21" s="171">
        <v>178649.71032304145</v>
      </c>
      <c r="BO21" s="171">
        <v>174212.32085157334</v>
      </c>
      <c r="BP21" s="171">
        <v>169969.65177215857</v>
      </c>
      <c r="BQ21" s="171">
        <v>166002.17828425896</v>
      </c>
      <c r="BR21" s="171">
        <v>162144.56937240323</v>
      </c>
      <c r="BS21" s="171">
        <v>158473.82284114766</v>
      </c>
      <c r="BT21" s="171">
        <v>155049.58408403851</v>
      </c>
      <c r="BU21" s="171">
        <v>151889.00384965696</v>
      </c>
      <c r="BV21" s="171">
        <v>148931.83175716997</v>
      </c>
      <c r="BW21" s="171">
        <v>147272.0318480026</v>
      </c>
      <c r="BX21" s="171">
        <v>145753.20746752247</v>
      </c>
      <c r="BY21" s="171">
        <v>144340.31865735952</v>
      </c>
      <c r="BZ21" s="171">
        <v>143012.28566320607</v>
      </c>
      <c r="CA21" s="170"/>
      <c r="CB21" s="170"/>
    </row>
    <row r="22" spans="2:80" x14ac:dyDescent="0.25">
      <c r="B22" s="166">
        <f t="shared" si="2"/>
        <v>2015</v>
      </c>
      <c r="C22" s="171">
        <v>697902.56171792326</v>
      </c>
      <c r="D22" s="171">
        <v>688804.82213173504</v>
      </c>
      <c r="E22" s="171">
        <v>679757.15644224361</v>
      </c>
      <c r="F22" s="171">
        <v>670710.94012291753</v>
      </c>
      <c r="G22" s="171">
        <v>661698.5815085849</v>
      </c>
      <c r="H22" s="171">
        <v>652737.02147603198</v>
      </c>
      <c r="I22" s="171">
        <v>643859.39304516942</v>
      </c>
      <c r="J22" s="171">
        <v>635107.41193244478</v>
      </c>
      <c r="K22" s="171">
        <v>626423.87091479008</v>
      </c>
      <c r="L22" s="171">
        <v>617748.18790858844</v>
      </c>
      <c r="M22" s="171">
        <v>609090.67063305201</v>
      </c>
      <c r="N22" s="171">
        <v>600508.72677895601</v>
      </c>
      <c r="O22" s="171">
        <v>591968.49864130723</v>
      </c>
      <c r="P22" s="171">
        <v>583404.72051787633</v>
      </c>
      <c r="Q22" s="171">
        <v>573758.54584181961</v>
      </c>
      <c r="R22" s="171">
        <v>564154.58705100662</v>
      </c>
      <c r="S22" s="171">
        <v>554601.42684197321</v>
      </c>
      <c r="T22" s="171">
        <v>545099.06521471916</v>
      </c>
      <c r="U22" s="171">
        <v>535664.41899745259</v>
      </c>
      <c r="V22" s="171">
        <v>526246.71365697181</v>
      </c>
      <c r="W22" s="171">
        <v>516879.80689827062</v>
      </c>
      <c r="X22" s="171">
        <v>507521.48283610475</v>
      </c>
      <c r="Y22" s="171">
        <v>498214.45752451546</v>
      </c>
      <c r="Z22" s="171">
        <v>488974.64745411661</v>
      </c>
      <c r="AA22" s="171">
        <v>479793.99414574739</v>
      </c>
      <c r="AB22" s="171">
        <v>470696.77227027196</v>
      </c>
      <c r="AC22" s="171">
        <v>461642.49096512271</v>
      </c>
      <c r="AD22" s="171">
        <v>452687.85728457046</v>
      </c>
      <c r="AE22" s="171">
        <v>443801.66369908827</v>
      </c>
      <c r="AF22" s="171">
        <v>435015.61790699995</v>
      </c>
      <c r="AG22" s="171">
        <v>426313.00354780548</v>
      </c>
      <c r="AH22" s="171">
        <v>417703.40365563426</v>
      </c>
      <c r="AI22" s="171">
        <v>409169.3771849036</v>
      </c>
      <c r="AJ22" s="171">
        <v>400660.64977120876</v>
      </c>
      <c r="AK22" s="171">
        <v>392135.50569810276</v>
      </c>
      <c r="AL22" s="171">
        <v>383619.44449032936</v>
      </c>
      <c r="AM22" s="171">
        <v>375113.1908329709</v>
      </c>
      <c r="AN22" s="171">
        <v>366706.36028392398</v>
      </c>
      <c r="AO22" s="171">
        <v>358392.04403310327</v>
      </c>
      <c r="AP22" s="171">
        <v>350161.65938397334</v>
      </c>
      <c r="AQ22" s="171">
        <v>342106.99594967801</v>
      </c>
      <c r="AR22" s="171">
        <v>334185.61332868773</v>
      </c>
      <c r="AS22" s="171">
        <v>326389.87802583497</v>
      </c>
      <c r="AT22" s="171">
        <v>318728.14822137007</v>
      </c>
      <c r="AU22" s="171">
        <v>311091.71747394081</v>
      </c>
      <c r="AV22" s="171">
        <v>303539.2183282022</v>
      </c>
      <c r="AW22" s="171">
        <v>295961.94434280251</v>
      </c>
      <c r="AX22" s="171">
        <v>288410.46958323545</v>
      </c>
      <c r="AY22" s="171">
        <v>280767.22925910208</v>
      </c>
      <c r="AZ22" s="171">
        <v>273141.93014934834</v>
      </c>
      <c r="BA22" s="171">
        <v>265457.99849493976</v>
      </c>
      <c r="BB22" s="171">
        <v>257875.43948780425</v>
      </c>
      <c r="BC22" s="171">
        <v>250384.67009381281</v>
      </c>
      <c r="BD22" s="171">
        <v>243076.53072474088</v>
      </c>
      <c r="BE22" s="171">
        <v>235986.32845574728</v>
      </c>
      <c r="BF22" s="171">
        <v>229104.25573641699</v>
      </c>
      <c r="BG22" s="171">
        <v>222589.0929047988</v>
      </c>
      <c r="BH22" s="171">
        <v>216407.20677218464</v>
      </c>
      <c r="BI22" s="171">
        <v>210517.15727463886</v>
      </c>
      <c r="BJ22" s="171">
        <v>204951.80177956147</v>
      </c>
      <c r="BK22" s="171">
        <v>199603.65869947989</v>
      </c>
      <c r="BL22" s="171">
        <v>194446.503824568</v>
      </c>
      <c r="BM22" s="171">
        <v>189481.26230761618</v>
      </c>
      <c r="BN22" s="171">
        <v>184632.88494455838</v>
      </c>
      <c r="BO22" s="171">
        <v>179909.93038335262</v>
      </c>
      <c r="BP22" s="171">
        <v>175411.32156351331</v>
      </c>
      <c r="BQ22" s="171">
        <v>171211.16261121025</v>
      </c>
      <c r="BR22" s="171">
        <v>167144.28447221249</v>
      </c>
      <c r="BS22" s="171">
        <v>163286.0360516748</v>
      </c>
      <c r="BT22" s="171">
        <v>159684.766223618</v>
      </c>
      <c r="BU22" s="171">
        <v>156366.97485037957</v>
      </c>
      <c r="BV22" s="171">
        <v>153282.81255154812</v>
      </c>
      <c r="BW22" s="171">
        <v>151532.30112905227</v>
      </c>
      <c r="BX22" s="171">
        <v>149914.3458347792</v>
      </c>
      <c r="BY22" s="171">
        <v>148421.8133423581</v>
      </c>
      <c r="BZ22" s="171">
        <v>147020.34577799839</v>
      </c>
      <c r="CA22" s="170"/>
      <c r="CB22" s="170"/>
    </row>
    <row r="23" spans="2:80" x14ac:dyDescent="0.25">
      <c r="B23" s="166">
        <f t="shared" si="2"/>
        <v>2016</v>
      </c>
      <c r="C23" s="171">
        <v>812505.77038220025</v>
      </c>
      <c r="D23" s="171">
        <v>800400.26503333007</v>
      </c>
      <c r="E23" s="171">
        <v>788369.15204630769</v>
      </c>
      <c r="F23" s="171">
        <v>776402.60906272614</v>
      </c>
      <c r="G23" s="171">
        <v>764479.63577345456</v>
      </c>
      <c r="H23" s="171">
        <v>752663.33984775143</v>
      </c>
      <c r="I23" s="171">
        <v>740965.00597820664</v>
      </c>
      <c r="J23" s="171">
        <v>729442.17365726992</v>
      </c>
      <c r="K23" s="171">
        <v>718038.76572667435</v>
      </c>
      <c r="L23" s="171">
        <v>706649.32759421761</v>
      </c>
      <c r="M23" s="171">
        <v>695358.16520399833</v>
      </c>
      <c r="N23" s="171">
        <v>684168.11200053897</v>
      </c>
      <c r="O23" s="171">
        <v>673035.59828952886</v>
      </c>
      <c r="P23" s="171">
        <v>661943.82082830684</v>
      </c>
      <c r="Q23" s="171">
        <v>649765.8609625278</v>
      </c>
      <c r="R23" s="171">
        <v>637648.32366045774</v>
      </c>
      <c r="S23" s="171">
        <v>625637.46372195589</v>
      </c>
      <c r="T23" s="171">
        <v>613733.28114702227</v>
      </c>
      <c r="U23" s="171">
        <v>601916.23796070938</v>
      </c>
      <c r="V23" s="171">
        <v>590162.30244365428</v>
      </c>
      <c r="W23" s="171">
        <v>578515.04429016728</v>
      </c>
      <c r="X23" s="171">
        <v>566914.0409365393</v>
      </c>
      <c r="Y23" s="171">
        <v>555422.59801773902</v>
      </c>
      <c r="Z23" s="171">
        <v>544015.41141630034</v>
      </c>
      <c r="AA23" s="171">
        <v>532731.75504782819</v>
      </c>
      <c r="AB23" s="171">
        <v>521563.17766425491</v>
      </c>
      <c r="AC23" s="171">
        <v>510487.30784611066</v>
      </c>
      <c r="AD23" s="171">
        <v>499557.33968040289</v>
      </c>
      <c r="AE23" s="171">
        <v>488746.79590503627</v>
      </c>
      <c r="AF23" s="171">
        <v>478085.0368533656</v>
      </c>
      <c r="AG23" s="171">
        <v>467538.35678659379</v>
      </c>
      <c r="AH23" s="171">
        <v>457158.77664709924</v>
      </c>
      <c r="AI23" s="171">
        <v>446880.30569436454</v>
      </c>
      <c r="AJ23" s="171">
        <v>436681.79528028599</v>
      </c>
      <c r="AK23" s="171">
        <v>426505.70591241407</v>
      </c>
      <c r="AL23" s="171">
        <v>416378.75441566086</v>
      </c>
      <c r="AM23" s="171">
        <v>406333.2257917464</v>
      </c>
      <c r="AN23" s="171">
        <v>396404.1968898077</v>
      </c>
      <c r="AO23" s="171">
        <v>386639.3848438866</v>
      </c>
      <c r="AP23" s="171">
        <v>376992.53485412395</v>
      </c>
      <c r="AQ23" s="171">
        <v>367595.57877481717</v>
      </c>
      <c r="AR23" s="171">
        <v>358358.6921117967</v>
      </c>
      <c r="AS23" s="171">
        <v>349297.30699738418</v>
      </c>
      <c r="AT23" s="171">
        <v>340428.27630097803</v>
      </c>
      <c r="AU23" s="171">
        <v>331639.20614322805</v>
      </c>
      <c r="AV23" s="171">
        <v>322968.09804163658</v>
      </c>
      <c r="AW23" s="171">
        <v>314302.55811685324</v>
      </c>
      <c r="AX23" s="171">
        <v>305719.86180198542</v>
      </c>
      <c r="AY23" s="171">
        <v>297087.879277025</v>
      </c>
      <c r="AZ23" s="171">
        <v>288524.77056384133</v>
      </c>
      <c r="BA23" s="171">
        <v>279923.66033315519</v>
      </c>
      <c r="BB23" s="171">
        <v>271506.50289914472</v>
      </c>
      <c r="BC23" s="171">
        <v>263221.27731943171</v>
      </c>
      <c r="BD23" s="171">
        <v>255138.22851613275</v>
      </c>
      <c r="BE23" s="171">
        <v>247365.49618699873</v>
      </c>
      <c r="BF23" s="171">
        <v>239821.65745919081</v>
      </c>
      <c r="BG23" s="171">
        <v>232693.49857390733</v>
      </c>
      <c r="BH23" s="171">
        <v>225966.85176729827</v>
      </c>
      <c r="BI23" s="171">
        <v>219557.65868771326</v>
      </c>
      <c r="BJ23" s="171">
        <v>213503.72288694367</v>
      </c>
      <c r="BK23" s="171">
        <v>207727.81855861883</v>
      </c>
      <c r="BL23" s="171">
        <v>202170.94387610658</v>
      </c>
      <c r="BM23" s="171">
        <v>196812.14012738306</v>
      </c>
      <c r="BN23" s="171">
        <v>191635.82684115242</v>
      </c>
      <c r="BO23" s="171">
        <v>186605.61317306917</v>
      </c>
      <c r="BP23" s="171">
        <v>181835.11577384951</v>
      </c>
      <c r="BQ23" s="171">
        <v>177388.29967428144</v>
      </c>
      <c r="BR23" s="171">
        <v>173101.55299099971</v>
      </c>
      <c r="BS23" s="171">
        <v>169046.5829803037</v>
      </c>
      <c r="BT23" s="171">
        <v>165259.73085980199</v>
      </c>
      <c r="BU23" s="171">
        <v>161773.47959692578</v>
      </c>
      <c r="BV23" s="171">
        <v>158542.83876028773</v>
      </c>
      <c r="BW23" s="171">
        <v>156686.27602473111</v>
      </c>
      <c r="BX23" s="171">
        <v>154957.49770374072</v>
      </c>
      <c r="BY23" s="171">
        <v>153374.81900089767</v>
      </c>
      <c r="BZ23" s="171">
        <v>151891.78715063189</v>
      </c>
      <c r="CA23" s="170"/>
      <c r="CB23" s="170"/>
    </row>
    <row r="24" spans="2:80" x14ac:dyDescent="0.25">
      <c r="B24" s="166">
        <f t="shared" si="2"/>
        <v>2017</v>
      </c>
      <c r="C24" s="171">
        <v>866989.14634169848</v>
      </c>
      <c r="D24" s="171">
        <v>853799.55060971994</v>
      </c>
      <c r="E24" s="171">
        <v>840697.82397882291</v>
      </c>
      <c r="F24" s="171">
        <v>827666.03523781674</v>
      </c>
      <c r="G24" s="171">
        <v>814668.61935805343</v>
      </c>
      <c r="H24" s="171">
        <v>801794.04152431688</v>
      </c>
      <c r="I24" s="171">
        <v>789042.30173660722</v>
      </c>
      <c r="J24" s="171">
        <v>776469.76019326993</v>
      </c>
      <c r="K24" s="171">
        <v>764002.12548476877</v>
      </c>
      <c r="L24" s="171">
        <v>751555.28594596544</v>
      </c>
      <c r="M24" s="171">
        <v>739241.40210252441</v>
      </c>
      <c r="N24" s="171">
        <v>727018.84740237473</v>
      </c>
      <c r="O24" s="171">
        <v>714852.65290057031</v>
      </c>
      <c r="P24" s="171">
        <v>702763.05389578291</v>
      </c>
      <c r="Q24" s="171">
        <v>689550.46102672047</v>
      </c>
      <c r="R24" s="171">
        <v>676404.94208904169</v>
      </c>
      <c r="S24" s="171">
        <v>663382.26119739003</v>
      </c>
      <c r="T24" s="171">
        <v>650481.82226806239</v>
      </c>
      <c r="U24" s="171">
        <v>637651.91731232801</v>
      </c>
      <c r="V24" s="171">
        <v>624909.28537397273</v>
      </c>
      <c r="W24" s="171">
        <v>612289.49148164433</v>
      </c>
      <c r="X24" s="171">
        <v>599726.05778766132</v>
      </c>
      <c r="Y24" s="171">
        <v>587295.57978904108</v>
      </c>
      <c r="Z24" s="171">
        <v>574924.92203097569</v>
      </c>
      <c r="AA24" s="171">
        <v>562708.6112216732</v>
      </c>
      <c r="AB24" s="171">
        <v>550605.02080906171</v>
      </c>
      <c r="AC24" s="171">
        <v>538602.28110537445</v>
      </c>
      <c r="AD24" s="171">
        <v>526765.75803821685</v>
      </c>
      <c r="AE24" s="171">
        <v>515033.54572219297</v>
      </c>
      <c r="AF24" s="171">
        <v>503477.66769203439</v>
      </c>
      <c r="AG24" s="171">
        <v>492034.51005856704</v>
      </c>
      <c r="AH24" s="171">
        <v>480780.66831880773</v>
      </c>
      <c r="AI24" s="171">
        <v>469618.75180604181</v>
      </c>
      <c r="AJ24" s="171">
        <v>458576.21329709329</v>
      </c>
      <c r="AK24" s="171">
        <v>447596.69259361649</v>
      </c>
      <c r="AL24" s="171">
        <v>436684.2458215236</v>
      </c>
      <c r="AM24" s="171">
        <v>425873.84192575963</v>
      </c>
      <c r="AN24" s="171">
        <v>415204.80337091582</v>
      </c>
      <c r="AO24" s="171">
        <v>404714.96306044428</v>
      </c>
      <c r="AP24" s="171">
        <v>394348.55687970197</v>
      </c>
      <c r="AQ24" s="171">
        <v>384249.21804441372</v>
      </c>
      <c r="AR24" s="171">
        <v>374326.80957869312</v>
      </c>
      <c r="AS24" s="171">
        <v>364583.59935734508</v>
      </c>
      <c r="AT24" s="171">
        <v>355052.28845051018</v>
      </c>
      <c r="AU24" s="171">
        <v>345640.35554749251</v>
      </c>
      <c r="AV24" s="171">
        <v>336351.85677420429</v>
      </c>
      <c r="AW24" s="171">
        <v>327095.46298735443</v>
      </c>
      <c r="AX24" s="171">
        <v>317969.75702106243</v>
      </c>
      <c r="AY24" s="171">
        <v>308840.591012561</v>
      </c>
      <c r="AZ24" s="171">
        <v>299820.72157121752</v>
      </c>
      <c r="BA24" s="171">
        <v>290797.98817136674</v>
      </c>
      <c r="BB24" s="171">
        <v>281997.27173536504</v>
      </c>
      <c r="BC24" s="171">
        <v>273341.97676619515</v>
      </c>
      <c r="BD24" s="171">
        <v>264915.91623902676</v>
      </c>
      <c r="BE24" s="171">
        <v>256824.59307239839</v>
      </c>
      <c r="BF24" s="171">
        <v>248967.15655738593</v>
      </c>
      <c r="BG24" s="171">
        <v>241521.61277095671</v>
      </c>
      <c r="BH24" s="171">
        <v>234479.03623118007</v>
      </c>
      <c r="BI24" s="171">
        <v>227767.73700973397</v>
      </c>
      <c r="BJ24" s="171">
        <v>221403.0448365949</v>
      </c>
      <c r="BK24" s="171">
        <v>215338.71716275284</v>
      </c>
      <c r="BL24" s="171">
        <v>209535.13283364827</v>
      </c>
      <c r="BM24" s="171">
        <v>203913.13108372578</v>
      </c>
      <c r="BN24" s="171">
        <v>198530.48142514046</v>
      </c>
      <c r="BO24" s="171">
        <v>193303.96696642527</v>
      </c>
      <c r="BP24" s="171">
        <v>188364.23931546207</v>
      </c>
      <c r="BQ24" s="171">
        <v>183762.20049694384</v>
      </c>
      <c r="BR24" s="171">
        <v>179337.68813169596</v>
      </c>
      <c r="BS24" s="171">
        <v>175156.58398369717</v>
      </c>
      <c r="BT24" s="171">
        <v>171251.55291041217</v>
      </c>
      <c r="BU24" s="171">
        <v>167646.29025272187</v>
      </c>
      <c r="BV24" s="171">
        <v>164277.77820515438</v>
      </c>
      <c r="BW24" s="171">
        <v>162322.83713290584</v>
      </c>
      <c r="BX24" s="171">
        <v>160509.26140157756</v>
      </c>
      <c r="BY24" s="171">
        <v>158851.22478641677</v>
      </c>
      <c r="BZ24" s="171">
        <v>157303.64069314257</v>
      </c>
      <c r="CA24" s="170"/>
      <c r="CB24" s="170"/>
    </row>
    <row r="25" spans="2:80" x14ac:dyDescent="0.25">
      <c r="B25" s="166">
        <f t="shared" si="2"/>
        <v>2018</v>
      </c>
      <c r="C25" s="171">
        <v>864157.95517502003</v>
      </c>
      <c r="D25" s="171">
        <v>851691.78244940413</v>
      </c>
      <c r="E25" s="171">
        <v>839315.45049025794</v>
      </c>
      <c r="F25" s="171">
        <v>826962.946159516</v>
      </c>
      <c r="G25" s="171">
        <v>814620.55626298662</v>
      </c>
      <c r="H25" s="171">
        <v>802379.92094712891</v>
      </c>
      <c r="I25" s="171">
        <v>790241.04021194298</v>
      </c>
      <c r="J25" s="171">
        <v>778239.83846218255</v>
      </c>
      <c r="K25" s="171">
        <v>766274.37815502868</v>
      </c>
      <c r="L25" s="171">
        <v>754331.12905843649</v>
      </c>
      <c r="M25" s="171">
        <v>742516.84009027353</v>
      </c>
      <c r="N25" s="171">
        <v>730753.14052366919</v>
      </c>
      <c r="O25" s="171">
        <v>719025.36536181846</v>
      </c>
      <c r="P25" s="171">
        <v>707390.77880123071</v>
      </c>
      <c r="Q25" s="171">
        <v>694561.94572555728</v>
      </c>
      <c r="R25" s="171">
        <v>681800.74097785936</v>
      </c>
      <c r="S25" s="171">
        <v>669138.89695656707</v>
      </c>
      <c r="T25" s="171">
        <v>656579.45479131711</v>
      </c>
      <c r="U25" s="171">
        <v>644043.34647065448</v>
      </c>
      <c r="V25" s="171">
        <v>631597.6242734408</v>
      </c>
      <c r="W25" s="171">
        <v>619253.65665689879</v>
      </c>
      <c r="X25" s="171">
        <v>606943.47684268723</v>
      </c>
      <c r="Y25" s="171">
        <v>594767.14555589715</v>
      </c>
      <c r="Z25" s="171">
        <v>582582.70267024811</v>
      </c>
      <c r="AA25" s="171">
        <v>570554.03387331043</v>
      </c>
      <c r="AB25" s="171">
        <v>558599.24734197906</v>
      </c>
      <c r="AC25" s="171">
        <v>546718.53159589448</v>
      </c>
      <c r="AD25" s="171">
        <v>534991.31638961984</v>
      </c>
      <c r="AE25" s="171">
        <v>523298.04815769184</v>
      </c>
      <c r="AF25" s="171">
        <v>511786.25592696294</v>
      </c>
      <c r="AG25" s="171">
        <v>500347.98372177454</v>
      </c>
      <c r="AH25" s="171">
        <v>489075.5734839809</v>
      </c>
      <c r="AI25" s="171">
        <v>477854.36523104517</v>
      </c>
      <c r="AJ25" s="171">
        <v>466775.29446342378</v>
      </c>
      <c r="AK25" s="171">
        <v>455806.98994980223</v>
      </c>
      <c r="AL25" s="171">
        <v>444904.6935073192</v>
      </c>
      <c r="AM25" s="171">
        <v>434081.83851655514</v>
      </c>
      <c r="AN25" s="171">
        <v>423428.45054802508</v>
      </c>
      <c r="AO25" s="171">
        <v>412912.64333032619</v>
      </c>
      <c r="AP25" s="171">
        <v>402500.29245266109</v>
      </c>
      <c r="AQ25" s="171">
        <v>392316.53576776455</v>
      </c>
      <c r="AR25" s="171">
        <v>382313.62315785175</v>
      </c>
      <c r="AS25" s="171">
        <v>372449.46643010282</v>
      </c>
      <c r="AT25" s="171">
        <v>362779.384549068</v>
      </c>
      <c r="AU25" s="171">
        <v>353254.04459802492</v>
      </c>
      <c r="AV25" s="171">
        <v>343831.23082820245</v>
      </c>
      <c r="AW25" s="171">
        <v>334465.03041869</v>
      </c>
      <c r="AX25" s="171">
        <v>325275.15966779552</v>
      </c>
      <c r="AY25" s="171">
        <v>316128.09882998554</v>
      </c>
      <c r="AZ25" s="171">
        <v>307134.97670311341</v>
      </c>
      <c r="BA25" s="171">
        <v>298186.94030709751</v>
      </c>
      <c r="BB25" s="171">
        <v>289463.00793616922</v>
      </c>
      <c r="BC25" s="171">
        <v>280868.86313313135</v>
      </c>
      <c r="BD25" s="171">
        <v>272532.6170663368</v>
      </c>
      <c r="BE25" s="171">
        <v>264493.19443822786</v>
      </c>
      <c r="BF25" s="171">
        <v>256673.07888516734</v>
      </c>
      <c r="BG25" s="171">
        <v>249207.13896521868</v>
      </c>
      <c r="BH25" s="171">
        <v>242069.75408142403</v>
      </c>
      <c r="BI25" s="171">
        <v>235271.6004015294</v>
      </c>
      <c r="BJ25" s="171">
        <v>228766.97128784203</v>
      </c>
      <c r="BK25" s="171">
        <v>222549.36798519397</v>
      </c>
      <c r="BL25" s="171">
        <v>216646.64285794453</v>
      </c>
      <c r="BM25" s="171">
        <v>210887.79715494969</v>
      </c>
      <c r="BN25" s="171">
        <v>205419.55134753289</v>
      </c>
      <c r="BO25" s="171">
        <v>200110.92689014261</v>
      </c>
      <c r="BP25" s="171">
        <v>195101.37160508003</v>
      </c>
      <c r="BQ25" s="171">
        <v>190437.2723199199</v>
      </c>
      <c r="BR25" s="171">
        <v>185958.25332163507</v>
      </c>
      <c r="BS25" s="171">
        <v>181727.77748740616</v>
      </c>
      <c r="BT25" s="171">
        <v>177765.03344011225</v>
      </c>
      <c r="BU25" s="171">
        <v>174087.40960771282</v>
      </c>
      <c r="BV25" s="171">
        <v>170587.69889834744</v>
      </c>
      <c r="BW25" s="171">
        <v>168539.74215856328</v>
      </c>
      <c r="BX25" s="171">
        <v>166662.45213099421</v>
      </c>
      <c r="BY25" s="171">
        <v>164944.5196029614</v>
      </c>
      <c r="BZ25" s="171">
        <v>163343.51777651277</v>
      </c>
      <c r="CA25" s="170"/>
      <c r="CB25" s="170"/>
    </row>
    <row r="26" spans="2:80" x14ac:dyDescent="0.25">
      <c r="B26" s="166">
        <f t="shared" si="2"/>
        <v>2019</v>
      </c>
      <c r="C26" s="171">
        <v>878031.24393169559</v>
      </c>
      <c r="D26" s="171">
        <v>865803.55441856617</v>
      </c>
      <c r="E26" s="171">
        <v>853665.80820822227</v>
      </c>
      <c r="F26" s="171">
        <v>841528.06199787813</v>
      </c>
      <c r="G26" s="171">
        <v>829384.8994311865</v>
      </c>
      <c r="H26" s="171">
        <v>817331.6801672799</v>
      </c>
      <c r="I26" s="171">
        <v>805368.40420615836</v>
      </c>
      <c r="J26" s="171">
        <v>793507.29512119386</v>
      </c>
      <c r="K26" s="171">
        <v>781646.18603622913</v>
      </c>
      <c r="L26" s="171">
        <v>769791.88416828855</v>
      </c>
      <c r="M26" s="171">
        <v>758084.84008225193</v>
      </c>
      <c r="N26" s="171">
        <v>746398.35565287317</v>
      </c>
      <c r="O26" s="171">
        <v>734724.09479686571</v>
      </c>
      <c r="P26" s="171">
        <v>723185.33136847999</v>
      </c>
      <c r="Q26" s="171">
        <v>710363.97178479703</v>
      </c>
      <c r="R26" s="171">
        <v>697625.74456623965</v>
      </c>
      <c r="S26" s="171">
        <v>684970.20727204042</v>
      </c>
      <c r="T26" s="171">
        <v>672406.61029002187</v>
      </c>
      <c r="U26" s="171">
        <v>659841.4813780142</v>
      </c>
      <c r="V26" s="171">
        <v>647367.98396546161</v>
      </c>
      <c r="W26" s="171">
        <v>634984.42985569395</v>
      </c>
      <c r="X26" s="171">
        <v>622606.625413956</v>
      </c>
      <c r="Y26" s="171">
        <v>610390.89060306782</v>
      </c>
      <c r="Z26" s="171">
        <v>598103.49826415733</v>
      </c>
      <c r="AA26" s="171">
        <v>585984.08149080677</v>
      </c>
      <c r="AB26" s="171">
        <v>573895.27323617961</v>
      </c>
      <c r="AC26" s="171">
        <v>561873.09066522121</v>
      </c>
      <c r="AD26" s="171">
        <v>549976.54885621648</v>
      </c>
      <c r="AE26" s="171">
        <v>538074.60557340516</v>
      </c>
      <c r="AF26" s="171">
        <v>526357.95036997087</v>
      </c>
      <c r="AG26" s="171">
        <v>514670.80609785998</v>
      </c>
      <c r="AH26" s="171">
        <v>503146.10480668669</v>
      </c>
      <c r="AI26" s="171">
        <v>491643.7835345458</v>
      </c>
      <c r="AJ26" s="171">
        <v>480304.217776704</v>
      </c>
      <c r="AK26" s="171">
        <v>469128.98007531045</v>
      </c>
      <c r="AL26" s="171">
        <v>458031.96536082553</v>
      </c>
      <c r="AM26" s="171">
        <v>447017.77791937569</v>
      </c>
      <c r="AN26" s="171">
        <v>436188.59020807053</v>
      </c>
      <c r="AO26" s="171">
        <v>425461.27172210161</v>
      </c>
      <c r="AP26" s="171">
        <v>414829.01710476261</v>
      </c>
      <c r="AQ26" s="171">
        <v>404392.12822221266</v>
      </c>
      <c r="AR26" s="171">
        <v>394138.5769175844</v>
      </c>
      <c r="AS26" s="171">
        <v>383990.45548623055</v>
      </c>
      <c r="AT26" s="171">
        <v>374029.66201410815</v>
      </c>
      <c r="AU26" s="171">
        <v>364239.5155236579</v>
      </c>
      <c r="AV26" s="171">
        <v>354541.61452063301</v>
      </c>
      <c r="AW26" s="171">
        <v>344929.56938773976</v>
      </c>
      <c r="AX26" s="171">
        <v>335558.69219362468</v>
      </c>
      <c r="AY26" s="171">
        <v>326267.98104660248</v>
      </c>
      <c r="AZ26" s="171">
        <v>317211.12178288674</v>
      </c>
      <c r="BA26" s="171">
        <v>308241.28852908994</v>
      </c>
      <c r="BB26" s="171">
        <v>299524.65331440966</v>
      </c>
      <c r="BC26" s="171">
        <v>290922.30130774365</v>
      </c>
      <c r="BD26" s="171">
        <v>282590.62290505378</v>
      </c>
      <c r="BE26" s="171">
        <v>274539.2276186184</v>
      </c>
      <c r="BF26" s="171">
        <v>266691.04966224672</v>
      </c>
      <c r="BG26" s="171">
        <v>259139.81184723327</v>
      </c>
      <c r="BH26" s="171">
        <v>251832.930565338</v>
      </c>
      <c r="BI26" s="171">
        <v>244885.27993874456</v>
      </c>
      <c r="BJ26" s="171">
        <v>238172.47089436252</v>
      </c>
      <c r="BK26" s="171">
        <v>231746.32124647804</v>
      </c>
      <c r="BL26" s="171">
        <v>225677.84605662373</v>
      </c>
      <c r="BM26" s="171">
        <v>219730.18201249023</v>
      </c>
      <c r="BN26" s="171">
        <v>214127.15775452985</v>
      </c>
      <c r="BO26" s="171">
        <v>208703.65896884678</v>
      </c>
      <c r="BP26" s="171">
        <v>203578.88130539923</v>
      </c>
      <c r="BQ26" s="171">
        <v>198821.16835288334</v>
      </c>
      <c r="BR26" s="171">
        <v>194259.59293529799</v>
      </c>
      <c r="BS26" s="171">
        <v>189964.73763190428</v>
      </c>
      <c r="BT26" s="171">
        <v>185898.80526861513</v>
      </c>
      <c r="BU26" s="171">
        <v>182113.79411052665</v>
      </c>
      <c r="BV26" s="171">
        <v>178456.16036247328</v>
      </c>
      <c r="BW26" s="171">
        <v>176300.38962308798</v>
      </c>
      <c r="BX26" s="171">
        <v>174333.25367449044</v>
      </c>
      <c r="BY26" s="171">
        <v>172544.87949620717</v>
      </c>
      <c r="BZ26" s="171">
        <v>170867.93107806338</v>
      </c>
      <c r="CA26" s="170"/>
      <c r="CB26" s="170"/>
    </row>
    <row r="27" spans="2:80" x14ac:dyDescent="0.25">
      <c r="B27" s="166">
        <f t="shared" si="2"/>
        <v>2020</v>
      </c>
      <c r="C27" s="171">
        <v>914664.06394450855</v>
      </c>
      <c r="D27" s="171">
        <v>902097.51375514967</v>
      </c>
      <c r="E27" s="171">
        <v>889619.91669184412</v>
      </c>
      <c r="F27" s="171">
        <v>877142.31962853845</v>
      </c>
      <c r="G27" s="171">
        <v>864653.81948664342</v>
      </c>
      <c r="H27" s="171">
        <v>852254.27247080114</v>
      </c>
      <c r="I27" s="171">
        <v>839943.67858101218</v>
      </c>
      <c r="J27" s="171">
        <v>827722.03781727655</v>
      </c>
      <c r="K27" s="171">
        <v>815500.39705354045</v>
      </c>
      <c r="L27" s="171">
        <v>803267.85321121512</v>
      </c>
      <c r="M27" s="171">
        <v>791188.58715332323</v>
      </c>
      <c r="N27" s="171">
        <v>779134.41435683239</v>
      </c>
      <c r="O27" s="171">
        <v>767080.24156034132</v>
      </c>
      <c r="P27" s="171">
        <v>755180.74092946877</v>
      </c>
      <c r="Q27" s="171">
        <v>741909.1657890291</v>
      </c>
      <c r="R27" s="171">
        <v>728737.43565338315</v>
      </c>
      <c r="S27" s="171">
        <v>715632.82453841181</v>
      </c>
      <c r="T27" s="171">
        <v>702628.57916978421</v>
      </c>
      <c r="U27" s="171">
        <v>689614.32116197515</v>
      </c>
      <c r="V27" s="171">
        <v>676699.49931305333</v>
      </c>
      <c r="W27" s="171">
        <v>663873.63059018459</v>
      </c>
      <c r="X27" s="171">
        <v>651028.27413027617</v>
      </c>
      <c r="Y27" s="171">
        <v>638380.78205316642</v>
      </c>
      <c r="Z27" s="171">
        <v>625625.78990026924</v>
      </c>
      <c r="AA27" s="171">
        <v>613049.64478678361</v>
      </c>
      <c r="AB27" s="171">
        <v>600492.04662303231</v>
      </c>
      <c r="AC27" s="171">
        <v>587995.4075373637</v>
      </c>
      <c r="AD27" s="171">
        <v>575616.18601937138</v>
      </c>
      <c r="AE27" s="171">
        <v>563226.10622218484</v>
      </c>
      <c r="AF27" s="171">
        <v>551024.7909562987</v>
      </c>
      <c r="AG27" s="171">
        <v>538838.71868472919</v>
      </c>
      <c r="AH27" s="171">
        <v>526814.83927729668</v>
      </c>
      <c r="AI27" s="171">
        <v>514816.13155591831</v>
      </c>
      <c r="AJ27" s="171">
        <v>502980.55748598248</v>
      </c>
      <c r="AK27" s="171">
        <v>491349.64610711124</v>
      </c>
      <c r="AL27" s="171">
        <v>479803.80153244559</v>
      </c>
      <c r="AM27" s="171">
        <v>468356.88357496622</v>
      </c>
      <c r="AN27" s="171">
        <v>457097.86216049967</v>
      </c>
      <c r="AO27" s="171">
        <v>445926.89788417623</v>
      </c>
      <c r="AP27" s="171">
        <v>434854.89942451025</v>
      </c>
      <c r="AQ27" s="171">
        <v>423970.60708471481</v>
      </c>
      <c r="AR27" s="171">
        <v>413263.80665404012</v>
      </c>
      <c r="AS27" s="171">
        <v>402655.78161688056</v>
      </c>
      <c r="AT27" s="171">
        <v>392237.26032675849</v>
      </c>
      <c r="AU27" s="171">
        <v>382005.62756753905</v>
      </c>
      <c r="AV27" s="171">
        <v>371864.47673945565</v>
      </c>
      <c r="AW27" s="171">
        <v>361831.36920554121</v>
      </c>
      <c r="AX27" s="171">
        <v>352078.42652167077</v>
      </c>
      <c r="AY27" s="171">
        <v>342421.80086448765</v>
      </c>
      <c r="AZ27" s="171">
        <v>333060.11265801237</v>
      </c>
      <c r="BA27" s="171">
        <v>323809.99009817693</v>
      </c>
      <c r="BB27" s="171">
        <v>314839.44999624393</v>
      </c>
      <c r="BC27" s="171">
        <v>305983.53312540473</v>
      </c>
      <c r="BD27" s="171">
        <v>297391.61409704923</v>
      </c>
      <c r="BE27" s="171">
        <v>289087.21821944736</v>
      </c>
      <c r="BF27" s="171">
        <v>280977.95963857789</v>
      </c>
      <c r="BG27" s="171">
        <v>273138.17562629108</v>
      </c>
      <c r="BH27" s="171">
        <v>265506.97992923355</v>
      </c>
      <c r="BI27" s="171">
        <v>258255.95645911092</v>
      </c>
      <c r="BJ27" s="171">
        <v>251221.67479419737</v>
      </c>
      <c r="BK27" s="171">
        <v>244488.70891963641</v>
      </c>
      <c r="BL27" s="171">
        <v>238136.63203662692</v>
      </c>
      <c r="BM27" s="171">
        <v>231908.02631674398</v>
      </c>
      <c r="BN27" s="171">
        <v>226057.8680213581</v>
      </c>
      <c r="BO27" s="171">
        <v>220405.12059202584</v>
      </c>
      <c r="BP27" s="171">
        <v>215053.20175962022</v>
      </c>
      <c r="BQ27" s="171">
        <v>210089.82194853772</v>
      </c>
      <c r="BR27" s="171">
        <v>205337.063225255</v>
      </c>
      <c r="BS27" s="171">
        <v>200867.79570713139</v>
      </c>
      <c r="BT27" s="171">
        <v>196602.8549360293</v>
      </c>
      <c r="BU27" s="171">
        <v>192627.35808976265</v>
      </c>
      <c r="BV27" s="171">
        <v>188769.10523922602</v>
      </c>
      <c r="BW27" s="171">
        <v>186497.12855842157</v>
      </c>
      <c r="BX27" s="171">
        <v>184423.99067297921</v>
      </c>
      <c r="BY27" s="171">
        <v>182551.36598601687</v>
      </c>
      <c r="BZ27" s="171">
        <v>180784.76304621366</v>
      </c>
      <c r="CA27" s="170"/>
      <c r="CB27" s="170"/>
    </row>
    <row r="28" spans="2:80" x14ac:dyDescent="0.25">
      <c r="B28" s="166">
        <f t="shared" si="2"/>
        <v>2021</v>
      </c>
      <c r="C28" s="171">
        <v>954988.03008823853</v>
      </c>
      <c r="D28" s="171">
        <v>942191.404431951</v>
      </c>
      <c r="E28" s="171">
        <v>929478.34290151263</v>
      </c>
      <c r="F28" s="171">
        <v>916765.28137107415</v>
      </c>
      <c r="G28" s="171">
        <v>904030.3209456997</v>
      </c>
      <c r="H28" s="171">
        <v>891378.92464617454</v>
      </c>
      <c r="I28" s="171">
        <v>878811.09247249796</v>
      </c>
      <c r="J28" s="171">
        <v>866326.82442467078</v>
      </c>
      <c r="K28" s="171">
        <v>853842.55637684325</v>
      </c>
      <c r="L28" s="171">
        <v>841336.38943408011</v>
      </c>
      <c r="M28" s="171">
        <v>828947.68141064956</v>
      </c>
      <c r="N28" s="171">
        <v>816609.58008988597</v>
      </c>
      <c r="O28" s="171">
        <v>804271.47876912216</v>
      </c>
      <c r="P28" s="171">
        <v>792053.64847859577</v>
      </c>
      <c r="Q28" s="171">
        <v>778374.50736108772</v>
      </c>
      <c r="R28" s="171">
        <v>764800.80667712819</v>
      </c>
      <c r="S28" s="171">
        <v>751266.63630208001</v>
      </c>
      <c r="T28" s="171">
        <v>737839.13622603856</v>
      </c>
      <c r="U28" s="171">
        <v>724391.35338136205</v>
      </c>
      <c r="V28" s="171">
        <v>711048.36609508912</v>
      </c>
      <c r="W28" s="171">
        <v>697788.9429346656</v>
      </c>
      <c r="X28" s="171">
        <v>684490.21798328392</v>
      </c>
      <c r="Y28" s="171">
        <v>671398.87173847761</v>
      </c>
      <c r="Z28" s="171">
        <v>658186.55690470431</v>
      </c>
      <c r="AA28" s="171">
        <v>645143.26765046816</v>
      </c>
      <c r="AB28" s="171">
        <v>632137.38285934995</v>
      </c>
      <c r="AC28" s="171">
        <v>619158.69517673086</v>
      </c>
      <c r="AD28" s="171">
        <v>606320.88730123034</v>
      </c>
      <c r="AE28" s="171">
        <v>593461.2708797385</v>
      </c>
      <c r="AF28" s="171">
        <v>580790.59125593619</v>
      </c>
      <c r="AG28" s="171">
        <v>568150.65286057792</v>
      </c>
      <c r="AH28" s="171">
        <v>555646.15282455366</v>
      </c>
      <c r="AI28" s="171">
        <v>543192.32782236172</v>
      </c>
      <c r="AJ28" s="171">
        <v>530875.83850734308</v>
      </c>
      <c r="AK28" s="171">
        <v>518780.4383512619</v>
      </c>
      <c r="AL28" s="171">
        <v>506760.67477058695</v>
      </c>
      <c r="AM28" s="171">
        <v>494844.49947009352</v>
      </c>
      <c r="AN28" s="171">
        <v>483115.51045648509</v>
      </c>
      <c r="AO28" s="171">
        <v>471468.27858983097</v>
      </c>
      <c r="AP28" s="171">
        <v>459924.71405868506</v>
      </c>
      <c r="AQ28" s="171">
        <v>448568.0416108967</v>
      </c>
      <c r="AR28" s="171">
        <v>437377.48212809197</v>
      </c>
      <c r="AS28" s="171">
        <v>426290.2957772683</v>
      </c>
      <c r="AT28" s="171">
        <v>415393.44720223377</v>
      </c>
      <c r="AU28" s="171">
        <v>404681.84184231557</v>
      </c>
      <c r="AV28" s="171">
        <v>394056.79398649745</v>
      </c>
      <c r="AW28" s="171">
        <v>383553.72042111342</v>
      </c>
      <c r="AX28" s="171">
        <v>373327.99331088562</v>
      </c>
      <c r="AY28" s="171">
        <v>363200.68143429654</v>
      </c>
      <c r="AZ28" s="171">
        <v>353380.50857738825</v>
      </c>
      <c r="BA28" s="171">
        <v>343689.41369669349</v>
      </c>
      <c r="BB28" s="171">
        <v>334274.49073487334</v>
      </c>
      <c r="BC28" s="171">
        <v>324994.72228525672</v>
      </c>
      <c r="BD28" s="171">
        <v>315959.78539485449</v>
      </c>
      <c r="BE28" s="171">
        <v>307217.03477378038</v>
      </c>
      <c r="BF28" s="171">
        <v>298675.89352880744</v>
      </c>
      <c r="BG28" s="171">
        <v>290390.62900154211</v>
      </c>
      <c r="BH28" s="171">
        <v>282334.10112103325</v>
      </c>
      <c r="BI28" s="171">
        <v>274660.77742364141</v>
      </c>
      <c r="BJ28" s="171">
        <v>267232.63388094684</v>
      </c>
      <c r="BK28" s="171">
        <v>260124.40300945111</v>
      </c>
      <c r="BL28" s="171">
        <v>253400.91168367595</v>
      </c>
      <c r="BM28" s="171">
        <v>246830.23922771285</v>
      </c>
      <c r="BN28" s="171">
        <v>240639.38229998251</v>
      </c>
      <c r="BO28" s="171">
        <v>234654.71995729854</v>
      </c>
      <c r="BP28" s="171">
        <v>228988.98774103945</v>
      </c>
      <c r="BQ28" s="171">
        <v>223718.02654250347</v>
      </c>
      <c r="BR28" s="171">
        <v>218679.90157409105</v>
      </c>
      <c r="BS28" s="171">
        <v>213925.83146998083</v>
      </c>
      <c r="BT28" s="171">
        <v>209391.99334874738</v>
      </c>
      <c r="BU28" s="171">
        <v>205154.21520784721</v>
      </c>
      <c r="BV28" s="171">
        <v>201056.87699241715</v>
      </c>
      <c r="BW28" s="171">
        <v>198659.40018618261</v>
      </c>
      <c r="BX28" s="171">
        <v>196471.17739658328</v>
      </c>
      <c r="BY28" s="171">
        <v>194495.49563594052</v>
      </c>
      <c r="BZ28" s="171">
        <v>192637.62139011332</v>
      </c>
      <c r="CA28" s="170"/>
      <c r="CB28" s="170"/>
    </row>
    <row r="29" spans="2:80" x14ac:dyDescent="0.25">
      <c r="B29" s="166">
        <f t="shared" si="2"/>
        <v>2022</v>
      </c>
      <c r="C29" s="171">
        <v>987788.74356236705</v>
      </c>
      <c r="D29" s="171">
        <v>975040.55352592655</v>
      </c>
      <c r="E29" s="171">
        <v>962362.86856619664</v>
      </c>
      <c r="F29" s="171">
        <v>949685.18360646651</v>
      </c>
      <c r="G29" s="171">
        <v>936965.98967178538</v>
      </c>
      <c r="H29" s="171">
        <v>924317.30081381474</v>
      </c>
      <c r="I29" s="171">
        <v>911739.11703255516</v>
      </c>
      <c r="J29" s="171">
        <v>899231.43832800607</v>
      </c>
      <c r="K29" s="171">
        <v>886723.75962345675</v>
      </c>
      <c r="L29" s="171">
        <v>874174.57194395666</v>
      </c>
      <c r="M29" s="171">
        <v>861666.63098421646</v>
      </c>
      <c r="N29" s="171">
        <v>849260.33621507115</v>
      </c>
      <c r="O29" s="171">
        <v>836854.04144592583</v>
      </c>
      <c r="P29" s="171">
        <v>824494.64166734135</v>
      </c>
      <c r="Q29" s="171">
        <v>810610.56072267087</v>
      </c>
      <c r="R29" s="171">
        <v>796838.44846202503</v>
      </c>
      <c r="S29" s="171">
        <v>783048.39706984872</v>
      </c>
      <c r="T29" s="171">
        <v>769377.73679606209</v>
      </c>
      <c r="U29" s="171">
        <v>755663.86143521545</v>
      </c>
      <c r="V29" s="171">
        <v>742065.61167889193</v>
      </c>
      <c r="W29" s="171">
        <v>728537.86699927901</v>
      </c>
      <c r="X29" s="171">
        <v>714931.18263136619</v>
      </c>
      <c r="Y29" s="171">
        <v>701546.35354592663</v>
      </c>
      <c r="Z29" s="171">
        <v>688015.89057698054</v>
      </c>
      <c r="AA29" s="171">
        <v>674630.24864296045</v>
      </c>
      <c r="AB29" s="171">
        <v>661319.73551573558</v>
      </c>
      <c r="AC29" s="171">
        <v>647968.98747627879</v>
      </c>
      <c r="AD29" s="171">
        <v>634801.3899432274</v>
      </c>
      <c r="AE29" s="171">
        <v>621592.46490577259</v>
      </c>
      <c r="AF29" s="171">
        <v>608565.8775261424</v>
      </c>
      <c r="AG29" s="171">
        <v>595601.03550040629</v>
      </c>
      <c r="AH29" s="171">
        <v>582713.55283344549</v>
      </c>
      <c r="AI29" s="171">
        <v>569925.37751091481</v>
      </c>
      <c r="AJ29" s="171">
        <v>557218.37242866366</v>
      </c>
      <c r="AK29" s="171">
        <v>544760.76078451634</v>
      </c>
      <c r="AL29" s="171">
        <v>532355.25522743317</v>
      </c>
      <c r="AM29" s="171">
        <v>520057.99820814503</v>
      </c>
      <c r="AN29" s="171">
        <v>507939.56285481749</v>
      </c>
      <c r="AO29" s="171">
        <v>495888.00316724426</v>
      </c>
      <c r="AP29" s="171">
        <v>483944.85080419504</v>
      </c>
      <c r="AQ29" s="171">
        <v>472182.40527690179</v>
      </c>
      <c r="AR29" s="171">
        <v>460553.97846121585</v>
      </c>
      <c r="AS29" s="171">
        <v>449035.84413984907</v>
      </c>
      <c r="AT29" s="171">
        <v>437700.38532072259</v>
      </c>
      <c r="AU29" s="171">
        <v>426542.32149985433</v>
      </c>
      <c r="AV29" s="171">
        <v>415458.29901851772</v>
      </c>
      <c r="AW29" s="171">
        <v>404519.4543314561</v>
      </c>
      <c r="AX29" s="171">
        <v>393840.70878798084</v>
      </c>
      <c r="AY29" s="171">
        <v>383262.29754251323</v>
      </c>
      <c r="AZ29" s="171">
        <v>373003.82535377424</v>
      </c>
      <c r="BA29" s="171">
        <v>362904.79908113217</v>
      </c>
      <c r="BB29" s="171">
        <v>353063.51283495495</v>
      </c>
      <c r="BC29" s="171">
        <v>343391.40145013965</v>
      </c>
      <c r="BD29" s="171">
        <v>333916.55744459148</v>
      </c>
      <c r="BE29" s="171">
        <v>324731.6191201082</v>
      </c>
      <c r="BF29" s="171">
        <v>315749.51979962975</v>
      </c>
      <c r="BG29" s="171">
        <v>306986.87263288861</v>
      </c>
      <c r="BH29" s="171">
        <v>298481.55100213375</v>
      </c>
      <c r="BI29" s="171">
        <v>290351.61144934921</v>
      </c>
      <c r="BJ29" s="171">
        <v>282512.02507225331</v>
      </c>
      <c r="BK29" s="171">
        <v>275015.55820150755</v>
      </c>
      <c r="BL29" s="171">
        <v>267900.03335712058</v>
      </c>
      <c r="BM29" s="171">
        <v>260984.21096804255</v>
      </c>
      <c r="BN29" s="171">
        <v>254439.44046046719</v>
      </c>
      <c r="BO29" s="171">
        <v>248106.71858719832</v>
      </c>
      <c r="BP29" s="171">
        <v>242115.14272807224</v>
      </c>
      <c r="BQ29" s="171">
        <v>236512.96772752999</v>
      </c>
      <c r="BR29" s="171">
        <v>231176.35248908104</v>
      </c>
      <c r="BS29" s="171">
        <v>226113.31058239378</v>
      </c>
      <c r="BT29" s="171">
        <v>221292.98824545502</v>
      </c>
      <c r="BU29" s="171">
        <v>216770.35213931906</v>
      </c>
      <c r="BV29" s="171">
        <v>212427.50692159208</v>
      </c>
      <c r="BW29" s="171">
        <v>209889.51393380464</v>
      </c>
      <c r="BX29" s="171">
        <v>207574.66679328194</v>
      </c>
      <c r="BY29" s="171">
        <v>205487.09154212492</v>
      </c>
      <c r="BZ29" s="171">
        <v>203533.84880714962</v>
      </c>
      <c r="CA29" s="170"/>
      <c r="CB29" s="170"/>
    </row>
    <row r="30" spans="2:80" x14ac:dyDescent="0.25">
      <c r="B30" s="166">
        <f t="shared" si="2"/>
        <v>2023</v>
      </c>
      <c r="C30" s="171">
        <v>997584.56674433511</v>
      </c>
      <c r="D30" s="171">
        <v>985452.36775841506</v>
      </c>
      <c r="E30" s="171">
        <v>973362.72574046301</v>
      </c>
      <c r="F30" s="171">
        <v>961273.08372251084</v>
      </c>
      <c r="G30" s="171">
        <v>949111.68978100666</v>
      </c>
      <c r="H30" s="171">
        <v>936999.9895759963</v>
      </c>
      <c r="I30" s="171">
        <v>924931.07765936584</v>
      </c>
      <c r="J30" s="171">
        <v>912908.43593713176</v>
      </c>
      <c r="K30" s="171">
        <v>900885.79421489756</v>
      </c>
      <c r="L30" s="171">
        <v>888791.39985735645</v>
      </c>
      <c r="M30" s="171">
        <v>876603.51270190533</v>
      </c>
      <c r="N30" s="171">
        <v>864605.16959138727</v>
      </c>
      <c r="O30" s="171">
        <v>852606.8264808692</v>
      </c>
      <c r="P30" s="171">
        <v>840525.52314713167</v>
      </c>
      <c r="Q30" s="171">
        <v>826906.35704143858</v>
      </c>
      <c r="R30" s="171">
        <v>813405.12916645524</v>
      </c>
      <c r="S30" s="171">
        <v>799785.24574804353</v>
      </c>
      <c r="T30" s="171">
        <v>786308.44338326645</v>
      </c>
      <c r="U30" s="171">
        <v>772742.7487633538</v>
      </c>
      <c r="V30" s="171">
        <v>759315.82953813008</v>
      </c>
      <c r="W30" s="171">
        <v>745935.18050730298</v>
      </c>
      <c r="X30" s="171">
        <v>732407.32922778837</v>
      </c>
      <c r="Y30" s="171">
        <v>719122.77374348103</v>
      </c>
      <c r="Z30" s="171">
        <v>705651.85213154356</v>
      </c>
      <c r="AA30" s="171">
        <v>692280.57722385344</v>
      </c>
      <c r="AB30" s="171">
        <v>679049.39824939647</v>
      </c>
      <c r="AC30" s="171">
        <v>665663.63948170526</v>
      </c>
      <c r="AD30" s="171">
        <v>652528.55405376852</v>
      </c>
      <c r="AE30" s="171">
        <v>639322.05509825342</v>
      </c>
      <c r="AF30" s="171">
        <v>626281.50724395877</v>
      </c>
      <c r="AG30" s="171">
        <v>613354.04164753668</v>
      </c>
      <c r="AH30" s="171">
        <v>600400.4240520295</v>
      </c>
      <c r="AI30" s="171">
        <v>587626.3382095464</v>
      </c>
      <c r="AJ30" s="171">
        <v>574834.96614207327</v>
      </c>
      <c r="AK30" s="171">
        <v>562338.12330751191</v>
      </c>
      <c r="AL30" s="171">
        <v>549849.11633470398</v>
      </c>
      <c r="AM30" s="171">
        <v>537469.2969231091</v>
      </c>
      <c r="AN30" s="171">
        <v>525246.76468384708</v>
      </c>
      <c r="AO30" s="171">
        <v>513063.62083868321</v>
      </c>
      <c r="AP30" s="171">
        <v>500993.08027387387</v>
      </c>
      <c r="AQ30" s="171">
        <v>489088.87930255278</v>
      </c>
      <c r="AR30" s="171">
        <v>477251.36995494203</v>
      </c>
      <c r="AS30" s="171">
        <v>465536.7113456775</v>
      </c>
      <c r="AT30" s="171">
        <v>453978.29313189612</v>
      </c>
      <c r="AU30" s="171">
        <v>442581.29859162902</v>
      </c>
      <c r="AV30" s="171">
        <v>431230.22924675152</v>
      </c>
      <c r="AW30" s="171">
        <v>420059.97051837144</v>
      </c>
      <c r="AX30" s="171">
        <v>409106.65542338433</v>
      </c>
      <c r="AY30" s="171">
        <v>398256.06924976758</v>
      </c>
      <c r="AZ30" s="171">
        <v>387734.1223922557</v>
      </c>
      <c r="BA30" s="171">
        <v>377419.40534310159</v>
      </c>
      <c r="BB30" s="171">
        <v>367317.45057674334</v>
      </c>
      <c r="BC30" s="171">
        <v>357434.40525827475</v>
      </c>
      <c r="BD30" s="171">
        <v>347657.88124329224</v>
      </c>
      <c r="BE30" s="171">
        <v>338156.31375589996</v>
      </c>
      <c r="BF30" s="171">
        <v>328844.21236153127</v>
      </c>
      <c r="BG30" s="171">
        <v>319681.74070796743</v>
      </c>
      <c r="BH30" s="171">
        <v>310809.90792677493</v>
      </c>
      <c r="BI30" s="171">
        <v>302286.93056284741</v>
      </c>
      <c r="BJ30" s="171">
        <v>294115.57372320112</v>
      </c>
      <c r="BK30" s="171">
        <v>286311.27071262803</v>
      </c>
      <c r="BL30" s="171">
        <v>278871.88322156394</v>
      </c>
      <c r="BM30" s="171">
        <v>271695.01657006441</v>
      </c>
      <c r="BN30" s="171">
        <v>264865.05418109021</v>
      </c>
      <c r="BO30" s="171">
        <v>258243.10374467919</v>
      </c>
      <c r="BP30" s="171">
        <v>251984.74203116843</v>
      </c>
      <c r="BQ30" s="171">
        <v>246089.98810462561</v>
      </c>
      <c r="BR30" s="171">
        <v>240503.02067890571</v>
      </c>
      <c r="BS30" s="171">
        <v>235159.2608840749</v>
      </c>
      <c r="BT30" s="171">
        <v>230085.77376596257</v>
      </c>
      <c r="BU30" s="171">
        <v>225301.00384820095</v>
      </c>
      <c r="BV30" s="171">
        <v>220755.24559750635</v>
      </c>
      <c r="BW30" s="171">
        <v>218091.77355548245</v>
      </c>
      <c r="BX30" s="171">
        <v>215670.02983128501</v>
      </c>
      <c r="BY30" s="171">
        <v>213490.24749632383</v>
      </c>
      <c r="BZ30" s="171">
        <v>211464.60543245298</v>
      </c>
      <c r="CA30" s="170"/>
      <c r="CB30" s="170"/>
    </row>
    <row r="31" spans="2:80" x14ac:dyDescent="0.25">
      <c r="B31" s="166">
        <f t="shared" si="2"/>
        <v>2024</v>
      </c>
      <c r="C31" s="171">
        <v>988261.18808764394</v>
      </c>
      <c r="D31" s="171">
        <v>977159.15808362269</v>
      </c>
      <c r="E31" s="171">
        <v>966061.90994912561</v>
      </c>
      <c r="F31" s="171">
        <v>954964.66181462887</v>
      </c>
      <c r="G31" s="171">
        <v>943761.04413494701</v>
      </c>
      <c r="H31" s="171">
        <v>932583.83273342368</v>
      </c>
      <c r="I31" s="171">
        <v>921412.10410227301</v>
      </c>
      <c r="J31" s="171">
        <v>910256.40841672558</v>
      </c>
      <c r="K31" s="171">
        <v>899100.71273117815</v>
      </c>
      <c r="L31" s="171">
        <v>887838.64534382802</v>
      </c>
      <c r="M31" s="171">
        <v>876290.97931642085</v>
      </c>
      <c r="N31" s="171">
        <v>865066.97285349574</v>
      </c>
      <c r="O31" s="171">
        <v>853842.96639057063</v>
      </c>
      <c r="P31" s="171">
        <v>842351.34638724371</v>
      </c>
      <c r="Q31" s="171">
        <v>829362.25614021695</v>
      </c>
      <c r="R31" s="171">
        <v>816495.4260819644</v>
      </c>
      <c r="S31" s="171">
        <v>803363.00686667836</v>
      </c>
      <c r="T31" s="171">
        <v>790428.08271899563</v>
      </c>
      <c r="U31" s="171">
        <v>777321.70527992747</v>
      </c>
      <c r="V31" s="171">
        <v>764409.06249629415</v>
      </c>
      <c r="W31" s="171">
        <v>751512.4526582642</v>
      </c>
      <c r="X31" s="171">
        <v>738364.48480095295</v>
      </c>
      <c r="Y31" s="171">
        <v>725506.0081166639</v>
      </c>
      <c r="Z31" s="171">
        <v>712392.27499255934</v>
      </c>
      <c r="AA31" s="171">
        <v>699322.74228472984</v>
      </c>
      <c r="AB31" s="171">
        <v>686492.43307111273</v>
      </c>
      <c r="AC31" s="171">
        <v>673351.34338583215</v>
      </c>
      <c r="AD31" s="171">
        <v>660559.16732595582</v>
      </c>
      <c r="AE31" s="171">
        <v>647661.19955542195</v>
      </c>
      <c r="AF31" s="171">
        <v>634907.14085684577</v>
      </c>
      <c r="AG31" s="171">
        <v>622343.45773010445</v>
      </c>
      <c r="AH31" s="171">
        <v>609609.16503419518</v>
      </c>
      <c r="AI31" s="171">
        <v>597165.2843369646</v>
      </c>
      <c r="AJ31" s="171">
        <v>584568.25975531829</v>
      </c>
      <c r="AK31" s="171">
        <v>572348.05473759165</v>
      </c>
      <c r="AL31" s="171">
        <v>560064.12053299835</v>
      </c>
      <c r="AM31" s="171">
        <v>547885.10584672354</v>
      </c>
      <c r="AN31" s="171">
        <v>535832.41894256126</v>
      </c>
      <c r="AO31" s="171">
        <v>523783.86323458131</v>
      </c>
      <c r="AP31" s="171">
        <v>511850.18510680215</v>
      </c>
      <c r="AQ31" s="171">
        <v>500074.29268174246</v>
      </c>
      <c r="AR31" s="171">
        <v>488252.02943929459</v>
      </c>
      <c r="AS31" s="171">
        <v>476579.7226592676</v>
      </c>
      <c r="AT31" s="171">
        <v>465012.39048870094</v>
      </c>
      <c r="AU31" s="171">
        <v>453596.1157545856</v>
      </c>
      <c r="AV31" s="171">
        <v>442177.43031451339</v>
      </c>
      <c r="AW31" s="171">
        <v>430989.61492698651</v>
      </c>
      <c r="AX31" s="171">
        <v>419949.47807779338</v>
      </c>
      <c r="AY31" s="171">
        <v>409022.88543750066</v>
      </c>
      <c r="AZ31" s="171">
        <v>398434.84439001838</v>
      </c>
      <c r="BA31" s="171">
        <v>388122.53844424075</v>
      </c>
      <c r="BB31" s="171">
        <v>377951.05911305116</v>
      </c>
      <c r="BC31" s="171">
        <v>368058.03476929932</v>
      </c>
      <c r="BD31" s="171">
        <v>358141.72995715041</v>
      </c>
      <c r="BE31" s="171">
        <v>348475.38001147856</v>
      </c>
      <c r="BF31" s="171">
        <v>338956.27756350476</v>
      </c>
      <c r="BG31" s="171">
        <v>329489.80569244875</v>
      </c>
      <c r="BH31" s="171">
        <v>320342.77138196025</v>
      </c>
      <c r="BI31" s="171">
        <v>311508.52064513077</v>
      </c>
      <c r="BJ31" s="171">
        <v>303097.03591426637</v>
      </c>
      <c r="BK31" s="171">
        <v>295074.6580000135</v>
      </c>
      <c r="BL31" s="171">
        <v>287408.69287192269</v>
      </c>
      <c r="BM31" s="171">
        <v>280060.68858222722</v>
      </c>
      <c r="BN31" s="171">
        <v>273038.91200747242</v>
      </c>
      <c r="BO31" s="171">
        <v>266197.86599215912</v>
      </c>
      <c r="BP31" s="171">
        <v>259740.2941416098</v>
      </c>
      <c r="BQ31" s="171">
        <v>253602.04341524286</v>
      </c>
      <c r="BR31" s="171">
        <v>247814.88201183887</v>
      </c>
      <c r="BS31" s="171">
        <v>242221.75179257808</v>
      </c>
      <c r="BT31" s="171">
        <v>236931.0456873473</v>
      </c>
      <c r="BU31" s="171">
        <v>231912.80249842993</v>
      </c>
      <c r="BV31" s="171">
        <v>227207.74496252253</v>
      </c>
      <c r="BW31" s="171">
        <v>224444.36437169233</v>
      </c>
      <c r="BX31" s="171">
        <v>221953.86507061793</v>
      </c>
      <c r="BY31" s="171">
        <v>219718.10056896193</v>
      </c>
      <c r="BZ31" s="171">
        <v>217650.46146167253</v>
      </c>
      <c r="CA31" s="170"/>
      <c r="CB31" s="170"/>
    </row>
    <row r="32" spans="2:80" x14ac:dyDescent="0.25">
      <c r="B32" s="166">
        <f t="shared" si="2"/>
        <v>2025</v>
      </c>
      <c r="C32" s="171">
        <v>994126.11592429702</v>
      </c>
      <c r="D32" s="171">
        <v>983485.97626640648</v>
      </c>
      <c r="E32" s="171">
        <v>972811.96864158253</v>
      </c>
      <c r="F32" s="171">
        <v>962137.96101675881</v>
      </c>
      <c r="G32" s="171">
        <v>951338.03970204049</v>
      </c>
      <c r="H32" s="171">
        <v>940569.34417243837</v>
      </c>
      <c r="I32" s="171">
        <v>929768.89052624837</v>
      </c>
      <c r="J32" s="171">
        <v>918968.43688005826</v>
      </c>
      <c r="K32" s="171">
        <v>908167.98323386814</v>
      </c>
      <c r="L32" s="171">
        <v>897241.60940593667</v>
      </c>
      <c r="M32" s="171">
        <v>885858.3106173639</v>
      </c>
      <c r="N32" s="171">
        <v>874940.55997536541</v>
      </c>
      <c r="O32" s="171">
        <v>864022.80933336657</v>
      </c>
      <c r="P32" s="171">
        <v>852674.00328852597</v>
      </c>
      <c r="Q32" s="171">
        <v>839891.33844901528</v>
      </c>
      <c r="R32" s="171">
        <v>827234.38600363315</v>
      </c>
      <c r="S32" s="171">
        <v>814172.35160701443</v>
      </c>
      <c r="T32" s="171">
        <v>801398.41384724295</v>
      </c>
      <c r="U32" s="171">
        <v>788338.12532841379</v>
      </c>
      <c r="V32" s="171">
        <v>775573.459963548</v>
      </c>
      <c r="W32" s="171">
        <v>762808.79459868255</v>
      </c>
      <c r="X32" s="171">
        <v>749682.57878747035</v>
      </c>
      <c r="Y32" s="171">
        <v>736926.64050234412</v>
      </c>
      <c r="Z32" s="171">
        <v>723826.60593035026</v>
      </c>
      <c r="AA32" s="171">
        <v>710744.0255178354</v>
      </c>
      <c r="AB32" s="171">
        <v>698005.54139218794</v>
      </c>
      <c r="AC32" s="171">
        <v>684824.05967944814</v>
      </c>
      <c r="AD32" s="171">
        <v>672094.30263353989</v>
      </c>
      <c r="AE32" s="171">
        <v>659239.46304818871</v>
      </c>
      <c r="AF32" s="171">
        <v>646527.9221255728</v>
      </c>
      <c r="AG32" s="171">
        <v>634080.41870557703</v>
      </c>
      <c r="AH32" s="171">
        <v>621341.38926476345</v>
      </c>
      <c r="AI32" s="171">
        <v>608993.00142445276</v>
      </c>
      <c r="AJ32" s="171">
        <v>596386.58956912404</v>
      </c>
      <c r="AK32" s="171">
        <v>584275.5046742385</v>
      </c>
      <c r="AL32" s="171">
        <v>572029.87493876996</v>
      </c>
      <c r="AM32" s="171">
        <v>559876.37778646697</v>
      </c>
      <c r="AN32" s="171">
        <v>547830.85339729302</v>
      </c>
      <c r="AO32" s="171">
        <v>535767.66730353667</v>
      </c>
      <c r="AP32" s="171">
        <v>523825.79481594521</v>
      </c>
      <c r="AQ32" s="171">
        <v>512063.68506587012</v>
      </c>
      <c r="AR32" s="171">
        <v>500127.39584745013</v>
      </c>
      <c r="AS32" s="171">
        <v>488395.11002106045</v>
      </c>
      <c r="AT32" s="171">
        <v>476700.70099917706</v>
      </c>
      <c r="AU32" s="171">
        <v>465182.3767886475</v>
      </c>
      <c r="AV32" s="171">
        <v>453604.30428444676</v>
      </c>
      <c r="AW32" s="171">
        <v>442312.67237192753</v>
      </c>
      <c r="AX32" s="171">
        <v>431104.57533008489</v>
      </c>
      <c r="AY32" s="171">
        <v>420040.71358047239</v>
      </c>
      <c r="AZ32" s="171">
        <v>409335.45830734749</v>
      </c>
      <c r="BA32" s="171">
        <v>398980.28547432506</v>
      </c>
      <c r="BB32" s="171">
        <v>388699.82906135975</v>
      </c>
      <c r="BC32" s="171">
        <v>378742.41934161447</v>
      </c>
      <c r="BD32" s="171">
        <v>368654.92262639955</v>
      </c>
      <c r="BE32" s="171">
        <v>358809.65339359397</v>
      </c>
      <c r="BF32" s="171">
        <v>349042.06344910164</v>
      </c>
      <c r="BG32" s="171">
        <v>339261.86072641949</v>
      </c>
      <c r="BH32" s="171">
        <v>329804.96264750813</v>
      </c>
      <c r="BI32" s="171">
        <v>320656.22627327364</v>
      </c>
      <c r="BJ32" s="171">
        <v>311976.53287113027</v>
      </c>
      <c r="BK32" s="171">
        <v>303705.08031134412</v>
      </c>
      <c r="BL32" s="171">
        <v>295831.82544995623</v>
      </c>
      <c r="BM32" s="171">
        <v>288274.68843328132</v>
      </c>
      <c r="BN32" s="171">
        <v>281074.38547481864</v>
      </c>
      <c r="BO32" s="171">
        <v>274006.45897151169</v>
      </c>
      <c r="BP32" s="171">
        <v>267339.69508726313</v>
      </c>
      <c r="BQ32" s="171">
        <v>260962.41332248237</v>
      </c>
      <c r="BR32" s="171">
        <v>254962.50261634431</v>
      </c>
      <c r="BS32" s="171">
        <v>249118.22016559783</v>
      </c>
      <c r="BT32" s="171">
        <v>243605.66076557979</v>
      </c>
      <c r="BU32" s="171">
        <v>238364.14149214799</v>
      </c>
      <c r="BV32" s="171">
        <v>233497.08270764447</v>
      </c>
      <c r="BW32" s="171">
        <v>230627.35648792211</v>
      </c>
      <c r="BX32" s="171">
        <v>228084.9190492864</v>
      </c>
      <c r="BY32" s="171">
        <v>225807.96481302229</v>
      </c>
      <c r="BZ32" s="171">
        <v>223696.3265597719</v>
      </c>
      <c r="CA32" s="170"/>
      <c r="CB32" s="170"/>
    </row>
    <row r="33" spans="2:80" x14ac:dyDescent="0.25">
      <c r="B33" s="166">
        <f t="shared" si="2"/>
        <v>2026</v>
      </c>
      <c r="C33" s="171">
        <v>1023197.2896524061</v>
      </c>
      <c r="D33" s="171">
        <v>1012282.5311159082</v>
      </c>
      <c r="E33" s="171">
        <v>1001299.4695356099</v>
      </c>
      <c r="F33" s="171">
        <v>990316.40795531205</v>
      </c>
      <c r="G33" s="171">
        <v>979203.79312964855</v>
      </c>
      <c r="H33" s="171">
        <v>968154.15274153079</v>
      </c>
      <c r="I33" s="171">
        <v>957040.46433917736</v>
      </c>
      <c r="J33" s="171">
        <v>945926.77593682357</v>
      </c>
      <c r="K33" s="171">
        <v>934813.08753447002</v>
      </c>
      <c r="L33" s="171">
        <v>923569.8327943522</v>
      </c>
      <c r="M33" s="171">
        <v>911808.51178029389</v>
      </c>
      <c r="N33" s="171">
        <v>900575.03409809724</v>
      </c>
      <c r="O33" s="171">
        <v>889341.55641590059</v>
      </c>
      <c r="P33" s="171">
        <v>877619.3436335267</v>
      </c>
      <c r="Q33" s="171">
        <v>864466.05252424814</v>
      </c>
      <c r="R33" s="171">
        <v>851442.09216097649</v>
      </c>
      <c r="S33" s="171">
        <v>837958.8456671699</v>
      </c>
      <c r="T33" s="171">
        <v>824815.44941169093</v>
      </c>
      <c r="U33" s="171">
        <v>811312.7910557338</v>
      </c>
      <c r="V33" s="171">
        <v>798180.38941554166</v>
      </c>
      <c r="W33" s="171">
        <v>785047.98777534999</v>
      </c>
      <c r="X33" s="171">
        <v>771505.65647774236</v>
      </c>
      <c r="Y33" s="171">
        <v>758383.14969135029</v>
      </c>
      <c r="Z33" s="171">
        <v>744870.50295514183</v>
      </c>
      <c r="AA33" s="171">
        <v>731377.64592653303</v>
      </c>
      <c r="AB33" s="171">
        <v>718274.92884774017</v>
      </c>
      <c r="AC33" s="171">
        <v>704683.1455021929</v>
      </c>
      <c r="AD33" s="171">
        <v>691590.32327719976</v>
      </c>
      <c r="AE33" s="171">
        <v>678368.89017386956</v>
      </c>
      <c r="AF33" s="171">
        <v>665312.80521951104</v>
      </c>
      <c r="AG33" s="171">
        <v>652539.52361449157</v>
      </c>
      <c r="AH33" s="171">
        <v>639435.70677421137</v>
      </c>
      <c r="AI33" s="171">
        <v>626761.60017028544</v>
      </c>
      <c r="AJ33" s="171">
        <v>613809.11244818172</v>
      </c>
      <c r="AK33" s="171">
        <v>601417.28009569645</v>
      </c>
      <c r="AL33" s="171">
        <v>588871.98526840168</v>
      </c>
      <c r="AM33" s="171">
        <v>576403.34323124797</v>
      </c>
      <c r="AN33" s="171">
        <v>564043.02438946115</v>
      </c>
      <c r="AO33" s="171">
        <v>551661.76342331816</v>
      </c>
      <c r="AP33" s="171">
        <v>539415.36380178516</v>
      </c>
      <c r="AQ33" s="171">
        <v>527370.96976976935</v>
      </c>
      <c r="AR33" s="171">
        <v>515090.52538957167</v>
      </c>
      <c r="AS33" s="171">
        <v>503060.60688548145</v>
      </c>
      <c r="AT33" s="171">
        <v>491025.53753376816</v>
      </c>
      <c r="AU33" s="171">
        <v>479198.44911892642</v>
      </c>
      <c r="AV33" s="171">
        <v>467280.03949955537</v>
      </c>
      <c r="AW33" s="171">
        <v>455680.81359023112</v>
      </c>
      <c r="AX33" s="171">
        <v>444140.53941815975</v>
      </c>
      <c r="AY33" s="171">
        <v>432770.52421003068</v>
      </c>
      <c r="AZ33" s="171">
        <v>421772.2224962092</v>
      </c>
      <c r="BA33" s="171">
        <v>411163.75479920651</v>
      </c>
      <c r="BB33" s="171">
        <v>400605.9943420749</v>
      </c>
      <c r="BC33" s="171">
        <v>390387.67687918281</v>
      </c>
      <c r="BD33" s="171">
        <v>380008.10042946716</v>
      </c>
      <c r="BE33" s="171">
        <v>369886.98313525843</v>
      </c>
      <c r="BF33" s="171">
        <v>359802.92317265196</v>
      </c>
      <c r="BG33" s="171">
        <v>349704.8064147816</v>
      </c>
      <c r="BH33" s="171">
        <v>339918.77178764465</v>
      </c>
      <c r="BI33" s="171">
        <v>330463.62608201406</v>
      </c>
      <c r="BJ33" s="171">
        <v>321480.91858265444</v>
      </c>
      <c r="BK33" s="171">
        <v>312919.76087590051</v>
      </c>
      <c r="BL33" s="171">
        <v>304805.1115600387</v>
      </c>
      <c r="BM33" s="171">
        <v>296979.43294753414</v>
      </c>
      <c r="BN33" s="171">
        <v>289556.83771645289</v>
      </c>
      <c r="BO33" s="171">
        <v>282244.36708828539</v>
      </c>
      <c r="BP33" s="171">
        <v>275347.15191568289</v>
      </c>
      <c r="BQ33" s="171">
        <v>268745.30629147129</v>
      </c>
      <c r="BR33" s="171">
        <v>262531.28245413315</v>
      </c>
      <c r="BS33" s="171">
        <v>256467.11585137132</v>
      </c>
      <c r="BT33" s="171">
        <v>250747.59823246114</v>
      </c>
      <c r="BU33" s="171">
        <v>245313.18364441697</v>
      </c>
      <c r="BV33" s="171">
        <v>240278.97025320487</v>
      </c>
      <c r="BW33" s="171">
        <v>237298.9600491593</v>
      </c>
      <c r="BX33" s="171">
        <v>234690.3342926316</v>
      </c>
      <c r="BY33" s="171">
        <v>232355.2377437184</v>
      </c>
      <c r="BZ33" s="171">
        <v>230182.3810531825</v>
      </c>
      <c r="CA33" s="170"/>
      <c r="CB33" s="170"/>
    </row>
    <row r="34" spans="2:80" x14ac:dyDescent="0.25">
      <c r="B34" s="166">
        <f t="shared" si="2"/>
        <v>2027</v>
      </c>
      <c r="C34" s="171">
        <v>1054361.0748719946</v>
      </c>
      <c r="D34" s="171">
        <v>1043177.4097434707</v>
      </c>
      <c r="E34" s="171">
        <v>1031856.5544041165</v>
      </c>
      <c r="F34" s="171">
        <v>1020535.6990647621</v>
      </c>
      <c r="G34" s="171">
        <v>1009081.3013899449</v>
      </c>
      <c r="H34" s="171">
        <v>997753.39114355273</v>
      </c>
      <c r="I34" s="171">
        <v>986296.83713419689</v>
      </c>
      <c r="J34" s="171">
        <v>974840.28312484082</v>
      </c>
      <c r="K34" s="171">
        <v>963383.72911548498</v>
      </c>
      <c r="L34" s="171">
        <v>951793.60647390352</v>
      </c>
      <c r="M34" s="171">
        <v>939726.2209519922</v>
      </c>
      <c r="N34" s="171">
        <v>928145.10531792953</v>
      </c>
      <c r="O34" s="171">
        <v>916563.98968386673</v>
      </c>
      <c r="P34" s="171">
        <v>904532.63219203032</v>
      </c>
      <c r="Q34" s="171">
        <v>890972.90443842066</v>
      </c>
      <c r="R34" s="171">
        <v>877546.52828071069</v>
      </c>
      <c r="S34" s="171">
        <v>863697.03980594664</v>
      </c>
      <c r="T34" s="171">
        <v>850146.42757801828</v>
      </c>
      <c r="U34" s="171">
        <v>836225.92912570201</v>
      </c>
      <c r="V34" s="171">
        <v>822686.6413515195</v>
      </c>
      <c r="W34" s="171">
        <v>809147.35357733723</v>
      </c>
      <c r="X34" s="171">
        <v>795230.42259634496</v>
      </c>
      <c r="Y34" s="171">
        <v>781700.25034784409</v>
      </c>
      <c r="Z34" s="171">
        <v>767810.6659438971</v>
      </c>
      <c r="AA34" s="171">
        <v>753939.31259131362</v>
      </c>
      <c r="AB34" s="171">
        <v>740427.37139417569</v>
      </c>
      <c r="AC34" s="171">
        <v>726450.69042847655</v>
      </c>
      <c r="AD34" s="171">
        <v>712947.86475702038</v>
      </c>
      <c r="AE34" s="171">
        <v>699312.36489540432</v>
      </c>
      <c r="AF34" s="171">
        <v>685883.32793998998</v>
      </c>
      <c r="AG34" s="171">
        <v>672673.67977981898</v>
      </c>
      <c r="AH34" s="171">
        <v>659159.5296546173</v>
      </c>
      <c r="AI34" s="171">
        <v>646055.45244064974</v>
      </c>
      <c r="AJ34" s="171">
        <v>632730.10991032608</v>
      </c>
      <c r="AK34" s="171">
        <v>619918.90189962252</v>
      </c>
      <c r="AL34" s="171">
        <v>607011.04631214496</v>
      </c>
      <c r="AM34" s="171">
        <v>594151.74119058182</v>
      </c>
      <c r="AN34" s="171">
        <v>581404.21394571953</v>
      </c>
      <c r="AO34" s="171">
        <v>568635.11631277017</v>
      </c>
      <c r="AP34" s="171">
        <v>556030.58748364216</v>
      </c>
      <c r="AQ34" s="171">
        <v>543607.65566254489</v>
      </c>
      <c r="AR34" s="171">
        <v>530965.4856019906</v>
      </c>
      <c r="AS34" s="171">
        <v>518601.85574110434</v>
      </c>
      <c r="AT34" s="171">
        <v>506208.02758381638</v>
      </c>
      <c r="AU34" s="171">
        <v>494026.49805269862</v>
      </c>
      <c r="AV34" s="171">
        <v>481749.28060872573</v>
      </c>
      <c r="AW34" s="171">
        <v>469799.23374868708</v>
      </c>
      <c r="AX34" s="171">
        <v>457908.67726518214</v>
      </c>
      <c r="AY34" s="171">
        <v>446191.66826846707</v>
      </c>
      <c r="AZ34" s="171">
        <v>434824.47026340372</v>
      </c>
      <c r="BA34" s="171">
        <v>423845.78471814253</v>
      </c>
      <c r="BB34" s="171">
        <v>412923.35046985175</v>
      </c>
      <c r="BC34" s="171">
        <v>402340.98505795962</v>
      </c>
      <c r="BD34" s="171">
        <v>391622.87355120195</v>
      </c>
      <c r="BE34" s="171">
        <v>381196.67502826545</v>
      </c>
      <c r="BF34" s="171">
        <v>370818.90764211013</v>
      </c>
      <c r="BG34" s="171">
        <v>360475.79421233869</v>
      </c>
      <c r="BH34" s="171">
        <v>350425.86300516379</v>
      </c>
      <c r="BI34" s="171">
        <v>340728.79028366588</v>
      </c>
      <c r="BJ34" s="171">
        <v>331460.49738812062</v>
      </c>
      <c r="BK34" s="171">
        <v>322618.93162079505</v>
      </c>
      <c r="BL34" s="171">
        <v>314223.35610712378</v>
      </c>
      <c r="BM34" s="171">
        <v>306109.50842058624</v>
      </c>
      <c r="BN34" s="171">
        <v>298410.27290686464</v>
      </c>
      <c r="BO34" s="171">
        <v>290854.22706247261</v>
      </c>
      <c r="BP34" s="171">
        <v>283723.40888845519</v>
      </c>
      <c r="BQ34" s="171">
        <v>276924.19972148788</v>
      </c>
      <c r="BR34" s="171">
        <v>270523.80641539779</v>
      </c>
      <c r="BS34" s="171">
        <v>264289.41179809324</v>
      </c>
      <c r="BT34" s="171">
        <v>258388.37966677826</v>
      </c>
      <c r="BU34" s="171">
        <v>252788.84435158886</v>
      </c>
      <c r="BV34" s="171">
        <v>247591.47198097053</v>
      </c>
      <c r="BW34" s="171">
        <v>244505.23985044408</v>
      </c>
      <c r="BX34" s="171">
        <v>241808.8875546967</v>
      </c>
      <c r="BY34" s="171">
        <v>239390.27312607324</v>
      </c>
      <c r="BZ34" s="171">
        <v>237152.53821303044</v>
      </c>
      <c r="CA34" s="170"/>
      <c r="CB34" s="170"/>
    </row>
    <row r="35" spans="2:80" x14ac:dyDescent="0.25">
      <c r="B35" s="166">
        <f t="shared" si="2"/>
        <v>2028</v>
      </c>
      <c r="C35" s="171">
        <v>1086858.1070152295</v>
      </c>
      <c r="D35" s="171">
        <v>1075438.2237347825</v>
      </c>
      <c r="E35" s="171">
        <v>1063766.6869164049</v>
      </c>
      <c r="F35" s="171">
        <v>1052090.9122855559</v>
      </c>
      <c r="G35" s="171">
        <v>1040277.4002389167</v>
      </c>
      <c r="H35" s="171">
        <v>1028703.7235906716</v>
      </c>
      <c r="I35" s="171">
        <v>1016886.1228740392</v>
      </c>
      <c r="J35" s="171">
        <v>1005068.5221574067</v>
      </c>
      <c r="K35" s="171">
        <v>993254.68728503422</v>
      </c>
      <c r="L35" s="171">
        <v>981299.23080588458</v>
      </c>
      <c r="M35" s="171">
        <v>968952.36312769132</v>
      </c>
      <c r="N35" s="171">
        <v>957007.85383427062</v>
      </c>
      <c r="O35" s="171">
        <v>945059.71566638513</v>
      </c>
      <c r="P35" s="171">
        <v>932742.32668794226</v>
      </c>
      <c r="Q35" s="171">
        <v>918757.42293610307</v>
      </c>
      <c r="R35" s="171">
        <v>904906.7075223811</v>
      </c>
      <c r="S35" s="171">
        <v>890708.99068413186</v>
      </c>
      <c r="T35" s="171">
        <v>876728.13930622744</v>
      </c>
      <c r="U35" s="171">
        <v>862369.66685252241</v>
      </c>
      <c r="V35" s="171">
        <v>848400.41035195882</v>
      </c>
      <c r="W35" s="171">
        <v>834431.15385139571</v>
      </c>
      <c r="X35" s="171">
        <v>820152.18589729117</v>
      </c>
      <c r="Y35" s="171">
        <v>806193.20729540917</v>
      </c>
      <c r="Z35" s="171">
        <v>791936.59741240635</v>
      </c>
      <c r="AA35" s="171">
        <v>777694.93911681627</v>
      </c>
      <c r="AB35" s="171">
        <v>763748.04068735405</v>
      </c>
      <c r="AC35" s="171">
        <v>749394.30425163661</v>
      </c>
      <c r="AD35" s="171">
        <v>735454.81230586348</v>
      </c>
      <c r="AE35" s="171">
        <v>721380.67456857255</v>
      </c>
      <c r="AF35" s="171">
        <v>707581.02560548391</v>
      </c>
      <c r="AG35" s="171">
        <v>693881.7732457394</v>
      </c>
      <c r="AH35" s="171">
        <v>679932.65515715769</v>
      </c>
      <c r="AI35" s="171">
        <v>666347.9597197735</v>
      </c>
      <c r="AJ35" s="171">
        <v>652649.57053816796</v>
      </c>
      <c r="AK35" s="171">
        <v>639368.1345587268</v>
      </c>
      <c r="AL35" s="171">
        <v>626096.35535585298</v>
      </c>
      <c r="AM35" s="171">
        <v>612820.55014869594</v>
      </c>
      <c r="AN35" s="171">
        <v>599660.25542530534</v>
      </c>
      <c r="AO35" s="171">
        <v>586479.44789855741</v>
      </c>
      <c r="AP35" s="171">
        <v>573512.01186687301</v>
      </c>
      <c r="AQ35" s="171">
        <v>560684.56519937678</v>
      </c>
      <c r="AR35" s="171">
        <v>547673.81204496312</v>
      </c>
      <c r="AS35" s="171">
        <v>534986.39715803403</v>
      </c>
      <c r="AT35" s="171">
        <v>522223.65529438702</v>
      </c>
      <c r="AU35" s="171">
        <v>509677.48808242736</v>
      </c>
      <c r="AV35" s="171">
        <v>497029.76330706093</v>
      </c>
      <c r="AW35" s="171">
        <v>484714.89382508141</v>
      </c>
      <c r="AX35" s="171">
        <v>472461.43480479333</v>
      </c>
      <c r="AY35" s="171">
        <v>460382.1761149799</v>
      </c>
      <c r="AZ35" s="171">
        <v>448604.38433340122</v>
      </c>
      <c r="BA35" s="171">
        <v>437202.55539932568</v>
      </c>
      <c r="BB35" s="171">
        <v>425867.6933376891</v>
      </c>
      <c r="BC35" s="171">
        <v>414864.21173495136</v>
      </c>
      <c r="BD35" s="171">
        <v>403776.51614931278</v>
      </c>
      <c r="BE35" s="171">
        <v>393031.97350786696</v>
      </c>
      <c r="BF35" s="171">
        <v>382357.25096396595</v>
      </c>
      <c r="BG35" s="171">
        <v>371804.255817978</v>
      </c>
      <c r="BH35" s="171">
        <v>361503.86216972285</v>
      </c>
      <c r="BI35" s="171">
        <v>351587.28930623626</v>
      </c>
      <c r="BJ35" s="171">
        <v>342012.54819439817</v>
      </c>
      <c r="BK35" s="171">
        <v>332864.45935429813</v>
      </c>
      <c r="BL35" s="171">
        <v>324150.33721515432</v>
      </c>
      <c r="BM35" s="171">
        <v>315698.91866005794</v>
      </c>
      <c r="BN35" s="171">
        <v>307672.90984946175</v>
      </c>
      <c r="BO35" s="171">
        <v>299846.4571052558</v>
      </c>
      <c r="BP35" s="171">
        <v>292452.58344316541</v>
      </c>
      <c r="BQ35" s="171">
        <v>285449.10474388907</v>
      </c>
      <c r="BR35" s="171">
        <v>278854.2922821797</v>
      </c>
      <c r="BS35" s="171">
        <v>272452.0151759751</v>
      </c>
      <c r="BT35" s="171">
        <v>266355.35496723704</v>
      </c>
      <c r="BU35" s="171">
        <v>260583.28770747522</v>
      </c>
      <c r="BV35" s="171">
        <v>255208.3228239826</v>
      </c>
      <c r="BW35" s="171">
        <v>251999.8824677011</v>
      </c>
      <c r="BX35" s="171">
        <v>249205.66032180435</v>
      </c>
      <c r="BY35" s="171">
        <v>246689.74852154235</v>
      </c>
      <c r="BZ35" s="171">
        <v>244385.35145294532</v>
      </c>
      <c r="CA35" s="170"/>
      <c r="CB35" s="170"/>
    </row>
    <row r="36" spans="2:80" x14ac:dyDescent="0.25">
      <c r="B36" s="166">
        <f t="shared" si="2"/>
        <v>2029</v>
      </c>
      <c r="C36" s="171">
        <v>1120806.3612448233</v>
      </c>
      <c r="D36" s="171">
        <v>1109193.6849331039</v>
      </c>
      <c r="E36" s="171">
        <v>1097156.8086321955</v>
      </c>
      <c r="F36" s="171">
        <v>1085107.0917594987</v>
      </c>
      <c r="G36" s="171">
        <v>1072915.2131386255</v>
      </c>
      <c r="H36" s="171">
        <v>1061138.1185408698</v>
      </c>
      <c r="I36" s="171">
        <v>1048939.1687578564</v>
      </c>
      <c r="J36" s="171">
        <v>1036740.2189748427</v>
      </c>
      <c r="K36" s="171">
        <v>1024552.6796999371</v>
      </c>
      <c r="L36" s="171">
        <v>1012211.2744258218</v>
      </c>
      <c r="M36" s="171">
        <v>999620.10026722623</v>
      </c>
      <c r="N36" s="171">
        <v>987294.19666549726</v>
      </c>
      <c r="O36" s="171">
        <v>974957.29757414106</v>
      </c>
      <c r="P36" s="171">
        <v>962384.77067430131</v>
      </c>
      <c r="Q36" s="171">
        <v>947953.41640454123</v>
      </c>
      <c r="R36" s="171">
        <v>933653.83107212977</v>
      </c>
      <c r="S36" s="171">
        <v>919132.81579870218</v>
      </c>
      <c r="T36" s="171">
        <v>904695.8590505044</v>
      </c>
      <c r="U36" s="171">
        <v>889876.5479489495</v>
      </c>
      <c r="V36" s="171">
        <v>875451.39530437905</v>
      </c>
      <c r="W36" s="171">
        <v>861026.2426598086</v>
      </c>
      <c r="X36" s="171">
        <v>846403.45570009621</v>
      </c>
      <c r="Y36" s="171">
        <v>831991.5639170697</v>
      </c>
      <c r="Z36" s="171">
        <v>817382.87839841272</v>
      </c>
      <c r="AA36" s="171">
        <v>802783.73384669353</v>
      </c>
      <c r="AB36" s="171">
        <v>788372.68264317815</v>
      </c>
      <c r="AC36" s="171">
        <v>773653.77746544871</v>
      </c>
      <c r="AD36" s="171">
        <v>759247.28673605039</v>
      </c>
      <c r="AE36" s="171">
        <v>744706.29891130934</v>
      </c>
      <c r="AF36" s="171">
        <v>730541.56989165884</v>
      </c>
      <c r="AG36" s="171">
        <v>716289.0172074195</v>
      </c>
      <c r="AH36" s="171">
        <v>701876.68764002668</v>
      </c>
      <c r="AI36" s="171">
        <v>687750.91570212902</v>
      </c>
      <c r="AJ36" s="171">
        <v>673681.90224146121</v>
      </c>
      <c r="AK36" s="171">
        <v>659869.9236321738</v>
      </c>
      <c r="AL36" s="171">
        <v>646235.11675380659</v>
      </c>
      <c r="AM36" s="171">
        <v>632513.43204595288</v>
      </c>
      <c r="AN36" s="171">
        <v>618911.3108566812</v>
      </c>
      <c r="AO36" s="171">
        <v>605291.47087269486</v>
      </c>
      <c r="AP36" s="171">
        <v>591957.75010048621</v>
      </c>
      <c r="AQ36" s="171">
        <v>578696.16455620062</v>
      </c>
      <c r="AR36" s="171">
        <v>565310.87978052779</v>
      </c>
      <c r="AS36" s="171">
        <v>552314.43502128613</v>
      </c>
      <c r="AT36" s="171">
        <v>539172.70211596845</v>
      </c>
      <c r="AU36" s="171">
        <v>526251.4566843583</v>
      </c>
      <c r="AV36" s="171">
        <v>513220.9648295996</v>
      </c>
      <c r="AW36" s="171">
        <v>500526.37697541009</v>
      </c>
      <c r="AX36" s="171">
        <v>487896.33757185045</v>
      </c>
      <c r="AY36" s="171">
        <v>475438.13338523422</v>
      </c>
      <c r="AZ36" s="171">
        <v>463200.30821067072</v>
      </c>
      <c r="BA36" s="171">
        <v>451312.16194478341</v>
      </c>
      <c r="BB36" s="171">
        <v>439507.69526404119</v>
      </c>
      <c r="BC36" s="171">
        <v>428014.7341105048</v>
      </c>
      <c r="BD36" s="171">
        <v>416520.94932623283</v>
      </c>
      <c r="BE36" s="171">
        <v>405444.16050481913</v>
      </c>
      <c r="BF36" s="171">
        <v>394470.60669950431</v>
      </c>
      <c r="BG36" s="171">
        <v>383753.55604679429</v>
      </c>
      <c r="BH36" s="171">
        <v>373221.48453038128</v>
      </c>
      <c r="BI36" s="171">
        <v>363115.46576421795</v>
      </c>
      <c r="BJ36" s="171">
        <v>353210.10370284214</v>
      </c>
      <c r="BK36" s="171">
        <v>343724.66443917085</v>
      </c>
      <c r="BL36" s="171">
        <v>334646.99884767254</v>
      </c>
      <c r="BM36" s="171">
        <v>325798.2257897128</v>
      </c>
      <c r="BN36" s="171">
        <v>317384.81293996278</v>
      </c>
      <c r="BO36" s="171">
        <v>309256.28314561601</v>
      </c>
      <c r="BP36" s="171">
        <v>301564.57017648884</v>
      </c>
      <c r="BQ36" s="171">
        <v>294349.82407999178</v>
      </c>
      <c r="BR36" s="171">
        <v>287552.30982625135</v>
      </c>
      <c r="BS36" s="171">
        <v>280986.51561981498</v>
      </c>
      <c r="BT36" s="171">
        <v>274678.03553104564</v>
      </c>
      <c r="BU36" s="171">
        <v>268725.45472451067</v>
      </c>
      <c r="BV36" s="171">
        <v>263156.00869239337</v>
      </c>
      <c r="BW36" s="171">
        <v>259806.09061871134</v>
      </c>
      <c r="BX36" s="171">
        <v>256901.97305132006</v>
      </c>
      <c r="BY36" s="171">
        <v>254272.32683885976</v>
      </c>
      <c r="BZ36" s="171">
        <v>251899.48141003802</v>
      </c>
      <c r="CA36" s="170"/>
      <c r="CB36" s="170"/>
    </row>
    <row r="37" spans="2:80" x14ac:dyDescent="0.25">
      <c r="B37" s="166">
        <f t="shared" si="2"/>
        <v>2030</v>
      </c>
      <c r="C37" s="171">
        <v>1156066.7673194956</v>
      </c>
      <c r="D37" s="171">
        <v>1144255.9362812715</v>
      </c>
      <c r="E37" s="171">
        <v>1131854.8055502623</v>
      </c>
      <c r="F37" s="171">
        <v>1119415.0221554823</v>
      </c>
      <c r="G37" s="171">
        <v>1106828.4593821061</v>
      </c>
      <c r="H37" s="171">
        <v>1094857.4189678973</v>
      </c>
      <c r="I37" s="171">
        <v>1082260.3628819534</v>
      </c>
      <c r="J37" s="171">
        <v>1069663.3067960097</v>
      </c>
      <c r="K37" s="171">
        <v>1057100.5985989776</v>
      </c>
      <c r="L37" s="171">
        <v>1044356.0105233069</v>
      </c>
      <c r="M37" s="171">
        <v>1031526.3269410986</v>
      </c>
      <c r="N37" s="171">
        <v>1018815.8187632916</v>
      </c>
      <c r="O37" s="171">
        <v>1006072.2119843811</v>
      </c>
      <c r="P37" s="171">
        <v>993248.32752092648</v>
      </c>
      <c r="Q37" s="171">
        <v>978363.82728569093</v>
      </c>
      <c r="R37" s="171">
        <v>963594.99360701232</v>
      </c>
      <c r="S37" s="171">
        <v>948750.71941446629</v>
      </c>
      <c r="T37" s="171">
        <v>933836.61979918787</v>
      </c>
      <c r="U37" s="171">
        <v>918547.69548645813</v>
      </c>
      <c r="V37" s="171">
        <v>903645.33823781344</v>
      </c>
      <c r="W37" s="171">
        <v>888742.9809891684</v>
      </c>
      <c r="X37" s="171">
        <v>873773.29032470891</v>
      </c>
      <c r="Y37" s="171">
        <v>858898.11608468066</v>
      </c>
      <c r="Z37" s="171">
        <v>843932.66911852849</v>
      </c>
      <c r="AA37" s="171">
        <v>828970.47273107094</v>
      </c>
      <c r="AB37" s="171">
        <v>814072.3591807331</v>
      </c>
      <c r="AC37" s="171">
        <v>798991.3979575329</v>
      </c>
      <c r="AD37" s="171">
        <v>784094.27752680774</v>
      </c>
      <c r="AE37" s="171">
        <v>769072.23700116901</v>
      </c>
      <c r="AF37" s="171">
        <v>754533.56043809478</v>
      </c>
      <c r="AG37" s="171">
        <v>739698.21101467009</v>
      </c>
      <c r="AH37" s="171">
        <v>724807.30484810565</v>
      </c>
      <c r="AI37" s="171">
        <v>710111.41738972859</v>
      </c>
      <c r="AJ37" s="171">
        <v>695660.96995013254</v>
      </c>
      <c r="AK37" s="171">
        <v>681281.72795691364</v>
      </c>
      <c r="AL37" s="171">
        <v>667272.7304302773</v>
      </c>
      <c r="AM37" s="171">
        <v>653081.4431334713</v>
      </c>
      <c r="AN37" s="171">
        <v>639014.021718184</v>
      </c>
      <c r="AO37" s="171">
        <v>624938.57812257204</v>
      </c>
      <c r="AP37" s="171">
        <v>611225.7176453257</v>
      </c>
      <c r="AQ37" s="171">
        <v>597506.27971925912</v>
      </c>
      <c r="AR37" s="171">
        <v>583732.62799285096</v>
      </c>
      <c r="AS37" s="171">
        <v>570422.11593338125</v>
      </c>
      <c r="AT37" s="171">
        <v>556886.08350040601</v>
      </c>
      <c r="AU37" s="171">
        <v>543579.22213332937</v>
      </c>
      <c r="AV37" s="171">
        <v>530154.22669863969</v>
      </c>
      <c r="AW37" s="171">
        <v>517062.52123201732</v>
      </c>
      <c r="AX37" s="171">
        <v>504047.47391597129</v>
      </c>
      <c r="AY37" s="171">
        <v>491195.94187184685</v>
      </c>
      <c r="AZ37" s="171">
        <v>478469.94669366255</v>
      </c>
      <c r="BA37" s="171">
        <v>466057.96149265475</v>
      </c>
      <c r="BB37" s="171">
        <v>453755.71620221826</v>
      </c>
      <c r="BC37" s="171">
        <v>441733.72174539405</v>
      </c>
      <c r="BD37" s="171">
        <v>429813.50366032665</v>
      </c>
      <c r="BE37" s="171">
        <v>418382.08087826002</v>
      </c>
      <c r="BF37" s="171">
        <v>407098.50045181264</v>
      </c>
      <c r="BG37" s="171">
        <v>396221.36863155966</v>
      </c>
      <c r="BH37" s="171">
        <v>385453.61622644536</v>
      </c>
      <c r="BI37" s="171">
        <v>375155.29759766057</v>
      </c>
      <c r="BJ37" s="171">
        <v>364904.94873427664</v>
      </c>
      <c r="BK37" s="171">
        <v>355066.70892325474</v>
      </c>
      <c r="BL37" s="171">
        <v>345601.95278206526</v>
      </c>
      <c r="BM37" s="171">
        <v>336329.20746265282</v>
      </c>
      <c r="BN37" s="171">
        <v>327499.32885652082</v>
      </c>
      <c r="BO37" s="171">
        <v>319048.7872626168</v>
      </c>
      <c r="BP37" s="171">
        <v>311034.65151588188</v>
      </c>
      <c r="BQ37" s="171">
        <v>303596.43792835734</v>
      </c>
      <c r="BR37" s="171">
        <v>296580.16406658344</v>
      </c>
      <c r="BS37" s="171">
        <v>289843.26509027829</v>
      </c>
      <c r="BT37" s="171">
        <v>283309.51851715252</v>
      </c>
      <c r="BU37" s="171">
        <v>277166.97917916707</v>
      </c>
      <c r="BV37" s="171">
        <v>271392.76411226147</v>
      </c>
      <c r="BW37" s="171">
        <v>267892.65214695921</v>
      </c>
      <c r="BX37" s="171">
        <v>264871.59558787051</v>
      </c>
      <c r="BY37" s="171">
        <v>262117.10983992869</v>
      </c>
      <c r="BZ37" s="171">
        <v>259673.55814845068</v>
      </c>
      <c r="CA37" s="170"/>
      <c r="CB37" s="170"/>
    </row>
    <row r="38" spans="2:80" x14ac:dyDescent="0.25">
      <c r="B38" s="166">
        <f t="shared" si="2"/>
        <v>2031</v>
      </c>
      <c r="C38" s="171">
        <v>1191786.4973125227</v>
      </c>
      <c r="D38" s="171">
        <v>1179669.4451906576</v>
      </c>
      <c r="E38" s="171">
        <v>1166916.6946697067</v>
      </c>
      <c r="F38" s="171">
        <v>1154085.9915928284</v>
      </c>
      <c r="G38" s="171">
        <v>1141103.8869142649</v>
      </c>
      <c r="H38" s="171">
        <v>1128851.62944437</v>
      </c>
      <c r="I38" s="171">
        <v>1115857.0824641201</v>
      </c>
      <c r="J38" s="171">
        <v>1102862.5354838704</v>
      </c>
      <c r="K38" s="171">
        <v>1089937.2594275409</v>
      </c>
      <c r="L38" s="171">
        <v>1076789.8993629175</v>
      </c>
      <c r="M38" s="171">
        <v>1063642.5392982943</v>
      </c>
      <c r="N38" s="171">
        <v>1050560.6709156861</v>
      </c>
      <c r="O38" s="171">
        <v>1037412.0511037611</v>
      </c>
      <c r="P38" s="171">
        <v>1024263.4312918361</v>
      </c>
      <c r="Q38" s="171">
        <v>1008937.9306074902</v>
      </c>
      <c r="R38" s="171">
        <v>993701.05660583917</v>
      </c>
      <c r="S38" s="171">
        <v>978464.1826041888</v>
      </c>
      <c r="T38" s="171">
        <v>963075.7097324311</v>
      </c>
      <c r="U38" s="171">
        <v>947329.20236421493</v>
      </c>
      <c r="V38" s="171">
        <v>931952.20033993653</v>
      </c>
      <c r="W38" s="171">
        <v>916575.19831565826</v>
      </c>
      <c r="X38" s="171">
        <v>901198.19629137986</v>
      </c>
      <c r="Y38" s="171">
        <v>885872.73766272655</v>
      </c>
      <c r="Z38" s="171">
        <v>870494.46071346803</v>
      </c>
      <c r="AA38" s="171">
        <v>855116.18376420962</v>
      </c>
      <c r="AB38" s="171">
        <v>839737.90681495098</v>
      </c>
      <c r="AC38" s="171">
        <v>824254.58089364204</v>
      </c>
      <c r="AD38" s="171">
        <v>808875.02901940327</v>
      </c>
      <c r="AE38" s="171">
        <v>793387.84796779731</v>
      </c>
      <c r="AF38" s="171">
        <v>778432.79066286644</v>
      </c>
      <c r="AG38" s="171">
        <v>763080.53173161589</v>
      </c>
      <c r="AH38" s="171">
        <v>747725.72295040544</v>
      </c>
      <c r="AI38" s="171">
        <v>732520.06943308935</v>
      </c>
      <c r="AJ38" s="171">
        <v>717649.46707555023</v>
      </c>
      <c r="AK38" s="171">
        <v>702753.67664386635</v>
      </c>
      <c r="AL38" s="171">
        <v>688334.91199451662</v>
      </c>
      <c r="AM38" s="171">
        <v>673681.23069442948</v>
      </c>
      <c r="AN38" s="171">
        <v>659155.58378791611</v>
      </c>
      <c r="AO38" s="171">
        <v>644637.01630301552</v>
      </c>
      <c r="AP38" s="171">
        <v>630516.03224601818</v>
      </c>
      <c r="AQ38" s="171">
        <v>616347.09980691271</v>
      </c>
      <c r="AR38" s="171">
        <v>602159.77719628182</v>
      </c>
      <c r="AS38" s="171">
        <v>588481.37507169601</v>
      </c>
      <c r="AT38" s="171">
        <v>574532.24682797212</v>
      </c>
      <c r="AU38" s="171">
        <v>560828.08683214826</v>
      </c>
      <c r="AV38" s="171">
        <v>546998.75978204841</v>
      </c>
      <c r="AW38" s="171">
        <v>533498.49471133843</v>
      </c>
      <c r="AX38" s="171">
        <v>520096.17130811856</v>
      </c>
      <c r="AY38" s="171">
        <v>506847.56440550939</v>
      </c>
      <c r="AZ38" s="171">
        <v>493676.16008665768</v>
      </c>
      <c r="BA38" s="171">
        <v>480798.35840032023</v>
      </c>
      <c r="BB38" s="171">
        <v>468056.73346341599</v>
      </c>
      <c r="BC38" s="171">
        <v>455571.80492367985</v>
      </c>
      <c r="BD38" s="171">
        <v>443253.74805535423</v>
      </c>
      <c r="BE38" s="171">
        <v>431450.27048967819</v>
      </c>
      <c r="BF38" s="171">
        <v>419830.26467023045</v>
      </c>
      <c r="BG38" s="171">
        <v>408693.51429673261</v>
      </c>
      <c r="BH38" s="171">
        <v>397633.27326002368</v>
      </c>
      <c r="BI38" s="171">
        <v>387065.98496381281</v>
      </c>
      <c r="BJ38" s="171">
        <v>376485.14657598035</v>
      </c>
      <c r="BK38" s="171">
        <v>366320.77831927896</v>
      </c>
      <c r="BL38" s="171">
        <v>356513.44007366698</v>
      </c>
      <c r="BM38" s="171">
        <v>346886.42823473195</v>
      </c>
      <c r="BN38" s="171">
        <v>337708.94444747537</v>
      </c>
      <c r="BO38" s="171">
        <v>328960.92829200742</v>
      </c>
      <c r="BP38" s="171">
        <v>320649.66232173104</v>
      </c>
      <c r="BQ38" s="171">
        <v>312975.669969082</v>
      </c>
      <c r="BR38" s="171">
        <v>305726.50145820808</v>
      </c>
      <c r="BS38" s="171">
        <v>298790.88323027035</v>
      </c>
      <c r="BT38" s="171">
        <v>292037.16889402975</v>
      </c>
      <c r="BU38" s="171">
        <v>285699.60459157673</v>
      </c>
      <c r="BV38" s="171">
        <v>279732.36934098264</v>
      </c>
      <c r="BW38" s="171">
        <v>276103.64162091765</v>
      </c>
      <c r="BX38" s="171">
        <v>272975.89646112861</v>
      </c>
      <c r="BY38" s="171">
        <v>270110.61989412794</v>
      </c>
      <c r="BZ38" s="171">
        <v>267593.54932652926</v>
      </c>
      <c r="CA38" s="170"/>
      <c r="CB38" s="170"/>
    </row>
    <row r="39" spans="2:80" x14ac:dyDescent="0.25">
      <c r="B39" s="166">
        <f t="shared" si="2"/>
        <v>2032</v>
      </c>
      <c r="C39" s="171">
        <v>1228159.9614187335</v>
      </c>
      <c r="D39" s="171">
        <v>1215593.4929177854</v>
      </c>
      <c r="E39" s="171">
        <v>1202524.8163147529</v>
      </c>
      <c r="F39" s="171">
        <v>1189299.5679546283</v>
      </c>
      <c r="G39" s="171">
        <v>1175918.2571275956</v>
      </c>
      <c r="H39" s="171">
        <v>1163288.6889254919</v>
      </c>
      <c r="I39" s="171">
        <v>1149894.5625277227</v>
      </c>
      <c r="J39" s="171">
        <v>1136500.4361299532</v>
      </c>
      <c r="K39" s="171">
        <v>1123245.4439805038</v>
      </c>
      <c r="L39" s="171">
        <v>1109692.5685604969</v>
      </c>
      <c r="M39" s="171">
        <v>1096139.6931404904</v>
      </c>
      <c r="N39" s="171">
        <v>1082718.3611651596</v>
      </c>
      <c r="O39" s="171">
        <v>1069162.9554772717</v>
      </c>
      <c r="P39" s="171">
        <v>1055607.549789384</v>
      </c>
      <c r="Q39" s="171">
        <v>1039870.1822570096</v>
      </c>
      <c r="R39" s="171">
        <v>1024162.6420255434</v>
      </c>
      <c r="S39" s="171">
        <v>1008455.1017940775</v>
      </c>
      <c r="T39" s="171">
        <v>992591.25135279004</v>
      </c>
      <c r="U39" s="171">
        <v>976414.21696454543</v>
      </c>
      <c r="V39" s="171">
        <v>960560.93391585443</v>
      </c>
      <c r="W39" s="171">
        <v>944707.65086716355</v>
      </c>
      <c r="X39" s="171">
        <v>928854.36781847209</v>
      </c>
      <c r="Y39" s="171">
        <v>913104.61235683062</v>
      </c>
      <c r="Z39" s="171">
        <v>897248.7685551031</v>
      </c>
      <c r="AA39" s="171">
        <v>881392.92475337535</v>
      </c>
      <c r="AB39" s="171">
        <v>865537.08095164783</v>
      </c>
      <c r="AC39" s="171">
        <v>849618.27634698432</v>
      </c>
      <c r="AD39" s="171">
        <v>833759.87179222004</v>
      </c>
      <c r="AE39" s="171">
        <v>817833.32395813672</v>
      </c>
      <c r="AF39" s="171">
        <v>802410.90122945257</v>
      </c>
      <c r="AG39" s="171">
        <v>786619.78836846538</v>
      </c>
      <c r="AH39" s="171">
        <v>770823.55400140525</v>
      </c>
      <c r="AI39" s="171">
        <v>755178.72173417977</v>
      </c>
      <c r="AJ39" s="171">
        <v>739839.81219902541</v>
      </c>
      <c r="AK39" s="171">
        <v>724474.95894750161</v>
      </c>
      <c r="AL39" s="171">
        <v>709601.7095904192</v>
      </c>
      <c r="AM39" s="171">
        <v>694486.76342171454</v>
      </c>
      <c r="AN39" s="171">
        <v>679503.96001702815</v>
      </c>
      <c r="AO39" s="171">
        <v>664559.13295129733</v>
      </c>
      <c r="AP39" s="171">
        <v>649992.22630067507</v>
      </c>
      <c r="AQ39" s="171">
        <v>635375.93281648192</v>
      </c>
      <c r="AR39" s="171">
        <v>620741.26183718466</v>
      </c>
      <c r="AS39" s="171">
        <v>606630.77895851363</v>
      </c>
      <c r="AT39" s="171">
        <v>592242.01255869796</v>
      </c>
      <c r="AU39" s="171">
        <v>578129.38629722525</v>
      </c>
      <c r="AV39" s="171">
        <v>563885.92204294808</v>
      </c>
      <c r="AW39" s="171">
        <v>549957.88067951344</v>
      </c>
      <c r="AX39" s="171">
        <v>536172.51317387924</v>
      </c>
      <c r="AY39" s="171">
        <v>522521.72508160083</v>
      </c>
      <c r="AZ39" s="171">
        <v>508949.08925311361</v>
      </c>
      <c r="BA39" s="171">
        <v>495659.70486711513</v>
      </c>
      <c r="BB39" s="171">
        <v>482544.35631420196</v>
      </c>
      <c r="BC39" s="171">
        <v>469659.21540910052</v>
      </c>
      <c r="BD39" s="171">
        <v>456975.61206213693</v>
      </c>
      <c r="BE39" s="171">
        <v>444764.30995555583</v>
      </c>
      <c r="BF39" s="171">
        <v>432772.44550008664</v>
      </c>
      <c r="BG39" s="171">
        <v>421254.70438884449</v>
      </c>
      <c r="BH39" s="171">
        <v>409831.39235262608</v>
      </c>
      <c r="BI39" s="171">
        <v>398897.22675168735</v>
      </c>
      <c r="BJ39" s="171">
        <v>388003.10696109693</v>
      </c>
      <c r="BK39" s="171">
        <v>377545.18440092279</v>
      </c>
      <c r="BL39" s="171">
        <v>367442.97251349606</v>
      </c>
      <c r="BM39" s="171">
        <v>357541.1113371143</v>
      </c>
      <c r="BN39" s="171">
        <v>348090.76849256107</v>
      </c>
      <c r="BO39" s="171">
        <v>339067.68752789358</v>
      </c>
      <c r="BP39" s="171">
        <v>330476.69608674501</v>
      </c>
      <c r="BQ39" s="171">
        <v>322545.06690105493</v>
      </c>
      <c r="BR39" s="171">
        <v>315033.45103521575</v>
      </c>
      <c r="BS39" s="171">
        <v>307860.14908029442</v>
      </c>
      <c r="BT39" s="171">
        <v>300886.80275406357</v>
      </c>
      <c r="BU39" s="171">
        <v>294344.11085455958</v>
      </c>
      <c r="BV39" s="171">
        <v>288196.01688028022</v>
      </c>
      <c r="BW39" s="171">
        <v>284463.53646701341</v>
      </c>
      <c r="BX39" s="171">
        <v>281239.30041820509</v>
      </c>
      <c r="BY39" s="171">
        <v>278273.64411993098</v>
      </c>
      <c r="BZ39" s="171">
        <v>275679.68018567871</v>
      </c>
      <c r="CA39" s="170"/>
      <c r="CB39" s="170"/>
    </row>
    <row r="40" spans="2:80" x14ac:dyDescent="0.25">
      <c r="B40" s="166">
        <f t="shared" si="2"/>
        <v>2033</v>
      </c>
      <c r="C40" s="171">
        <v>1266141.6817875034</v>
      </c>
      <c r="D40" s="171">
        <v>1253049.8699879728</v>
      </c>
      <c r="E40" s="171">
        <v>1239702.1782692103</v>
      </c>
      <c r="F40" s="171">
        <v>1226067.2782544396</v>
      </c>
      <c r="G40" s="171">
        <v>1212266.5797094684</v>
      </c>
      <c r="H40" s="171">
        <v>1199240.1760681744</v>
      </c>
      <c r="I40" s="171">
        <v>1185430.8000034173</v>
      </c>
      <c r="J40" s="171">
        <v>1171616.8229843602</v>
      </c>
      <c r="K40" s="171">
        <v>1158066.661257396</v>
      </c>
      <c r="L40" s="171">
        <v>1144086.7613893223</v>
      </c>
      <c r="M40" s="171">
        <v>1130111.068381334</v>
      </c>
      <c r="N40" s="171">
        <v>1116376.3838673248</v>
      </c>
      <c r="O40" s="171">
        <v>1102395.7343811563</v>
      </c>
      <c r="P40" s="171">
        <v>1088410.9574276684</v>
      </c>
      <c r="Q40" s="171">
        <v>1072285.8176829345</v>
      </c>
      <c r="R40" s="171">
        <v>1056082.1506328315</v>
      </c>
      <c r="S40" s="171">
        <v>1039878.4835827288</v>
      </c>
      <c r="T40" s="171">
        <v>1023517.1662067812</v>
      </c>
      <c r="U40" s="171">
        <v>1006928.3798238228</v>
      </c>
      <c r="V40" s="171">
        <v>990575.4888503257</v>
      </c>
      <c r="W40" s="171">
        <v>974219.02807195368</v>
      </c>
      <c r="X40" s="171">
        <v>957865.89605053863</v>
      </c>
      <c r="Y40" s="171">
        <v>941702.40728908021</v>
      </c>
      <c r="Z40" s="171">
        <v>925344.25907288014</v>
      </c>
      <c r="AA40" s="171">
        <v>908982.86244902865</v>
      </c>
      <c r="AB40" s="171">
        <v>892624.47318491095</v>
      </c>
      <c r="AC40" s="171">
        <v>876278.55921678105</v>
      </c>
      <c r="AD40" s="171">
        <v>859912.22674745019</v>
      </c>
      <c r="AE40" s="171">
        <v>843554.39508248575</v>
      </c>
      <c r="AF40" s="171">
        <v>827632.14157473436</v>
      </c>
      <c r="AG40" s="171">
        <v>811407.37651678477</v>
      </c>
      <c r="AH40" s="171">
        <v>795170.21641705721</v>
      </c>
      <c r="AI40" s="171">
        <v>779085.05425584596</v>
      </c>
      <c r="AJ40" s="171">
        <v>763247.70380728983</v>
      </c>
      <c r="AK40" s="171">
        <v>747383.47254533984</v>
      </c>
      <c r="AL40" s="171">
        <v>732023.72025923547</v>
      </c>
      <c r="AM40" s="171">
        <v>716417.64104362275</v>
      </c>
      <c r="AN40" s="171">
        <v>700948.00735850947</v>
      </c>
      <c r="AO40" s="171">
        <v>685569.91032981582</v>
      </c>
      <c r="AP40" s="171">
        <v>670524.92858625366</v>
      </c>
      <c r="AQ40" s="171">
        <v>655430.9034812036</v>
      </c>
      <c r="AR40" s="171">
        <v>640318.84194264014</v>
      </c>
      <c r="AS40" s="171">
        <v>625743.19130060181</v>
      </c>
      <c r="AT40" s="171">
        <v>610885.3076915053</v>
      </c>
      <c r="AU40" s="171">
        <v>596352.52237577131</v>
      </c>
      <c r="AV40" s="171">
        <v>581683.05142772244</v>
      </c>
      <c r="AW40" s="171">
        <v>567296.54924905929</v>
      </c>
      <c r="AX40" s="171">
        <v>553129.8819778125</v>
      </c>
      <c r="AY40" s="171">
        <v>539059.61180050333</v>
      </c>
      <c r="AZ40" s="171">
        <v>525068.64515267231</v>
      </c>
      <c r="BA40" s="171">
        <v>511336.38528235024</v>
      </c>
      <c r="BB40" s="171">
        <v>497840.02696994867</v>
      </c>
      <c r="BC40" s="171">
        <v>484523.18048712891</v>
      </c>
      <c r="BD40" s="171">
        <v>471464.54459282255</v>
      </c>
      <c r="BE40" s="171">
        <v>458791.59308490384</v>
      </c>
      <c r="BF40" s="171">
        <v>446397.01542068436</v>
      </c>
      <c r="BG40" s="171">
        <v>434448.80406936974</v>
      </c>
      <c r="BH40" s="171">
        <v>422626.43688592163</v>
      </c>
      <c r="BI40" s="171">
        <v>411274.788952342</v>
      </c>
      <c r="BJ40" s="171">
        <v>400060.38482616143</v>
      </c>
      <c r="BK40" s="171">
        <v>389305.79715853895</v>
      </c>
      <c r="BL40" s="171">
        <v>378898.10886272544</v>
      </c>
      <c r="BM40" s="171">
        <v>368722.87411281903</v>
      </c>
      <c r="BN40" s="171">
        <v>358992.29443073639</v>
      </c>
      <c r="BO40" s="171">
        <v>349675.05142678204</v>
      </c>
      <c r="BP40" s="171">
        <v>340771.36488701391</v>
      </c>
      <c r="BQ40" s="171">
        <v>332552.15771285497</v>
      </c>
      <c r="BR40" s="171">
        <v>324735.10774407757</v>
      </c>
      <c r="BS40" s="171">
        <v>317293.15689792071</v>
      </c>
      <c r="BT40" s="171">
        <v>310079.32504201354</v>
      </c>
      <c r="BU40" s="171">
        <v>303312.76147086435</v>
      </c>
      <c r="BV40" s="171">
        <v>296975.15326672082</v>
      </c>
      <c r="BW40" s="171">
        <v>293138.67081157578</v>
      </c>
      <c r="BX40" s="171">
        <v>289811.99711923843</v>
      </c>
      <c r="BY40" s="171">
        <v>286731.84207214555</v>
      </c>
      <c r="BZ40" s="171">
        <v>284056.6203425182</v>
      </c>
      <c r="CA40" s="170"/>
      <c r="CB40" s="170"/>
    </row>
    <row r="41" spans="2:80" x14ac:dyDescent="0.25">
      <c r="B41" s="166">
        <f t="shared" si="2"/>
        <v>2034</v>
      </c>
      <c r="C41" s="171">
        <v>1305883.2176378493</v>
      </c>
      <c r="D41" s="171">
        <v>1292173.5403434129</v>
      </c>
      <c r="E41" s="171">
        <v>1278595.9612098541</v>
      </c>
      <c r="F41" s="171">
        <v>1264534.2459460725</v>
      </c>
      <c r="G41" s="171">
        <v>1250291.7488319236</v>
      </c>
      <c r="H41" s="171">
        <v>1236846.7754685625</v>
      </c>
      <c r="I41" s="171">
        <v>1222604.3855451802</v>
      </c>
      <c r="J41" s="171">
        <v>1208348.0547302687</v>
      </c>
      <c r="K41" s="171">
        <v>1194547.9800349581</v>
      </c>
      <c r="L41" s="171">
        <v>1180117.0522611123</v>
      </c>
      <c r="M41" s="171">
        <v>1165698.8712733258</v>
      </c>
      <c r="N41" s="171">
        <v>1151686.5606827629</v>
      </c>
      <c r="O41" s="171">
        <v>1137259.6011913919</v>
      </c>
      <c r="P41" s="171">
        <v>1122820.1354740444</v>
      </c>
      <c r="Q41" s="171">
        <v>1106340.0240204397</v>
      </c>
      <c r="R41" s="171">
        <v>1089611.7457435858</v>
      </c>
      <c r="S41" s="171">
        <v>1072883.467466732</v>
      </c>
      <c r="T41" s="171">
        <v>1055999.6438794776</v>
      </c>
      <c r="U41" s="171">
        <v>1039025.421811383</v>
      </c>
      <c r="V41" s="171">
        <v>1022146.4010450603</v>
      </c>
      <c r="W41" s="171">
        <v>1005256.5637699667</v>
      </c>
      <c r="X41" s="171">
        <v>988376.81262845325</v>
      </c>
      <c r="Y41" s="171">
        <v>971816.38216065662</v>
      </c>
      <c r="Z41" s="171">
        <v>954927.74675045535</v>
      </c>
      <c r="AA41" s="171">
        <v>938029.26866507065</v>
      </c>
      <c r="AB41" s="171">
        <v>921139.90287967899</v>
      </c>
      <c r="AC41" s="171">
        <v>904380.33679661457</v>
      </c>
      <c r="AD41" s="171">
        <v>887473.21790093835</v>
      </c>
      <c r="AE41" s="171">
        <v>870696.63595341565</v>
      </c>
      <c r="AF41" s="171">
        <v>854237.99339985545</v>
      </c>
      <c r="AG41" s="171">
        <v>837588.55290273495</v>
      </c>
      <c r="AH41" s="171">
        <v>820914.18503204826</v>
      </c>
      <c r="AI41" s="171">
        <v>804390.33910772158</v>
      </c>
      <c r="AJ41" s="171">
        <v>788019.8118134219</v>
      </c>
      <c r="AK41" s="171">
        <v>771621.27971026069</v>
      </c>
      <c r="AL41" s="171">
        <v>755738.39209916361</v>
      </c>
      <c r="AM41" s="171">
        <v>739606.80654140119</v>
      </c>
      <c r="AN41" s="171">
        <v>723616.21406497643</v>
      </c>
      <c r="AO41" s="171">
        <v>707799.17595367669</v>
      </c>
      <c r="AP41" s="171">
        <v>692239.28653089411</v>
      </c>
      <c r="AQ41" s="171">
        <v>676632.53259995952</v>
      </c>
      <c r="AR41" s="171">
        <v>661008.51559742074</v>
      </c>
      <c r="AS41" s="171">
        <v>645929.99612406292</v>
      </c>
      <c r="AT41" s="171">
        <v>630569.10449610394</v>
      </c>
      <c r="AU41" s="171">
        <v>615604.5596428758</v>
      </c>
      <c r="AV41" s="171">
        <v>600496.98019466037</v>
      </c>
      <c r="AW41" s="171">
        <v>585616.61741915648</v>
      </c>
      <c r="AX41" s="171">
        <v>571073.61798248277</v>
      </c>
      <c r="AY41" s="171">
        <v>556565.25863415515</v>
      </c>
      <c r="AZ41" s="171">
        <v>542137.33398130257</v>
      </c>
      <c r="BA41" s="171">
        <v>527925.75895027607</v>
      </c>
      <c r="BB41" s="171">
        <v>514042.30700595229</v>
      </c>
      <c r="BC41" s="171">
        <v>500257.03951849509</v>
      </c>
      <c r="BD41" s="171">
        <v>486814.26629731525</v>
      </c>
      <c r="BE41" s="171">
        <v>473615.2724128241</v>
      </c>
      <c r="BF41" s="171">
        <v>460782.32491970441</v>
      </c>
      <c r="BG41" s="171">
        <v>448344.8647364956</v>
      </c>
      <c r="BH41" s="171">
        <v>436081.16810559807</v>
      </c>
      <c r="BI41" s="171">
        <v>424251.60488465347</v>
      </c>
      <c r="BJ41" s="171">
        <v>412710.39402687841</v>
      </c>
      <c r="BK41" s="171">
        <v>401657.83324775076</v>
      </c>
      <c r="BL41" s="171">
        <v>390933.63877824042</v>
      </c>
      <c r="BM41" s="171">
        <v>380488.87732793589</v>
      </c>
      <c r="BN41" s="171">
        <v>370470.87260407087</v>
      </c>
      <c r="BO41" s="171">
        <v>360837.69335975009</v>
      </c>
      <c r="BP41" s="171">
        <v>351582.28842282225</v>
      </c>
      <c r="BQ41" s="171">
        <v>343040.0943596937</v>
      </c>
      <c r="BR41" s="171">
        <v>334865.83855429286</v>
      </c>
      <c r="BS41" s="171">
        <v>327118.4088343631</v>
      </c>
      <c r="BT41" s="171">
        <v>319639.77554291917</v>
      </c>
      <c r="BU41" s="171">
        <v>312627.53379196324</v>
      </c>
      <c r="BV41" s="171">
        <v>306091.18924223015</v>
      </c>
      <c r="BW41" s="171">
        <v>302151.29943913675</v>
      </c>
      <c r="BX41" s="171">
        <v>298715.61985708796</v>
      </c>
      <c r="BY41" s="171">
        <v>295504.01990072726</v>
      </c>
      <c r="BZ41" s="171">
        <v>292742.81480587076</v>
      </c>
      <c r="CA41" s="170"/>
      <c r="CB41" s="170"/>
    </row>
    <row r="42" spans="2:80" x14ac:dyDescent="0.25">
      <c r="B42" s="166">
        <f t="shared" si="2"/>
        <v>2035</v>
      </c>
      <c r="C42" s="171">
        <v>1347163.3500688807</v>
      </c>
      <c r="D42" s="171">
        <v>1332806.1180894768</v>
      </c>
      <c r="E42" s="171">
        <v>1318992.1531540819</v>
      </c>
      <c r="F42" s="171">
        <v>1304504.4719959311</v>
      </c>
      <c r="G42" s="171">
        <v>1289801.1647268902</v>
      </c>
      <c r="H42" s="171">
        <v>1275919.3069211605</v>
      </c>
      <c r="I42" s="171">
        <v>1261243.2451670463</v>
      </c>
      <c r="J42" s="171">
        <v>1246525.2185688568</v>
      </c>
      <c r="K42" s="171">
        <v>1232484.2572081615</v>
      </c>
      <c r="L42" s="171">
        <v>1217582.2143672949</v>
      </c>
      <c r="M42" s="171">
        <v>1202718.5418765824</v>
      </c>
      <c r="N42" s="171">
        <v>1188418.2550001512</v>
      </c>
      <c r="O42" s="171">
        <v>1173540.8212681697</v>
      </c>
      <c r="P42" s="171">
        <v>1158625.7413195176</v>
      </c>
      <c r="Q42" s="171">
        <v>1141792.7610910423</v>
      </c>
      <c r="R42" s="171">
        <v>1124516.4375367195</v>
      </c>
      <c r="S42" s="171">
        <v>1107240.1139823967</v>
      </c>
      <c r="T42" s="171">
        <v>1089824.9173547011</v>
      </c>
      <c r="U42" s="171">
        <v>1072464.1593161961</v>
      </c>
      <c r="V42" s="171">
        <v>1055048.6569948522</v>
      </c>
      <c r="W42" s="171">
        <v>1037600.5948402261</v>
      </c>
      <c r="X42" s="171">
        <v>1020182.8939449309</v>
      </c>
      <c r="Y42" s="171">
        <v>1003208.264033719</v>
      </c>
      <c r="Z42" s="171">
        <v>985776.63609906659</v>
      </c>
      <c r="AA42" s="171">
        <v>968315.379763067</v>
      </c>
      <c r="AB42" s="171">
        <v>950881.55325446301</v>
      </c>
      <c r="AC42" s="171">
        <v>933701.04606377892</v>
      </c>
      <c r="AD42" s="171">
        <v>916226.595546406</v>
      </c>
      <c r="AE42" s="171">
        <v>899033.62149182206</v>
      </c>
      <c r="AF42" s="171">
        <v>882000.70316346572</v>
      </c>
      <c r="AG42" s="171">
        <v>864927.00014944095</v>
      </c>
      <c r="AH42" s="171">
        <v>847803.89354217658</v>
      </c>
      <c r="AI42" s="171">
        <v>830829.10339438729</v>
      </c>
      <c r="AJ42" s="171">
        <v>813906.70227516559</v>
      </c>
      <c r="AK42" s="171">
        <v>796954.50348961819</v>
      </c>
      <c r="AL42" s="171">
        <v>780520.14557424863</v>
      </c>
      <c r="AM42" s="171">
        <v>763843.31874851836</v>
      </c>
      <c r="AN42" s="171">
        <v>747311.71095385682</v>
      </c>
      <c r="AO42" s="171">
        <v>731039.84691609675</v>
      </c>
      <c r="AP42" s="171">
        <v>714936.42849745508</v>
      </c>
      <c r="AQ42" s="171">
        <v>698795.69009795878</v>
      </c>
      <c r="AR42" s="171">
        <v>682638.2294825525</v>
      </c>
      <c r="AS42" s="171">
        <v>667021.61423948314</v>
      </c>
      <c r="AT42" s="171">
        <v>651136.25446468126</v>
      </c>
      <c r="AU42" s="171">
        <v>635721.85726796952</v>
      </c>
      <c r="AV42" s="171">
        <v>620163.1817725799</v>
      </c>
      <c r="AW42" s="171">
        <v>604765.98303800577</v>
      </c>
      <c r="AX42" s="171">
        <v>589835.45522243332</v>
      </c>
      <c r="AY42" s="171">
        <v>574868.041585356</v>
      </c>
      <c r="AZ42" s="171">
        <v>559986.71567429369</v>
      </c>
      <c r="BA42" s="171">
        <v>545275.79994935822</v>
      </c>
      <c r="BB42" s="171">
        <v>530985.66290166415</v>
      </c>
      <c r="BC42" s="171">
        <v>516711.26471712068</v>
      </c>
      <c r="BD42" s="171">
        <v>502867.65349795681</v>
      </c>
      <c r="BE42" s="171">
        <v>489109.69828525966</v>
      </c>
      <c r="BF42" s="171">
        <v>475811.04145110946</v>
      </c>
      <c r="BG42" s="171">
        <v>462847.70092398452</v>
      </c>
      <c r="BH42" s="171">
        <v>450115.91069240868</v>
      </c>
      <c r="BI42" s="171">
        <v>437774.19615662034</v>
      </c>
      <c r="BJ42" s="171">
        <v>425894.44598875858</v>
      </c>
      <c r="BK42" s="171">
        <v>414526.15413799346</v>
      </c>
      <c r="BL42" s="171">
        <v>403470.74734265753</v>
      </c>
      <c r="BM42" s="171">
        <v>392748.47776234162</v>
      </c>
      <c r="BN42" s="171">
        <v>382430.80872160505</v>
      </c>
      <c r="BO42" s="171">
        <v>372463.90157461446</v>
      </c>
      <c r="BP42" s="171">
        <v>362832.32493347244</v>
      </c>
      <c r="BQ42" s="171">
        <v>353944.76467979711</v>
      </c>
      <c r="BR42" s="171">
        <v>345387.05660793127</v>
      </c>
      <c r="BS42" s="171">
        <v>337311.90942753816</v>
      </c>
      <c r="BT42" s="171">
        <v>329550.75167060964</v>
      </c>
      <c r="BU42" s="171">
        <v>322276.76892988128</v>
      </c>
      <c r="BV42" s="171">
        <v>315527.92270567262</v>
      </c>
      <c r="BW42" s="171">
        <v>311478.78421155864</v>
      </c>
      <c r="BX42" s="171">
        <v>307926.00526904443</v>
      </c>
      <c r="BY42" s="171">
        <v>304574.64609332947</v>
      </c>
      <c r="BZ42" s="171">
        <v>301720.48442591529</v>
      </c>
      <c r="CA42" s="170"/>
      <c r="CB42" s="170"/>
    </row>
    <row r="43" spans="2:80" x14ac:dyDescent="0.25">
      <c r="B43" s="166">
        <f t="shared" si="2"/>
        <v>2036</v>
      </c>
      <c r="C43" s="171">
        <v>1388856.8782747637</v>
      </c>
      <c r="D43" s="171">
        <v>1373974.63347793</v>
      </c>
      <c r="E43" s="171">
        <v>1359800.8410844898</v>
      </c>
      <c r="F43" s="171">
        <v>1344901.497748368</v>
      </c>
      <c r="G43" s="171">
        <v>1329736.2880625045</v>
      </c>
      <c r="H43" s="171">
        <v>1315417.1713238514</v>
      </c>
      <c r="I43" s="171">
        <v>1300320.7271810183</v>
      </c>
      <c r="J43" s="171">
        <v>1285139.6506600871</v>
      </c>
      <c r="K43" s="171">
        <v>1270761.394973058</v>
      </c>
      <c r="L43" s="171">
        <v>1255388.6018386311</v>
      </c>
      <c r="M43" s="171">
        <v>1240093.1919056333</v>
      </c>
      <c r="N43" s="171">
        <v>1225402.0365816718</v>
      </c>
      <c r="O43" s="171">
        <v>1210089.1059232305</v>
      </c>
      <c r="P43" s="171">
        <v>1194700.2524557477</v>
      </c>
      <c r="Q43" s="171">
        <v>1177429.5596512267</v>
      </c>
      <c r="R43" s="171">
        <v>1159606.7076927638</v>
      </c>
      <c r="S43" s="171">
        <v>1141783.8557343013</v>
      </c>
      <c r="T43" s="171">
        <v>1123850.4670637653</v>
      </c>
      <c r="U43" s="171">
        <v>1106026.1547129154</v>
      </c>
      <c r="V43" s="171">
        <v>1088088.3496750402</v>
      </c>
      <c r="W43" s="171">
        <v>1070084.8797650107</v>
      </c>
      <c r="X43" s="171">
        <v>1052142.6407647068</v>
      </c>
      <c r="Y43" s="171">
        <v>1034675.3061920882</v>
      </c>
      <c r="Z43" s="171">
        <v>1016715.3353732631</v>
      </c>
      <c r="AA43" s="171">
        <v>998695.61163218901</v>
      </c>
      <c r="AB43" s="171">
        <v>980731.20685093571</v>
      </c>
      <c r="AC43" s="171">
        <v>963070.18383247685</v>
      </c>
      <c r="AD43" s="171">
        <v>945034.20626035728</v>
      </c>
      <c r="AE43" s="171">
        <v>927379.35371260787</v>
      </c>
      <c r="AF43" s="171">
        <v>909771.334026061</v>
      </c>
      <c r="AG43" s="171">
        <v>892232.50629185385</v>
      </c>
      <c r="AH43" s="171">
        <v>874614.75505077071</v>
      </c>
      <c r="AI43" s="171">
        <v>857146.43339490693</v>
      </c>
      <c r="AJ43" s="171">
        <v>839692.40691771684</v>
      </c>
      <c r="AK43" s="171">
        <v>822206.25977441459</v>
      </c>
      <c r="AL43" s="171">
        <v>805232.76985043753</v>
      </c>
      <c r="AM43" s="171">
        <v>788029.26246886095</v>
      </c>
      <c r="AN43" s="171">
        <v>770974.51548323757</v>
      </c>
      <c r="AO43" s="171">
        <v>754215.87275618687</v>
      </c>
      <c r="AP43" s="171">
        <v>737581.75178296457</v>
      </c>
      <c r="AQ43" s="171">
        <v>720925.61692327517</v>
      </c>
      <c r="AR43" s="171">
        <v>704252.13748099387</v>
      </c>
      <c r="AS43" s="171">
        <v>688104.20314814057</v>
      </c>
      <c r="AT43" s="171">
        <v>671710.90130689426</v>
      </c>
      <c r="AU43" s="171">
        <v>655824.64874660119</v>
      </c>
      <c r="AV43" s="171">
        <v>639800.16154080001</v>
      </c>
      <c r="AW43" s="171">
        <v>623904.34670619667</v>
      </c>
      <c r="AX43" s="171">
        <v>608541.44017453236</v>
      </c>
      <c r="AY43" s="171">
        <v>593103.59900762653</v>
      </c>
      <c r="AZ43" s="171">
        <v>577763.42533095239</v>
      </c>
      <c r="BA43" s="171">
        <v>562578.1392683771</v>
      </c>
      <c r="BB43" s="171">
        <v>547848.21358617255</v>
      </c>
      <c r="BC43" s="171">
        <v>533109.93087795086</v>
      </c>
      <c r="BD43" s="171">
        <v>518842.58245941449</v>
      </c>
      <c r="BE43" s="171">
        <v>504590.05419279879</v>
      </c>
      <c r="BF43" s="171">
        <v>490841.77773195651</v>
      </c>
      <c r="BG43" s="171">
        <v>477402.3693117426</v>
      </c>
      <c r="BH43" s="171">
        <v>464233.01106382837</v>
      </c>
      <c r="BI43" s="171">
        <v>451436.10939483042</v>
      </c>
      <c r="BJ43" s="171">
        <v>439198.96589463647</v>
      </c>
      <c r="BK43" s="171">
        <v>427478.94766259484</v>
      </c>
      <c r="BL43" s="171">
        <v>416079.6275617514</v>
      </c>
      <c r="BM43" s="171">
        <v>405047.17110506055</v>
      </c>
      <c r="BN43" s="171">
        <v>394413.82087650738</v>
      </c>
      <c r="BO43" s="171">
        <v>384119.03137638472</v>
      </c>
      <c r="BP43" s="171">
        <v>374142.74967413465</v>
      </c>
      <c r="BQ43" s="171">
        <v>364937.92483232246</v>
      </c>
      <c r="BR43" s="171">
        <v>356052.31475930882</v>
      </c>
      <c r="BS43" s="171">
        <v>347681.63949453493</v>
      </c>
      <c r="BT43" s="171">
        <v>339651.93327782641</v>
      </c>
      <c r="BU43" s="171">
        <v>332128.08913816442</v>
      </c>
      <c r="BV43" s="171">
        <v>325157.73667614977</v>
      </c>
      <c r="BW43" s="171">
        <v>320985.07669610914</v>
      </c>
      <c r="BX43" s="171">
        <v>317312.72037666372</v>
      </c>
      <c r="BY43" s="171">
        <v>313839.36849286855</v>
      </c>
      <c r="BZ43" s="171">
        <v>310888.58346278593</v>
      </c>
      <c r="CA43" s="170"/>
      <c r="CB43" s="170"/>
    </row>
    <row r="44" spans="2:80" x14ac:dyDescent="0.25">
      <c r="B44" s="166">
        <f t="shared" si="2"/>
        <v>2037</v>
      </c>
      <c r="C44" s="171">
        <v>1431151.3581160423</v>
      </c>
      <c r="D44" s="171">
        <v>1415901.3136849804</v>
      </c>
      <c r="E44" s="171">
        <v>1401204.1149287354</v>
      </c>
      <c r="F44" s="171">
        <v>1385933.6697334459</v>
      </c>
      <c r="G44" s="171">
        <v>1370302.2089402964</v>
      </c>
      <c r="H44" s="171">
        <v>1355542.2238827739</v>
      </c>
      <c r="I44" s="171">
        <v>1340062.9969242578</v>
      </c>
      <c r="J44" s="171">
        <v>1324413.7814389002</v>
      </c>
      <c r="K44" s="171">
        <v>1309591.4714124613</v>
      </c>
      <c r="L44" s="171">
        <v>1293744.632855827</v>
      </c>
      <c r="M44" s="171">
        <v>1278053.2224782056</v>
      </c>
      <c r="N44" s="171">
        <v>1262832.7473848104</v>
      </c>
      <c r="O44" s="171">
        <v>1247120.4325203877</v>
      </c>
      <c r="P44" s="171">
        <v>1231255.6227509088</v>
      </c>
      <c r="Q44" s="171">
        <v>1213452.3462871965</v>
      </c>
      <c r="R44" s="171">
        <v>1195080.5180720089</v>
      </c>
      <c r="S44" s="171">
        <v>1176708.6898568212</v>
      </c>
      <c r="T44" s="171">
        <v>1158288.5222086567</v>
      </c>
      <c r="U44" s="171">
        <v>1139913.7607195126</v>
      </c>
      <c r="V44" s="171">
        <v>1121484.7225681809</v>
      </c>
      <c r="W44" s="171">
        <v>1102923.7931107841</v>
      </c>
      <c r="X44" s="171">
        <v>1084485.8491156343</v>
      </c>
      <c r="Y44" s="171">
        <v>1066417.2214305408</v>
      </c>
      <c r="Z44" s="171">
        <v>1047958.1210873034</v>
      </c>
      <c r="AA44" s="171">
        <v>1029379.0038964248</v>
      </c>
      <c r="AB44" s="171">
        <v>1010910.9977093695</v>
      </c>
      <c r="AC44" s="171">
        <v>992699.65492736152</v>
      </c>
      <c r="AD44" s="171">
        <v>974102.35000300081</v>
      </c>
      <c r="AE44" s="171">
        <v>955947.12198309775</v>
      </c>
      <c r="AF44" s="171">
        <v>937740.85450360272</v>
      </c>
      <c r="AG44" s="171">
        <v>919702.48051455454</v>
      </c>
      <c r="AH44" s="171">
        <v>901534.50242365594</v>
      </c>
      <c r="AI44" s="171">
        <v>883520.69507115905</v>
      </c>
      <c r="AJ44" s="171">
        <v>865564.17392785929</v>
      </c>
      <c r="AK44" s="171">
        <v>847571.71035886963</v>
      </c>
      <c r="AL44" s="171">
        <v>830065.01425166451</v>
      </c>
      <c r="AM44" s="171">
        <v>812360.01948307175</v>
      </c>
      <c r="AN44" s="171">
        <v>794805.78579000942</v>
      </c>
      <c r="AO44" s="171">
        <v>777518.21286438045</v>
      </c>
      <c r="AP44" s="171">
        <v>760359.22448165389</v>
      </c>
      <c r="AQ44" s="171">
        <v>743210.41318349238</v>
      </c>
      <c r="AR44" s="171">
        <v>726041.73971108696</v>
      </c>
      <c r="AS44" s="171">
        <v>709351.32645323384</v>
      </c>
      <c r="AT44" s="171">
        <v>692469.30752655352</v>
      </c>
      <c r="AU44" s="171">
        <v>676079.3494987227</v>
      </c>
      <c r="AV44" s="171">
        <v>659573.71445174585</v>
      </c>
      <c r="AW44" s="171">
        <v>643198.459733553</v>
      </c>
      <c r="AX44" s="171">
        <v>627346.54948812257</v>
      </c>
      <c r="AY44" s="171">
        <v>611417.45656839351</v>
      </c>
      <c r="AZ44" s="171">
        <v>595611.20644285507</v>
      </c>
      <c r="BA44" s="171">
        <v>579982.82741928357</v>
      </c>
      <c r="BB44" s="171">
        <v>564762.31228725938</v>
      </c>
      <c r="BC44" s="171">
        <v>549590.42108115717</v>
      </c>
      <c r="BD44" s="171">
        <v>534865.76488807751</v>
      </c>
      <c r="BE44" s="171">
        <v>520189.12153285154</v>
      </c>
      <c r="BF44" s="171">
        <v>505999.4365926563</v>
      </c>
      <c r="BG44" s="171">
        <v>492128.38504785195</v>
      </c>
      <c r="BH44" s="171">
        <v>478549.98249098845</v>
      </c>
      <c r="BI44" s="171">
        <v>465354.41819582228</v>
      </c>
      <c r="BJ44" s="171">
        <v>452735.26707285701</v>
      </c>
      <c r="BK44" s="171">
        <v>440606.8987269699</v>
      </c>
      <c r="BL44" s="171">
        <v>428843.12991364009</v>
      </c>
      <c r="BM44" s="171">
        <v>417459.22790796164</v>
      </c>
      <c r="BN44" s="171">
        <v>406486.90463080868</v>
      </c>
      <c r="BO44" s="171">
        <v>395864.79684456973</v>
      </c>
      <c r="BP44" s="171">
        <v>385572.25003077043</v>
      </c>
      <c r="BQ44" s="171">
        <v>376075.30241030938</v>
      </c>
      <c r="BR44" s="171">
        <v>366920.69633822097</v>
      </c>
      <c r="BS44" s="171">
        <v>358284.48959357361</v>
      </c>
      <c r="BT44" s="171">
        <v>349995.41758925142</v>
      </c>
      <c r="BU44" s="171">
        <v>342229.24303679413</v>
      </c>
      <c r="BV44" s="171">
        <v>335017.42792683677</v>
      </c>
      <c r="BW44" s="171">
        <v>330699.59838794323</v>
      </c>
      <c r="BX44" s="171">
        <v>326899.35435697145</v>
      </c>
      <c r="BY44" s="171">
        <v>323323.76473542012</v>
      </c>
      <c r="BZ44" s="171">
        <v>320266.75635020027</v>
      </c>
      <c r="CA44" s="170"/>
      <c r="CB44" s="170"/>
    </row>
    <row r="45" spans="2:80" x14ac:dyDescent="0.25">
      <c r="B45" s="166">
        <f t="shared" si="2"/>
        <v>2038</v>
      </c>
      <c r="C45" s="171">
        <v>1475249.9990889891</v>
      </c>
      <c r="D45" s="171">
        <v>1459675.8932039468</v>
      </c>
      <c r="E45" s="171">
        <v>1444368.1905828363</v>
      </c>
      <c r="F45" s="171">
        <v>1428773.8084762138</v>
      </c>
      <c r="G45" s="171">
        <v>1412652.596752442</v>
      </c>
      <c r="H45" s="171">
        <v>1397429.0050363657</v>
      </c>
      <c r="I45" s="171">
        <v>1381609.3147405987</v>
      </c>
      <c r="J45" s="171">
        <v>1365467.3057245831</v>
      </c>
      <c r="K45" s="171">
        <v>1350177.0093312543</v>
      </c>
      <c r="L45" s="171">
        <v>1333836.133139167</v>
      </c>
      <c r="M45" s="171">
        <v>1317784.9065144178</v>
      </c>
      <c r="N45" s="171">
        <v>1301949.504186945</v>
      </c>
      <c r="O45" s="171">
        <v>1285871.664803734</v>
      </c>
      <c r="P45" s="171">
        <v>1269509.2775040087</v>
      </c>
      <c r="Q45" s="171">
        <v>1251145.2594998372</v>
      </c>
      <c r="R45" s="171">
        <v>1232195.9503731518</v>
      </c>
      <c r="S45" s="171">
        <v>1213250.9648135514</v>
      </c>
      <c r="T45" s="171">
        <v>1194368.2300670492</v>
      </c>
      <c r="U45" s="171">
        <v>1175413.267061685</v>
      </c>
      <c r="V45" s="171">
        <v>1156513.7127728162</v>
      </c>
      <c r="W45" s="171">
        <v>1137368.0287712144</v>
      </c>
      <c r="X45" s="171">
        <v>1118447.6358413426</v>
      </c>
      <c r="Y45" s="171">
        <v>1099702.3161488483</v>
      </c>
      <c r="Z45" s="171">
        <v>1080758.8487665111</v>
      </c>
      <c r="AA45" s="171">
        <v>1061591.3944872995</v>
      </c>
      <c r="AB45" s="171">
        <v>1042630.9474056</v>
      </c>
      <c r="AC45" s="171">
        <v>1023835.6139966138</v>
      </c>
      <c r="AD45" s="171">
        <v>1004646.4814777679</v>
      </c>
      <c r="AE45" s="171">
        <v>985997.31277758954</v>
      </c>
      <c r="AF45" s="171">
        <v>967122.20751786395</v>
      </c>
      <c r="AG45" s="171">
        <v>948588.60702113318</v>
      </c>
      <c r="AH45" s="171">
        <v>929835.62471768528</v>
      </c>
      <c r="AI45" s="171">
        <v>911244.74726426112</v>
      </c>
      <c r="AJ45" s="171">
        <v>892785.61544030323</v>
      </c>
      <c r="AK45" s="171">
        <v>874284.381780828</v>
      </c>
      <c r="AL45" s="171">
        <v>856210.91882965527</v>
      </c>
      <c r="AM45" s="171">
        <v>837999.23453592858</v>
      </c>
      <c r="AN45" s="171">
        <v>819938.47587705904</v>
      </c>
      <c r="AO45" s="171">
        <v>802086.53256664926</v>
      </c>
      <c r="AP45" s="171">
        <v>784367.45655768784</v>
      </c>
      <c r="AQ45" s="171">
        <v>766714.97444334265</v>
      </c>
      <c r="AR45" s="171">
        <v>749040.55613323301</v>
      </c>
      <c r="AS45" s="171">
        <v>731746.48396701878</v>
      </c>
      <c r="AT45" s="171">
        <v>714363.59885465924</v>
      </c>
      <c r="AU45" s="171">
        <v>697431.90283187013</v>
      </c>
      <c r="AV45" s="171">
        <v>680428.55883626174</v>
      </c>
      <c r="AW45" s="171">
        <v>663557.32047207572</v>
      </c>
      <c r="AX45" s="171">
        <v>647178.05717926705</v>
      </c>
      <c r="AY45" s="171">
        <v>630722.21211598616</v>
      </c>
      <c r="AZ45" s="171">
        <v>614429.42389178323</v>
      </c>
      <c r="BA45" s="171">
        <v>598352.46948612423</v>
      </c>
      <c r="BB45" s="171">
        <v>582589.4124182146</v>
      </c>
      <c r="BC45" s="171">
        <v>566975.63050445542</v>
      </c>
      <c r="BD45" s="171">
        <v>551756.37430923013</v>
      </c>
      <c r="BE45" s="171">
        <v>536644.71474372176</v>
      </c>
      <c r="BF45" s="171">
        <v>521976.94962576812</v>
      </c>
      <c r="BG45" s="171">
        <v>507638.17031783046</v>
      </c>
      <c r="BH45" s="171">
        <v>493626.57250382402</v>
      </c>
      <c r="BI45" s="171">
        <v>480007.84350000101</v>
      </c>
      <c r="BJ45" s="171">
        <v>466981.12254189845</v>
      </c>
      <c r="BK45" s="171">
        <v>454388.40535645862</v>
      </c>
      <c r="BL45" s="171">
        <v>442230.03189148277</v>
      </c>
      <c r="BM45" s="171">
        <v>430466.62715725438</v>
      </c>
      <c r="BN45" s="171">
        <v>419127.00602193363</v>
      </c>
      <c r="BO45" s="171">
        <v>408152.5307671664</v>
      </c>
      <c r="BP45" s="171">
        <v>397519.74494089279</v>
      </c>
      <c r="BQ45" s="171">
        <v>387708.27702540823</v>
      </c>
      <c r="BR45" s="171">
        <v>378272.45916294743</v>
      </c>
      <c r="BS45" s="171">
        <v>369350.2599519823</v>
      </c>
      <c r="BT45" s="171">
        <v>360778.84038376238</v>
      </c>
      <c r="BU45" s="171">
        <v>352748.15774404909</v>
      </c>
      <c r="BV45" s="171">
        <v>345262.14958617173</v>
      </c>
      <c r="BW45" s="171">
        <v>340778.41836030083</v>
      </c>
      <c r="BX45" s="171">
        <v>336831.4292311637</v>
      </c>
      <c r="BY45" s="171">
        <v>333150.98464310577</v>
      </c>
      <c r="BZ45" s="171">
        <v>329969.65974745865</v>
      </c>
      <c r="CA45" s="170"/>
      <c r="CB45" s="170"/>
    </row>
    <row r="46" spans="2:80" x14ac:dyDescent="0.25">
      <c r="B46" s="166">
        <f t="shared" si="2"/>
        <v>2039</v>
      </c>
      <c r="C46" s="171">
        <v>1521311.7216097263</v>
      </c>
      <c r="D46" s="171">
        <v>1505471.7158813064</v>
      </c>
      <c r="E46" s="171">
        <v>1489447.4335363733</v>
      </c>
      <c r="F46" s="171">
        <v>1473590.3408215074</v>
      </c>
      <c r="G46" s="171">
        <v>1456953.2908796249</v>
      </c>
      <c r="H46" s="171">
        <v>1441240.7895456683</v>
      </c>
      <c r="I46" s="171">
        <v>1425135.9100602022</v>
      </c>
      <c r="J46" s="171">
        <v>1408473.5955321779</v>
      </c>
      <c r="K46" s="171">
        <v>1392688.5450055213</v>
      </c>
      <c r="L46" s="171">
        <v>1375830.8955936416</v>
      </c>
      <c r="M46" s="171">
        <v>1359467.5994207463</v>
      </c>
      <c r="N46" s="171">
        <v>1342914.32998566</v>
      </c>
      <c r="O46" s="171">
        <v>1326515.8421804321</v>
      </c>
      <c r="P46" s="171">
        <v>1309631.225702367</v>
      </c>
      <c r="Q46" s="171">
        <v>1290675.0530608536</v>
      </c>
      <c r="R46" s="171">
        <v>1271116.5214452608</v>
      </c>
      <c r="S46" s="171">
        <v>1251571.0902379351</v>
      </c>
      <c r="T46" s="171">
        <v>1232259.2637425102</v>
      </c>
      <c r="U46" s="171">
        <v>1212690.8343103682</v>
      </c>
      <c r="V46" s="171">
        <v>1193349.9192087722</v>
      </c>
      <c r="W46" s="171">
        <v>1173588.4742412115</v>
      </c>
      <c r="X46" s="171">
        <v>1154206.3798144064</v>
      </c>
      <c r="Y46" s="171">
        <v>1134693.8284068541</v>
      </c>
      <c r="Z46" s="171">
        <v>1115287.8109453153</v>
      </c>
      <c r="AA46" s="171">
        <v>1095499.0740071575</v>
      </c>
      <c r="AB46" s="171">
        <v>1076063.5698135791</v>
      </c>
      <c r="AC46" s="171">
        <v>1056646.1499427829</v>
      </c>
      <c r="AD46" s="171">
        <v>1036830.3999090944</v>
      </c>
      <c r="AE46" s="171">
        <v>1017698.796714989</v>
      </c>
      <c r="AF46" s="171">
        <v>998070.47812107368</v>
      </c>
      <c r="AG46" s="171">
        <v>979050.53688576352</v>
      </c>
      <c r="AH46" s="171">
        <v>959673.11396738724</v>
      </c>
      <c r="AI46" s="171">
        <v>940469.06180211972</v>
      </c>
      <c r="AJ46" s="171">
        <v>921510.72082388622</v>
      </c>
      <c r="AK46" s="171">
        <v>902501.23446395202</v>
      </c>
      <c r="AL46" s="171">
        <v>883822.43694066489</v>
      </c>
      <c r="AM46" s="171">
        <v>865101.14122528175</v>
      </c>
      <c r="AN46" s="171">
        <v>846528.6341448403</v>
      </c>
      <c r="AO46" s="171">
        <v>828071.45523840096</v>
      </c>
      <c r="AP46" s="171">
        <v>809751.70748325333</v>
      </c>
      <c r="AQ46" s="171">
        <v>791585.39827823453</v>
      </c>
      <c r="AR46" s="171">
        <v>773395.2028574713</v>
      </c>
      <c r="AS46" s="171">
        <v>755424.78291753121</v>
      </c>
      <c r="AT46" s="171">
        <v>737529.03170787357</v>
      </c>
      <c r="AU46" s="171">
        <v>720011.90453842795</v>
      </c>
      <c r="AV46" s="171">
        <v>702493.72478267527</v>
      </c>
      <c r="AW46" s="171">
        <v>685109.03512412868</v>
      </c>
      <c r="AX46" s="171">
        <v>668158.23288401798</v>
      </c>
      <c r="AY46" s="171">
        <v>651134.38418843225</v>
      </c>
      <c r="AZ46" s="171">
        <v>634333.00382650993</v>
      </c>
      <c r="BA46" s="171">
        <v>617803.90474851953</v>
      </c>
      <c r="BB46" s="171">
        <v>601436.67940418446</v>
      </c>
      <c r="BC46" s="171">
        <v>585373.89943725953</v>
      </c>
      <c r="BD46" s="171">
        <v>569616.75102512725</v>
      </c>
      <c r="BE46" s="171">
        <v>554059.42388724559</v>
      </c>
      <c r="BF46" s="171">
        <v>538870.98004458775</v>
      </c>
      <c r="BG46" s="171">
        <v>524022.5623171539</v>
      </c>
      <c r="BH46" s="171">
        <v>509550.56650911318</v>
      </c>
      <c r="BI46" s="171">
        <v>495480.9763889868</v>
      </c>
      <c r="BJ46" s="171">
        <v>482017.87429738243</v>
      </c>
      <c r="BK46" s="171">
        <v>468893.67132376385</v>
      </c>
      <c r="BL46" s="171">
        <v>456305.88773823105</v>
      </c>
      <c r="BM46" s="171">
        <v>444130.66940462193</v>
      </c>
      <c r="BN46" s="171">
        <v>432391.24710032146</v>
      </c>
      <c r="BO46" s="171">
        <v>421035.52461895585</v>
      </c>
      <c r="BP46" s="171">
        <v>410034.97721884161</v>
      </c>
      <c r="BQ46" s="171">
        <v>399883.25656090199</v>
      </c>
      <c r="BR46" s="171">
        <v>390153.2400268846</v>
      </c>
      <c r="BS46" s="171">
        <v>380921.57166324253</v>
      </c>
      <c r="BT46" s="171">
        <v>372041.05420136708</v>
      </c>
      <c r="BU46" s="171">
        <v>363720.25128826883</v>
      </c>
      <c r="BV46" s="171">
        <v>355920.94575814821</v>
      </c>
      <c r="BW46" s="171">
        <v>351246.62712675624</v>
      </c>
      <c r="BX46" s="171">
        <v>347130.51695422491</v>
      </c>
      <c r="BY46" s="171">
        <v>343342.8487905073</v>
      </c>
      <c r="BZ46" s="171">
        <v>340015.62146711134</v>
      </c>
      <c r="CA46" s="170"/>
      <c r="CB46" s="170"/>
    </row>
    <row r="47" spans="2:80" x14ac:dyDescent="0.25">
      <c r="B47" s="166">
        <f t="shared" si="2"/>
        <v>2040</v>
      </c>
      <c r="C47" s="171">
        <v>1569150.0097155953</v>
      </c>
      <c r="D47" s="171">
        <v>1553036.6944098289</v>
      </c>
      <c r="E47" s="171">
        <v>1536261.5109018765</v>
      </c>
      <c r="F47" s="171">
        <v>1520156.2448279716</v>
      </c>
      <c r="G47" s="171">
        <v>1502981.2068518233</v>
      </c>
      <c r="H47" s="171">
        <v>1486758.4539418388</v>
      </c>
      <c r="I47" s="171">
        <v>1470380.2900298089</v>
      </c>
      <c r="J47" s="171">
        <v>1453174.9155374416</v>
      </c>
      <c r="K47" s="171">
        <v>1436873.1229664825</v>
      </c>
      <c r="L47" s="171">
        <v>1419495.8404808256</v>
      </c>
      <c r="M47" s="171">
        <v>1402828.75325733</v>
      </c>
      <c r="N47" s="171">
        <v>1385503.2389643644</v>
      </c>
      <c r="O47" s="171">
        <v>1368791.1711552499</v>
      </c>
      <c r="P47" s="171">
        <v>1351378.9848499876</v>
      </c>
      <c r="Q47" s="171">
        <v>1331804.3460989734</v>
      </c>
      <c r="R47" s="171">
        <v>1311609.8702347795</v>
      </c>
      <c r="S47" s="171">
        <v>1291454.8291936088</v>
      </c>
      <c r="T47" s="171">
        <v>1271714.0139621347</v>
      </c>
      <c r="U47" s="171">
        <v>1251504.4245168809</v>
      </c>
      <c r="V47" s="171">
        <v>1231720.4429952474</v>
      </c>
      <c r="W47" s="171">
        <v>1211330.6889746001</v>
      </c>
      <c r="X47" s="171">
        <v>1191467.32258149</v>
      </c>
      <c r="Y47" s="171">
        <v>1171149.729532599</v>
      </c>
      <c r="Z47" s="171">
        <v>1151276.0376399087</v>
      </c>
      <c r="AA47" s="171">
        <v>1130850.9592717083</v>
      </c>
      <c r="AB47" s="171">
        <v>1110933.0795283471</v>
      </c>
      <c r="AC47" s="171">
        <v>1090863.1796114494</v>
      </c>
      <c r="AD47" s="171">
        <v>1070403.6163648705</v>
      </c>
      <c r="AE47" s="171">
        <v>1050779.5840209727</v>
      </c>
      <c r="AF47" s="171">
        <v>1030359.3499298434</v>
      </c>
      <c r="AG47" s="171">
        <v>1010841.761780828</v>
      </c>
      <c r="AH47" s="171">
        <v>990808.34477951727</v>
      </c>
      <c r="AI47" s="171">
        <v>970971.3879023511</v>
      </c>
      <c r="AJ47" s="171">
        <v>951500.01310749131</v>
      </c>
      <c r="AK47" s="171">
        <v>931967.22536516411</v>
      </c>
      <c r="AL47" s="171">
        <v>912661.34612470772</v>
      </c>
      <c r="AM47" s="171">
        <v>893413.91548334749</v>
      </c>
      <c r="AN47" s="171">
        <v>874312.32706085639</v>
      </c>
      <c r="AO47" s="171">
        <v>855226.16336054727</v>
      </c>
      <c r="AP47" s="171">
        <v>836281.6152076755</v>
      </c>
      <c r="AQ47" s="171">
        <v>817581.74218514876</v>
      </c>
      <c r="AR47" s="171">
        <v>798863.59874608461</v>
      </c>
      <c r="AS47" s="171">
        <v>780178.14284513483</v>
      </c>
      <c r="AT47" s="171">
        <v>761755.6281772987</v>
      </c>
      <c r="AU47" s="171">
        <v>743619.14894746675</v>
      </c>
      <c r="AV47" s="171">
        <v>725563.32951710885</v>
      </c>
      <c r="AW47" s="171">
        <v>707648.26897998678</v>
      </c>
      <c r="AX47" s="171">
        <v>690092.16617373563</v>
      </c>
      <c r="AY47" s="171">
        <v>672478.32382267877</v>
      </c>
      <c r="AZ47" s="171">
        <v>655143.4851295806</v>
      </c>
      <c r="BA47" s="171">
        <v>638145.29178537289</v>
      </c>
      <c r="BB47" s="171">
        <v>621142.08857090445</v>
      </c>
      <c r="BC47" s="171">
        <v>604612.02261384181</v>
      </c>
      <c r="BD47" s="171">
        <v>588287.90691301879</v>
      </c>
      <c r="BE47" s="171">
        <v>572269.21827901411</v>
      </c>
      <c r="BF47" s="171">
        <v>556531.20253361063</v>
      </c>
      <c r="BG47" s="171">
        <v>541144.37383260916</v>
      </c>
      <c r="BH47" s="171">
        <v>526189.43728587904</v>
      </c>
      <c r="BI47" s="171">
        <v>511646.27911252971</v>
      </c>
      <c r="BJ47" s="171">
        <v>497718.66684581293</v>
      </c>
      <c r="BK47" s="171">
        <v>484029.67830699193</v>
      </c>
      <c r="BL47" s="171">
        <v>470985.12657909351</v>
      </c>
      <c r="BM47" s="171">
        <v>458372.55125043646</v>
      </c>
      <c r="BN47" s="171">
        <v>446204.19055226748</v>
      </c>
      <c r="BO47" s="171">
        <v>434446.18322861445</v>
      </c>
      <c r="BP47" s="171">
        <v>423056.05500735727</v>
      </c>
      <c r="BQ47" s="171">
        <v>412543.72211872466</v>
      </c>
      <c r="BR47" s="171">
        <v>402500.84091015835</v>
      </c>
      <c r="BS47" s="171">
        <v>392940.47032309533</v>
      </c>
      <c r="BT47" s="171">
        <v>383732.09715655609</v>
      </c>
      <c r="BU47" s="171">
        <v>375098.99233746761</v>
      </c>
      <c r="BV47" s="171">
        <v>366964.91130423185</v>
      </c>
      <c r="BW47" s="171">
        <v>362084.30658930528</v>
      </c>
      <c r="BX47" s="171">
        <v>357783.13267074595</v>
      </c>
      <c r="BY47" s="171">
        <v>353881.37156330259</v>
      </c>
      <c r="BZ47" s="171">
        <v>350393.40504365391</v>
      </c>
      <c r="CA47" s="170"/>
      <c r="CB47" s="170"/>
    </row>
    <row r="48" spans="2:80" x14ac:dyDescent="0.25">
      <c r="B48" s="166">
        <f t="shared" si="2"/>
        <v>2041</v>
      </c>
      <c r="C48" s="171">
        <v>1617619.1282839598</v>
      </c>
      <c r="D48" s="171">
        <v>1601087.0610675924</v>
      </c>
      <c r="E48" s="171">
        <v>1583700.6683603711</v>
      </c>
      <c r="F48" s="171">
        <v>1567223.8103806414</v>
      </c>
      <c r="G48" s="171">
        <v>1549509.4046562335</v>
      </c>
      <c r="H48" s="171">
        <v>1532775.8525499743</v>
      </c>
      <c r="I48" s="171">
        <v>1516008.8576176497</v>
      </c>
      <c r="J48" s="171">
        <v>1498261.0090671759</v>
      </c>
      <c r="K48" s="171">
        <v>1481443.8498957532</v>
      </c>
      <c r="L48" s="171">
        <v>1463563.3357003671</v>
      </c>
      <c r="M48" s="171">
        <v>1446486.5658893548</v>
      </c>
      <c r="N48" s="171">
        <v>1428496.0320319962</v>
      </c>
      <c r="O48" s="171">
        <v>1411368.486222872</v>
      </c>
      <c r="P48" s="171">
        <v>1393445.6563869151</v>
      </c>
      <c r="Q48" s="171">
        <v>1373252.8974496827</v>
      </c>
      <c r="R48" s="171">
        <v>1352422.0739171098</v>
      </c>
      <c r="S48" s="171">
        <v>1331670.7803560132</v>
      </c>
      <c r="T48" s="171">
        <v>1311408.1988560595</v>
      </c>
      <c r="U48" s="171">
        <v>1290558.7569957494</v>
      </c>
      <c r="V48" s="171">
        <v>1270244.9916583411</v>
      </c>
      <c r="W48" s="171">
        <v>1249242.8949070193</v>
      </c>
      <c r="X48" s="171">
        <v>1228805.0450137313</v>
      </c>
      <c r="Y48" s="171">
        <v>1207782.3922249079</v>
      </c>
      <c r="Z48" s="171">
        <v>1187364.1379806851</v>
      </c>
      <c r="AA48" s="171">
        <v>1166319.215761797</v>
      </c>
      <c r="AB48" s="171">
        <v>1145847.8603678858</v>
      </c>
      <c r="AC48" s="171">
        <v>1125132.9636384165</v>
      </c>
      <c r="AD48" s="171">
        <v>1104046.9089469942</v>
      </c>
      <c r="AE48" s="171">
        <v>1083867.8106805373</v>
      </c>
      <c r="AF48" s="171">
        <v>1062742.3369091447</v>
      </c>
      <c r="AG48" s="171">
        <v>1042668.0529642117</v>
      </c>
      <c r="AH48" s="171">
        <v>1021987.3119173301</v>
      </c>
      <c r="AI48" s="171">
        <v>1001534.9752000584</v>
      </c>
      <c r="AJ48" s="171">
        <v>981499.06855892169</v>
      </c>
      <c r="AK48" s="171">
        <v>961395.46058696881</v>
      </c>
      <c r="AL48" s="171">
        <v>941482.99944654992</v>
      </c>
      <c r="AM48" s="171">
        <v>921667.14224992599</v>
      </c>
      <c r="AN48" s="171">
        <v>901997.84221552312</v>
      </c>
      <c r="AO48" s="171">
        <v>882305.42918440071</v>
      </c>
      <c r="AP48" s="171">
        <v>862757.981863047</v>
      </c>
      <c r="AQ48" s="171">
        <v>843493.03336009383</v>
      </c>
      <c r="AR48" s="171">
        <v>824224.81214843248</v>
      </c>
      <c r="AS48" s="171">
        <v>804890.64245836285</v>
      </c>
      <c r="AT48" s="171">
        <v>785921.28444797569</v>
      </c>
      <c r="AU48" s="171">
        <v>767182.06042022305</v>
      </c>
      <c r="AV48" s="171">
        <v>748567.67613753304</v>
      </c>
      <c r="AW48" s="171">
        <v>730109.68607890513</v>
      </c>
      <c r="AX48" s="171">
        <v>711966.86600789288</v>
      </c>
      <c r="AY48" s="171">
        <v>693790.82166223112</v>
      </c>
      <c r="AZ48" s="171">
        <v>675909.58923351509</v>
      </c>
      <c r="BA48" s="171">
        <v>658403.87501827488</v>
      </c>
      <c r="BB48" s="171">
        <v>640820.56162737648</v>
      </c>
      <c r="BC48" s="171">
        <v>623790.63263304858</v>
      </c>
      <c r="BD48" s="171">
        <v>606924.08970939426</v>
      </c>
      <c r="BE48" s="171">
        <v>590422.3994830196</v>
      </c>
      <c r="BF48" s="171">
        <v>574159.05039023631</v>
      </c>
      <c r="BG48" s="171">
        <v>558257.35236131772</v>
      </c>
      <c r="BH48" s="171">
        <v>542822.87498275749</v>
      </c>
      <c r="BI48" s="171">
        <v>527810.87814518739</v>
      </c>
      <c r="BJ48" s="171">
        <v>513419.60549849027</v>
      </c>
      <c r="BK48" s="171">
        <v>499235.18316702463</v>
      </c>
      <c r="BL48" s="171">
        <v>485748.62440540257</v>
      </c>
      <c r="BM48" s="171">
        <v>472711.50537783367</v>
      </c>
      <c r="BN48" s="171">
        <v>460123.43268966634</v>
      </c>
      <c r="BO48" s="171">
        <v>447976.20238123555</v>
      </c>
      <c r="BP48" s="171">
        <v>436206.42526997905</v>
      </c>
      <c r="BQ48" s="171">
        <v>425343.00941269996</v>
      </c>
      <c r="BR48" s="171">
        <v>414974.74602676136</v>
      </c>
      <c r="BS48" s="171">
        <v>405093.57004083029</v>
      </c>
      <c r="BT48" s="171">
        <v>395572.72239478532</v>
      </c>
      <c r="BU48" s="171">
        <v>386636.91449928342</v>
      </c>
      <c r="BV48" s="171">
        <v>378205.57142020477</v>
      </c>
      <c r="BW48" s="171">
        <v>373139.9883263919</v>
      </c>
      <c r="BX48" s="171">
        <v>368671.05173432495</v>
      </c>
      <c r="BY48" s="171">
        <v>364645.60046642099</v>
      </c>
      <c r="BZ48" s="171">
        <v>361015.202460289</v>
      </c>
      <c r="CA48" s="170"/>
      <c r="CB48" s="170"/>
    </row>
    <row r="49" spans="2:80" x14ac:dyDescent="0.25">
      <c r="B49" s="166">
        <f t="shared" si="2"/>
        <v>2042</v>
      </c>
      <c r="C49" s="171">
        <v>1666980.7544857168</v>
      </c>
      <c r="D49" s="171">
        <v>1649837.2763643418</v>
      </c>
      <c r="E49" s="171">
        <v>1632018.8725487362</v>
      </c>
      <c r="F49" s="171">
        <v>1615034.7747217722</v>
      </c>
      <c r="G49" s="171">
        <v>1596775.8430374463</v>
      </c>
      <c r="H49" s="171">
        <v>1579527.1905798134</v>
      </c>
      <c r="I49" s="171">
        <v>1562244.0920113334</v>
      </c>
      <c r="J49" s="171">
        <v>1543950.7142161597</v>
      </c>
      <c r="K49" s="171">
        <v>1526615.9464814079</v>
      </c>
      <c r="L49" s="171">
        <v>1508275.2043441627</v>
      </c>
      <c r="M49" s="171">
        <v>1490671.2212867243</v>
      </c>
      <c r="N49" s="171">
        <v>1472126.0612615494</v>
      </c>
      <c r="O49" s="171">
        <v>1454469.7789260556</v>
      </c>
      <c r="P49" s="171">
        <v>1436077.1682611906</v>
      </c>
      <c r="Q49" s="171">
        <v>1415261.8601197498</v>
      </c>
      <c r="R49" s="171">
        <v>1393789.5450455376</v>
      </c>
      <c r="S49" s="171">
        <v>1372476.9700494721</v>
      </c>
      <c r="T49" s="171">
        <v>1351588.0680248186</v>
      </c>
      <c r="U49" s="171">
        <v>1330094.9193894709</v>
      </c>
      <c r="V49" s="171">
        <v>1309153.2980122394</v>
      </c>
      <c r="W49" s="171">
        <v>1287573.8328718091</v>
      </c>
      <c r="X49" s="171">
        <v>1266433.2668088898</v>
      </c>
      <c r="Y49" s="171">
        <v>1244829.2756626143</v>
      </c>
      <c r="Z49" s="171">
        <v>1223778.3540677554</v>
      </c>
      <c r="AA49" s="171">
        <v>1202146.3954776854</v>
      </c>
      <c r="AB49" s="171">
        <v>1181039.1030550376</v>
      </c>
      <c r="AC49" s="171">
        <v>1159680.7035762065</v>
      </c>
      <c r="AD49" s="171">
        <v>1137999.652004947</v>
      </c>
      <c r="AE49" s="171">
        <v>1117191.4283393666</v>
      </c>
      <c r="AF49" s="171">
        <v>1095464.7252248672</v>
      </c>
      <c r="AG49" s="171">
        <v>1074763.0631074489</v>
      </c>
      <c r="AH49" s="171">
        <v>1053436.7501750232</v>
      </c>
      <c r="AI49" s="171">
        <v>1032396.9910125191</v>
      </c>
      <c r="AJ49" s="171">
        <v>1011733.500235089</v>
      </c>
      <c r="AK49" s="171">
        <v>991000.27708691848</v>
      </c>
      <c r="AL49" s="171">
        <v>970510.30235503847</v>
      </c>
      <c r="AM49" s="171">
        <v>950072.48446335131</v>
      </c>
      <c r="AN49" s="171">
        <v>929785.95976948226</v>
      </c>
      <c r="AO49" s="171">
        <v>909516.86613776034</v>
      </c>
      <c r="AP49" s="171">
        <v>889394.27282104222</v>
      </c>
      <c r="AQ49" s="171">
        <v>869521.41583850794</v>
      </c>
      <c r="AR49" s="171">
        <v>849682.49328630837</v>
      </c>
      <c r="AS49" s="171">
        <v>829772.56995473139</v>
      </c>
      <c r="AT49" s="171">
        <v>810236.20704850112</v>
      </c>
      <c r="AU49" s="171">
        <v>790901.87222902151</v>
      </c>
      <c r="AV49" s="171">
        <v>771696.56146790192</v>
      </c>
      <c r="AW49" s="171">
        <v>752681.85766111338</v>
      </c>
      <c r="AX49" s="171">
        <v>733962.15823780652</v>
      </c>
      <c r="AY49" s="171">
        <v>715260.73272461235</v>
      </c>
      <c r="AZ49" s="171">
        <v>696808.63224891829</v>
      </c>
      <c r="BA49" s="171">
        <v>678743.81453417847</v>
      </c>
      <c r="BB49" s="171">
        <v>660644.45880621555</v>
      </c>
      <c r="BC49" s="171">
        <v>643069.14098781219</v>
      </c>
      <c r="BD49" s="171">
        <v>625682.31038568448</v>
      </c>
      <c r="BE49" s="171">
        <v>608669.92077883286</v>
      </c>
      <c r="BF49" s="171">
        <v>591902.38381820568</v>
      </c>
      <c r="BG49" s="171">
        <v>575505.65084970684</v>
      </c>
      <c r="BH49" s="171">
        <v>559589.79587030411</v>
      </c>
      <c r="BI49" s="171">
        <v>544108.25752631633</v>
      </c>
      <c r="BJ49" s="171">
        <v>529239.91744264192</v>
      </c>
      <c r="BK49" s="171">
        <v>514636.98837635654</v>
      </c>
      <c r="BL49" s="171">
        <v>500714.39578421402</v>
      </c>
      <c r="BM49" s="171">
        <v>487257.52052416152</v>
      </c>
      <c r="BN49" s="171">
        <v>474244.62011377694</v>
      </c>
      <c r="BO49" s="171">
        <v>461717.48390275147</v>
      </c>
      <c r="BP49" s="171">
        <v>449571.53966848837</v>
      </c>
      <c r="BQ49" s="171">
        <v>438360.5048087436</v>
      </c>
      <c r="BR49" s="171">
        <v>427640.55487374769</v>
      </c>
      <c r="BS49" s="171">
        <v>417439.78995839786</v>
      </c>
      <c r="BT49" s="171">
        <v>407618.34685074684</v>
      </c>
      <c r="BU49" s="171">
        <v>398378.73624147038</v>
      </c>
      <c r="BV49" s="171">
        <v>389688.62453747325</v>
      </c>
      <c r="BW49" s="171">
        <v>384456.14383870724</v>
      </c>
      <c r="BX49" s="171">
        <v>379830.80386079906</v>
      </c>
      <c r="BY49" s="171">
        <v>375665.20785313786</v>
      </c>
      <c r="BZ49" s="171">
        <v>371905.37898265256</v>
      </c>
      <c r="CA49" s="170"/>
      <c r="CB49" s="170"/>
    </row>
    <row r="50" spans="2:80" x14ac:dyDescent="0.25">
      <c r="B50" s="166">
        <f t="shared" si="2"/>
        <v>2043</v>
      </c>
      <c r="C50" s="171">
        <v>1718518.1045813884</v>
      </c>
      <c r="D50" s="171">
        <v>1700660.953138096</v>
      </c>
      <c r="E50" s="171">
        <v>1682459.9204802033</v>
      </c>
      <c r="F50" s="171">
        <v>1664942.5768653832</v>
      </c>
      <c r="G50" s="171">
        <v>1646118.1502123256</v>
      </c>
      <c r="H50" s="171">
        <v>1628327.917041457</v>
      </c>
      <c r="I50" s="171">
        <v>1610502.2043764156</v>
      </c>
      <c r="J50" s="171">
        <v>1591641.876582263</v>
      </c>
      <c r="K50" s="171">
        <v>1573762.8392642317</v>
      </c>
      <c r="L50" s="171">
        <v>1555006.3590037189</v>
      </c>
      <c r="M50" s="171">
        <v>1536846.7892423444</v>
      </c>
      <c r="N50" s="171">
        <v>1517717.8072042011</v>
      </c>
      <c r="O50" s="171">
        <v>1499504.3691864298</v>
      </c>
      <c r="P50" s="171">
        <v>1480679.7382663246</v>
      </c>
      <c r="Q50" s="171">
        <v>1459209.1920384103</v>
      </c>
      <c r="R50" s="171">
        <v>1437067.413980999</v>
      </c>
      <c r="S50" s="171">
        <v>1415223.296757082</v>
      </c>
      <c r="T50" s="171">
        <v>1393673.8601469607</v>
      </c>
      <c r="U50" s="171">
        <v>1371507.2502318858</v>
      </c>
      <c r="V50" s="171">
        <v>1349903.4047058611</v>
      </c>
      <c r="W50" s="171">
        <v>1327769.0469359753</v>
      </c>
      <c r="X50" s="171">
        <v>1305838.295122456</v>
      </c>
      <c r="Y50" s="171">
        <v>1283672.6061843024</v>
      </c>
      <c r="Z50" s="171">
        <v>1261953.0927516231</v>
      </c>
      <c r="AA50" s="171">
        <v>1239749.6552471127</v>
      </c>
      <c r="AB50" s="171">
        <v>1217973.1408020663</v>
      </c>
      <c r="AC50" s="171">
        <v>1195933.3584560123</v>
      </c>
      <c r="AD50" s="171">
        <v>1173671.1133036078</v>
      </c>
      <c r="AE50" s="171">
        <v>1152194.8865926743</v>
      </c>
      <c r="AF50" s="171">
        <v>1129876.3175332099</v>
      </c>
      <c r="AG50" s="171">
        <v>1108503.7761595554</v>
      </c>
      <c r="AH50" s="171">
        <v>1086498.2339294332</v>
      </c>
      <c r="AI50" s="171">
        <v>1064872.0595585105</v>
      </c>
      <c r="AJ50" s="171">
        <v>1043539.8334582679</v>
      </c>
      <c r="AK50" s="171">
        <v>1022138.8540969422</v>
      </c>
      <c r="AL50" s="171">
        <v>1001067.6952219137</v>
      </c>
      <c r="AM50" s="171">
        <v>979968.9720053568</v>
      </c>
      <c r="AN50" s="171">
        <v>959023.74148951785</v>
      </c>
      <c r="AO50" s="171">
        <v>938169.77598772303</v>
      </c>
      <c r="AP50" s="171">
        <v>917464.2799383041</v>
      </c>
      <c r="AQ50" s="171">
        <v>896940.04543165979</v>
      </c>
      <c r="AR50" s="171">
        <v>876519.48657383723</v>
      </c>
      <c r="AS50" s="171">
        <v>856020.13432867639</v>
      </c>
      <c r="AT50" s="171">
        <v>835897.18787944084</v>
      </c>
      <c r="AU50" s="171">
        <v>815924.40724893566</v>
      </c>
      <c r="AV50" s="171">
        <v>796087.10434148763</v>
      </c>
      <c r="AW50" s="171">
        <v>776494.51385743648</v>
      </c>
      <c r="AX50" s="171">
        <v>757154.95970821707</v>
      </c>
      <c r="AY50" s="171">
        <v>737925.67898971518</v>
      </c>
      <c r="AZ50" s="171">
        <v>718858.27764266822</v>
      </c>
      <c r="BA50" s="171">
        <v>700190.52067542775</v>
      </c>
      <c r="BB50" s="171">
        <v>681567.7759432015</v>
      </c>
      <c r="BC50" s="171">
        <v>663401.65997886192</v>
      </c>
      <c r="BD50" s="171">
        <v>645466.89711737935</v>
      </c>
      <c r="BE50" s="171">
        <v>627915.30811900902</v>
      </c>
      <c r="BF50" s="171">
        <v>610614.74070529826</v>
      </c>
      <c r="BG50" s="171">
        <v>593692.97595095239</v>
      </c>
      <c r="BH50" s="171">
        <v>577265.85366483964</v>
      </c>
      <c r="BI50" s="171">
        <v>561284.53317195585</v>
      </c>
      <c r="BJ50" s="171">
        <v>545888.31959389127</v>
      </c>
      <c r="BK50" s="171">
        <v>530857.00108160218</v>
      </c>
      <c r="BL50" s="171">
        <v>516459.65735217743</v>
      </c>
      <c r="BM50" s="171">
        <v>502546.3635475171</v>
      </c>
      <c r="BN50" s="171">
        <v>489058.68165605428</v>
      </c>
      <c r="BO50" s="171">
        <v>476126.48307267029</v>
      </c>
      <c r="BP50" s="171">
        <v>463573.03859823756</v>
      </c>
      <c r="BQ50" s="171">
        <v>451984.16414043488</v>
      </c>
      <c r="BR50" s="171">
        <v>440869.17627071543</v>
      </c>
      <c r="BS50" s="171">
        <v>430319.70046467066</v>
      </c>
      <c r="BT50" s="171">
        <v>420175.62132211088</v>
      </c>
      <c r="BU50" s="171">
        <v>410594.06458617689</v>
      </c>
      <c r="BV50" s="171">
        <v>401631.77865679073</v>
      </c>
      <c r="BW50" s="171">
        <v>396214.1909409634</v>
      </c>
      <c r="BX50" s="171">
        <v>391409.24719503644</v>
      </c>
      <c r="BY50" s="171">
        <v>387084.27154472342</v>
      </c>
      <c r="BZ50" s="171">
        <v>383173.75823193125</v>
      </c>
      <c r="CA50" s="170"/>
      <c r="CB50" s="170"/>
    </row>
    <row r="51" spans="2:80" x14ac:dyDescent="0.25">
      <c r="B51" s="166">
        <f t="shared" si="2"/>
        <v>2044</v>
      </c>
      <c r="C51" s="171">
        <v>1772435.2923466656</v>
      </c>
      <c r="D51" s="171">
        <v>1753739.8958106195</v>
      </c>
      <c r="E51" s="171">
        <v>1735222.0281566579</v>
      </c>
      <c r="F51" s="171">
        <v>1717142.4969504997</v>
      </c>
      <c r="G51" s="171">
        <v>1697728.7949516024</v>
      </c>
      <c r="H51" s="171">
        <v>1679367.5239967487</v>
      </c>
      <c r="I51" s="171">
        <v>1660969.7091628965</v>
      </c>
      <c r="J51" s="171">
        <v>1641518.1856948282</v>
      </c>
      <c r="K51" s="171">
        <v>1623065.2356449354</v>
      </c>
      <c r="L51" s="171">
        <v>1603951.5396883055</v>
      </c>
      <c r="M51" s="171">
        <v>1585204.673536411</v>
      </c>
      <c r="N51" s="171">
        <v>1565459.3127394435</v>
      </c>
      <c r="O51" s="171">
        <v>1546656.9622834595</v>
      </c>
      <c r="P51" s="171">
        <v>1527450.5218433542</v>
      </c>
      <c r="Q51" s="171">
        <v>1505288.2735742184</v>
      </c>
      <c r="R51" s="171">
        <v>1482445.4608095244</v>
      </c>
      <c r="S51" s="171">
        <v>1460110.6423030649</v>
      </c>
      <c r="T51" s="171">
        <v>1437862.3567782682</v>
      </c>
      <c r="U51" s="171">
        <v>1414988.6011904287</v>
      </c>
      <c r="V51" s="171">
        <v>1392684.0585167552</v>
      </c>
      <c r="W51" s="171">
        <v>1370026.7405687622</v>
      </c>
      <c r="X51" s="171">
        <v>1347200.7792241061</v>
      </c>
      <c r="Y51" s="171">
        <v>1324501.8458143177</v>
      </c>
      <c r="Z51" s="171">
        <v>1302073.3850348017</v>
      </c>
      <c r="AA51" s="171">
        <v>1279321.8780121913</v>
      </c>
      <c r="AB51" s="171">
        <v>1256838.225273455</v>
      </c>
      <c r="AC51" s="171">
        <v>1234074.3675642</v>
      </c>
      <c r="AD51" s="171">
        <v>1211251.4103551223</v>
      </c>
      <c r="AE51" s="171">
        <v>1189063.1778813633</v>
      </c>
      <c r="AF51" s="171">
        <v>1166167.8096553595</v>
      </c>
      <c r="AG51" s="171">
        <v>1144075.3913001828</v>
      </c>
      <c r="AH51" s="171">
        <v>1121351.761028823</v>
      </c>
      <c r="AI51" s="171">
        <v>1099144.566846115</v>
      </c>
      <c r="AJ51" s="171">
        <v>1077096.8018781017</v>
      </c>
      <c r="AK51" s="171">
        <v>1054984.3632127321</v>
      </c>
      <c r="AL51" s="171">
        <v>1033331.5495667756</v>
      </c>
      <c r="AM51" s="171">
        <v>1011527.2272267882</v>
      </c>
      <c r="AN51" s="171">
        <v>989876.04101519461</v>
      </c>
      <c r="AO51" s="171">
        <v>968431.11526749108</v>
      </c>
      <c r="AP51" s="171">
        <v>947136.60661662812</v>
      </c>
      <c r="AQ51" s="171">
        <v>925911.22813259345</v>
      </c>
      <c r="AR51" s="171">
        <v>904898.99417107902</v>
      </c>
      <c r="AS51" s="171">
        <v>883796.83939029486</v>
      </c>
      <c r="AT51" s="171">
        <v>863067.48936555535</v>
      </c>
      <c r="AU51" s="171">
        <v>842406.13884233101</v>
      </c>
      <c r="AV51" s="171">
        <v>821889.1303256274</v>
      </c>
      <c r="AW51" s="171">
        <v>801696.34937293828</v>
      </c>
      <c r="AX51" s="171">
        <v>781687.24340461812</v>
      </c>
      <c r="AY51" s="171">
        <v>761930.87591570662</v>
      </c>
      <c r="AZ51" s="171">
        <v>742196.66937584872</v>
      </c>
      <c r="BA51" s="171">
        <v>722875.1669850091</v>
      </c>
      <c r="BB51" s="171">
        <v>703723.3756920821</v>
      </c>
      <c r="BC51" s="171">
        <v>684913.94148791546</v>
      </c>
      <c r="BD51" s="171">
        <v>666400.39055030909</v>
      </c>
      <c r="BE51" s="171">
        <v>648277.63903676602</v>
      </c>
      <c r="BF51" s="171">
        <v>630411.61874133139</v>
      </c>
      <c r="BG51" s="171">
        <v>612930.92811636417</v>
      </c>
      <c r="BH51" s="171">
        <v>595958.69491325144</v>
      </c>
      <c r="BI51" s="171">
        <v>579443.24747617031</v>
      </c>
      <c r="BJ51" s="171">
        <v>563459.27528831712</v>
      </c>
      <c r="BK51" s="171">
        <v>547990.55912669247</v>
      </c>
      <c r="BL51" s="171">
        <v>533073.34592274216</v>
      </c>
      <c r="BM51" s="171">
        <v>518661.09761504328</v>
      </c>
      <c r="BN51" s="171">
        <v>504639.3176139468</v>
      </c>
      <c r="BO51" s="171">
        <v>491273.56399545708</v>
      </c>
      <c r="BP51" s="171">
        <v>478276.50053523219</v>
      </c>
      <c r="BQ51" s="171">
        <v>466275.03984478675</v>
      </c>
      <c r="BR51" s="171">
        <v>454713.58900519472</v>
      </c>
      <c r="BS51" s="171">
        <v>443781.54774670023</v>
      </c>
      <c r="BT51" s="171">
        <v>433289.6357733591</v>
      </c>
      <c r="BU51" s="171">
        <v>423320.89044934657</v>
      </c>
      <c r="BV51" s="171">
        <v>414071.65113732929</v>
      </c>
      <c r="BW51" s="171">
        <v>408447.71235794586</v>
      </c>
      <c r="BX51" s="171">
        <v>403435.54590234399</v>
      </c>
      <c r="BY51" s="171">
        <v>398928.14845911117</v>
      </c>
      <c r="BZ51" s="171">
        <v>394841.63969802496</v>
      </c>
      <c r="CA51" s="170"/>
      <c r="CB51" s="170"/>
    </row>
    <row r="52" spans="2:80" x14ac:dyDescent="0.25">
      <c r="B52" s="166">
        <f t="shared" si="2"/>
        <v>2045</v>
      </c>
      <c r="C52" s="171">
        <v>1828435.4618617999</v>
      </c>
      <c r="D52" s="171">
        <v>1808861.6838781692</v>
      </c>
      <c r="E52" s="171">
        <v>1790018.0113733402</v>
      </c>
      <c r="F52" s="171">
        <v>1771352.2000446217</v>
      </c>
      <c r="G52" s="171">
        <v>1751349.3831532942</v>
      </c>
      <c r="H52" s="171">
        <v>1732392.205509501</v>
      </c>
      <c r="I52" s="171">
        <v>1713397.38767034</v>
      </c>
      <c r="J52" s="171">
        <v>1693353.084784237</v>
      </c>
      <c r="K52" s="171">
        <v>1674300.8452021715</v>
      </c>
      <c r="L52" s="171">
        <v>1654840.7718059258</v>
      </c>
      <c r="M52" s="171">
        <v>1635480.1792204811</v>
      </c>
      <c r="N52" s="171">
        <v>1615091.1371506117</v>
      </c>
      <c r="O52" s="171">
        <v>1595673.3957319544</v>
      </c>
      <c r="P52" s="171">
        <v>1576092.4850743571</v>
      </c>
      <c r="Q52" s="171">
        <v>1553208.3075117967</v>
      </c>
      <c r="R52" s="171">
        <v>1529654.5412053093</v>
      </c>
      <c r="S52" s="171">
        <v>1506830.4516122132</v>
      </c>
      <c r="T52" s="171">
        <v>1483851.8847021377</v>
      </c>
      <c r="U52" s="171">
        <v>1460258.6167523391</v>
      </c>
      <c r="V52" s="171">
        <v>1437221.4570824313</v>
      </c>
      <c r="W52" s="171">
        <v>1414038.3037478775</v>
      </c>
      <c r="X52" s="171">
        <v>1390273.5594049413</v>
      </c>
      <c r="Y52" s="171">
        <v>1367036.6480928594</v>
      </c>
      <c r="Z52" s="171">
        <v>1343866.0817997502</v>
      </c>
      <c r="AA52" s="171">
        <v>1320559.6504333769</v>
      </c>
      <c r="AB52" s="171">
        <v>1297351.3631846048</v>
      </c>
      <c r="AC52" s="171">
        <v>1273828.6739527234</v>
      </c>
      <c r="AD52" s="171">
        <v>1250450.3940319978</v>
      </c>
      <c r="AE52" s="171">
        <v>1227514.7591164196</v>
      </c>
      <c r="AF52" s="171">
        <v>1204044.5142236338</v>
      </c>
      <c r="AG52" s="171">
        <v>1181181.7637735675</v>
      </c>
      <c r="AH52" s="171">
        <v>1157731.201947768</v>
      </c>
      <c r="AI52" s="171">
        <v>1134927.4446210335</v>
      </c>
      <c r="AJ52" s="171">
        <v>1112127.0103502139</v>
      </c>
      <c r="AK52" s="171">
        <v>1089278.3886557964</v>
      </c>
      <c r="AL52" s="171">
        <v>1067025.9226790331</v>
      </c>
      <c r="AM52" s="171">
        <v>1044490.03717044</v>
      </c>
      <c r="AN52" s="171">
        <v>1022095.2635081017</v>
      </c>
      <c r="AO52" s="171">
        <v>1000038.9414392505</v>
      </c>
      <c r="AP52" s="171">
        <v>978144.41420045611</v>
      </c>
      <c r="AQ52" s="171">
        <v>956179.15254939871</v>
      </c>
      <c r="AR52" s="171">
        <v>934561.83393213071</v>
      </c>
      <c r="AS52" s="171">
        <v>912841.31675167731</v>
      </c>
      <c r="AT52" s="171">
        <v>891471.33080838597</v>
      </c>
      <c r="AU52" s="171">
        <v>870090.31004373555</v>
      </c>
      <c r="AV52" s="171">
        <v>848870.11700517358</v>
      </c>
      <c r="AW52" s="171">
        <v>828049.51504316495</v>
      </c>
      <c r="AX52" s="171">
        <v>807338.63570164936</v>
      </c>
      <c r="AY52" s="171">
        <v>787037.2401981157</v>
      </c>
      <c r="AZ52" s="171">
        <v>766602.63905034866</v>
      </c>
      <c r="BA52" s="171">
        <v>746593.78403958923</v>
      </c>
      <c r="BB52" s="171">
        <v>726897.78802117426</v>
      </c>
      <c r="BC52" s="171">
        <v>707405.35360766936</v>
      </c>
      <c r="BD52" s="171">
        <v>688287.20545722393</v>
      </c>
      <c r="BE52" s="171">
        <v>669566.9089725574</v>
      </c>
      <c r="BF52" s="171">
        <v>651108.84717618686</v>
      </c>
      <c r="BG52" s="171">
        <v>633041.83526414027</v>
      </c>
      <c r="BH52" s="171">
        <v>615497.29785927839</v>
      </c>
      <c r="BI52" s="171">
        <v>598420.36430633697</v>
      </c>
      <c r="BJ52" s="171">
        <v>581810.93921756512</v>
      </c>
      <c r="BK52" s="171">
        <v>565882.87695411232</v>
      </c>
      <c r="BL52" s="171">
        <v>550414.978211993</v>
      </c>
      <c r="BM52" s="171">
        <v>535472.09121461143</v>
      </c>
      <c r="BN52" s="171">
        <v>520882.42540062557</v>
      </c>
      <c r="BO52" s="171">
        <v>507058.09790673805</v>
      </c>
      <c r="BP52" s="171">
        <v>493588.00839300337</v>
      </c>
      <c r="BQ52" s="171">
        <v>481142.73946627101</v>
      </c>
      <c r="BR52" s="171">
        <v>469103.1137428197</v>
      </c>
      <c r="BS52" s="171">
        <v>457763.2085887295</v>
      </c>
      <c r="BT52" s="171">
        <v>446902.52138471167</v>
      </c>
      <c r="BU52" s="171">
        <v>436518.10025829263</v>
      </c>
      <c r="BV52" s="171">
        <v>426966.91860790143</v>
      </c>
      <c r="BW52" s="171">
        <v>421119.10083093552</v>
      </c>
      <c r="BX52" s="171">
        <v>415881.50432884553</v>
      </c>
      <c r="BY52" s="171">
        <v>411179.92686754343</v>
      </c>
      <c r="BZ52" s="171">
        <v>406899.65719820338</v>
      </c>
      <c r="CA52" s="170"/>
      <c r="CB52" s="170"/>
    </row>
    <row r="53" spans="2:80" x14ac:dyDescent="0.25">
      <c r="B53" s="166">
        <f t="shared" si="2"/>
        <v>2046</v>
      </c>
      <c r="C53" s="171">
        <v>1885006.8944318958</v>
      </c>
      <c r="D53" s="171">
        <v>1864719.1773606213</v>
      </c>
      <c r="E53" s="171">
        <v>1845383.5610782541</v>
      </c>
      <c r="F53" s="171">
        <v>1826131.0957344093</v>
      </c>
      <c r="G53" s="171">
        <v>1805557.7836685451</v>
      </c>
      <c r="H53" s="171">
        <v>1786003.9329358931</v>
      </c>
      <c r="I53" s="171">
        <v>1766411.3128020121</v>
      </c>
      <c r="J53" s="171">
        <v>1745791.4753392341</v>
      </c>
      <c r="K53" s="171">
        <v>1726138.7621045879</v>
      </c>
      <c r="L53" s="171">
        <v>1706204.7578940741</v>
      </c>
      <c r="M53" s="171">
        <v>1686231.5114847545</v>
      </c>
      <c r="N53" s="171">
        <v>1665198.9621064784</v>
      </c>
      <c r="O53" s="171">
        <v>1645166.8523989506</v>
      </c>
      <c r="P53" s="171">
        <v>1625095.5004926182</v>
      </c>
      <c r="Q53" s="171">
        <v>1601489.9698777662</v>
      </c>
      <c r="R53" s="171">
        <v>1577241.24754067</v>
      </c>
      <c r="S53" s="171">
        <v>1553818.1217533634</v>
      </c>
      <c r="T53" s="171">
        <v>1530111.7901535565</v>
      </c>
      <c r="U53" s="171">
        <v>1505815.9513903293</v>
      </c>
      <c r="V53" s="171">
        <v>1482048.2974031602</v>
      </c>
      <c r="W53" s="171">
        <v>1458240.9284196105</v>
      </c>
      <c r="X53" s="171">
        <v>1433653.4658799968</v>
      </c>
      <c r="Y53" s="171">
        <v>1409784.5381102976</v>
      </c>
      <c r="Z53" s="171">
        <v>1385875.8953442164</v>
      </c>
      <c r="AA53" s="171">
        <v>1361927.5375817544</v>
      </c>
      <c r="AB53" s="171">
        <v>1338013.8088791023</v>
      </c>
      <c r="AC53" s="171">
        <v>1313738.345488104</v>
      </c>
      <c r="AD53" s="171">
        <v>1289738.9678728406</v>
      </c>
      <c r="AE53" s="171">
        <v>1266064.5478520843</v>
      </c>
      <c r="AF53" s="171">
        <v>1241959.6638260181</v>
      </c>
      <c r="AG53" s="171">
        <v>1218325.8391100136</v>
      </c>
      <c r="AH53" s="171">
        <v>1194180.0740239085</v>
      </c>
      <c r="AI53" s="171">
        <v>1170717.5137069109</v>
      </c>
      <c r="AJ53" s="171">
        <v>1147176.4689923031</v>
      </c>
      <c r="AK53" s="171">
        <v>1123613.4309584058</v>
      </c>
      <c r="AL53" s="171">
        <v>1100708.1567185349</v>
      </c>
      <c r="AM53" s="171">
        <v>1077463.2628062114</v>
      </c>
      <c r="AN53" s="171">
        <v>1054337.7591587771</v>
      </c>
      <c r="AO53" s="171">
        <v>1031625.0077951628</v>
      </c>
      <c r="AP53" s="171">
        <v>1009097.7242119836</v>
      </c>
      <c r="AQ53" s="171">
        <v>986409.53428902128</v>
      </c>
      <c r="AR53" s="171">
        <v>964159.37973444303</v>
      </c>
      <c r="AS53" s="171">
        <v>941796.36740525707</v>
      </c>
      <c r="AT53" s="171">
        <v>919750.86356120103</v>
      </c>
      <c r="AU53" s="171">
        <v>897678.38463300164</v>
      </c>
      <c r="AV53" s="171">
        <v>875788.46189109283</v>
      </c>
      <c r="AW53" s="171">
        <v>854319.19025072164</v>
      </c>
      <c r="AX53" s="171">
        <v>832933.42389796022</v>
      </c>
      <c r="AY53" s="171">
        <v>812034.22777357511</v>
      </c>
      <c r="AZ53" s="171">
        <v>790928.28561488073</v>
      </c>
      <c r="BA53" s="171">
        <v>770260.34240821889</v>
      </c>
      <c r="BB53" s="171">
        <v>749984.30058341741</v>
      </c>
      <c r="BC53" s="171">
        <v>729833.44830748683</v>
      </c>
      <c r="BD53" s="171">
        <v>710111.24084082968</v>
      </c>
      <c r="BE53" s="171">
        <v>690795.92252948415</v>
      </c>
      <c r="BF53" s="171">
        <v>671749.34215393499</v>
      </c>
      <c r="BG53" s="171">
        <v>653101.92058368865</v>
      </c>
      <c r="BH53" s="171">
        <v>634991.88062219659</v>
      </c>
      <c r="BI53" s="171">
        <v>617361.68264967529</v>
      </c>
      <c r="BJ53" s="171">
        <v>600172.32112408802</v>
      </c>
      <c r="BK53" s="171">
        <v>583752.2170970256</v>
      </c>
      <c r="BL53" s="171">
        <v>567760.71213446208</v>
      </c>
      <c r="BM53" s="171">
        <v>552308.85528094159</v>
      </c>
      <c r="BN53" s="171">
        <v>537203.51820745587</v>
      </c>
      <c r="BO53" s="171">
        <v>522924.9562183274</v>
      </c>
      <c r="BP53" s="171">
        <v>508995.95516279031</v>
      </c>
      <c r="BQ53" s="171">
        <v>496117.43436199159</v>
      </c>
      <c r="BR53" s="171">
        <v>483642.66762258578</v>
      </c>
      <c r="BS53" s="171">
        <v>471912.81543357426</v>
      </c>
      <c r="BT53" s="171">
        <v>460690.60673712345</v>
      </c>
      <c r="BU53" s="171">
        <v>449927.91070130316</v>
      </c>
      <c r="BV53" s="171">
        <v>440071.14275864488</v>
      </c>
      <c r="BW53" s="171">
        <v>434010.35425882193</v>
      </c>
      <c r="BX53" s="171">
        <v>428570.65857134562</v>
      </c>
      <c r="BY53" s="171">
        <v>423698.2786159208</v>
      </c>
      <c r="BZ53" s="171">
        <v>419244.97913099255</v>
      </c>
      <c r="CA53" s="170"/>
      <c r="CB53" s="170"/>
    </row>
    <row r="54" spans="2:80" x14ac:dyDescent="0.25">
      <c r="B54" s="166">
        <f t="shared" si="2"/>
        <v>2047</v>
      </c>
      <c r="C54" s="171">
        <v>1942402.1202610405</v>
      </c>
      <c r="D54" s="171">
        <v>1921611.4945011879</v>
      </c>
      <c r="E54" s="171">
        <v>1901563.8470989724</v>
      </c>
      <c r="F54" s="171">
        <v>1881720.687890904</v>
      </c>
      <c r="G54" s="171">
        <v>1860630.0913573802</v>
      </c>
      <c r="H54" s="171">
        <v>1840474.4458135702</v>
      </c>
      <c r="I54" s="171">
        <v>1820278.8677864943</v>
      </c>
      <c r="J54" s="171">
        <v>1799132.7604495604</v>
      </c>
      <c r="K54" s="171">
        <v>1778873.3891175494</v>
      </c>
      <c r="L54" s="171">
        <v>1758324.0798279517</v>
      </c>
      <c r="M54" s="171">
        <v>1737734.3510735841</v>
      </c>
      <c r="N54" s="171">
        <v>1716053.5402611913</v>
      </c>
      <c r="O54" s="171">
        <v>1695403.1823096692</v>
      </c>
      <c r="P54" s="171">
        <v>1674712.4048933783</v>
      </c>
      <c r="Q54" s="171">
        <v>1650381.215154869</v>
      </c>
      <c r="R54" s="171">
        <v>1625479.8863313363</v>
      </c>
      <c r="S54" s="171">
        <v>1601334.8612673345</v>
      </c>
      <c r="T54" s="171">
        <v>1576897.9028248535</v>
      </c>
      <c r="U54" s="171">
        <v>1551940.338742015</v>
      </c>
      <c r="V54" s="171">
        <v>1527438.2745510836</v>
      </c>
      <c r="W54" s="171">
        <v>1502895.3039138801</v>
      </c>
      <c r="X54" s="171">
        <v>1477629.3611918883</v>
      </c>
      <c r="Y54" s="171">
        <v>1453021.0413154827</v>
      </c>
      <c r="Z54" s="171">
        <v>1428371.8149928036</v>
      </c>
      <c r="AA54" s="171">
        <v>1403681.6822238527</v>
      </c>
      <c r="AB54" s="171">
        <v>1379099.9669065913</v>
      </c>
      <c r="AC54" s="171">
        <v>1354070.6708416962</v>
      </c>
      <c r="AD54" s="171">
        <v>1329394.8829368805</v>
      </c>
      <c r="AE54" s="171">
        <v>1304982.6947147057</v>
      </c>
      <c r="AF54" s="171">
        <v>1280192.3809992</v>
      </c>
      <c r="AG54" s="171">
        <v>1255757.4014052704</v>
      </c>
      <c r="AH54" s="171">
        <v>1230982.1339239459</v>
      </c>
      <c r="AI54" s="171">
        <v>1206784.9679925172</v>
      </c>
      <c r="AJ54" s="171">
        <v>1182506.9631315493</v>
      </c>
      <c r="AK54" s="171">
        <v>1158261.5846057481</v>
      </c>
      <c r="AL54" s="171">
        <v>1134636.8961491771</v>
      </c>
      <c r="AM54" s="171">
        <v>1110714.3005666062</v>
      </c>
      <c r="AN54" s="171">
        <v>1086861.7114188699</v>
      </c>
      <c r="AO54" s="171">
        <v>1063434.2571234684</v>
      </c>
      <c r="AP54" s="171">
        <v>1040244.2286583816</v>
      </c>
      <c r="AQ54" s="171">
        <v>1016840.661158071</v>
      </c>
      <c r="AR54" s="171">
        <v>993931.51717785792</v>
      </c>
      <c r="AS54" s="171">
        <v>970902.56625910755</v>
      </c>
      <c r="AT54" s="171">
        <v>948120.40247200744</v>
      </c>
      <c r="AU54" s="171">
        <v>925388.15564863675</v>
      </c>
      <c r="AV54" s="171">
        <v>902876.38279993134</v>
      </c>
      <c r="AW54" s="171">
        <v>880724.1823601505</v>
      </c>
      <c r="AX54" s="171">
        <v>858691.1276442043</v>
      </c>
      <c r="AY54" s="171">
        <v>837125.52650688065</v>
      </c>
      <c r="AZ54" s="171">
        <v>815376.91902768926</v>
      </c>
      <c r="BA54" s="171">
        <v>794076.85888313386</v>
      </c>
      <c r="BB54" s="171">
        <v>773178.55975074728</v>
      </c>
      <c r="BC54" s="171">
        <v>752383.19743748405</v>
      </c>
      <c r="BD54" s="171">
        <v>732052.75610802881</v>
      </c>
      <c r="BE54" s="171">
        <v>712139.83714564238</v>
      </c>
      <c r="BF54" s="171">
        <v>692502.97780399525</v>
      </c>
      <c r="BG54" s="171">
        <v>673275.28520318156</v>
      </c>
      <c r="BH54" s="171">
        <v>654600.6791544992</v>
      </c>
      <c r="BI54" s="171">
        <v>636419.33850972261</v>
      </c>
      <c r="BJ54" s="171">
        <v>618692.01312696736</v>
      </c>
      <c r="BK54" s="171">
        <v>601729.04772285069</v>
      </c>
      <c r="BL54" s="171">
        <v>585236.46330558357</v>
      </c>
      <c r="BM54" s="171">
        <v>569288.7947569536</v>
      </c>
      <c r="BN54" s="171">
        <v>553721.13446377171</v>
      </c>
      <c r="BO54" s="171">
        <v>538983.39425340621</v>
      </c>
      <c r="BP54" s="171">
        <v>524598.69063905918</v>
      </c>
      <c r="BQ54" s="171">
        <v>511281.58912936575</v>
      </c>
      <c r="BR54" s="171">
        <v>498411.1062469891</v>
      </c>
      <c r="BS54" s="171">
        <v>486301.89230899233</v>
      </c>
      <c r="BT54" s="171">
        <v>474718.18903261109</v>
      </c>
      <c r="BU54" s="171">
        <v>463610.28282599518</v>
      </c>
      <c r="BV54" s="171">
        <v>453437.84274969005</v>
      </c>
      <c r="BW54" s="171">
        <v>447166.6074535409</v>
      </c>
      <c r="BX54" s="171">
        <v>441543.26587770635</v>
      </c>
      <c r="BY54" s="171">
        <v>436525.50125507009</v>
      </c>
      <c r="BZ54" s="171">
        <v>431913.19598754868</v>
      </c>
      <c r="CA54" s="170"/>
      <c r="CB54" s="170"/>
    </row>
    <row r="55" spans="2:80" x14ac:dyDescent="0.25">
      <c r="B55" s="166">
        <f t="shared" si="2"/>
        <v>2048</v>
      </c>
      <c r="C55" s="171">
        <v>2002230.8625629046</v>
      </c>
      <c r="D55" s="171">
        <v>1981003.6247407817</v>
      </c>
      <c r="E55" s="171">
        <v>1960126.6359570231</v>
      </c>
      <c r="F55" s="171">
        <v>1939663.8920124653</v>
      </c>
      <c r="G55" s="171">
        <v>1918117.2264530305</v>
      </c>
      <c r="H55" s="171">
        <v>1897328.9485312337</v>
      </c>
      <c r="I55" s="171">
        <v>1876499.5401516724</v>
      </c>
      <c r="J55" s="171">
        <v>1854882.2057632343</v>
      </c>
      <c r="K55" s="171">
        <v>1833983.717104217</v>
      </c>
      <c r="L55" s="171">
        <v>1812786.2102002625</v>
      </c>
      <c r="M55" s="171">
        <v>1791547.0712475954</v>
      </c>
      <c r="N55" s="171">
        <v>1769190.5482347589</v>
      </c>
      <c r="O55" s="171">
        <v>1747895.1442859322</v>
      </c>
      <c r="P55" s="171">
        <v>1726551.6778287974</v>
      </c>
      <c r="Q55" s="171">
        <v>1701458.2015506406</v>
      </c>
      <c r="R55" s="171">
        <v>1675941.6718310597</v>
      </c>
      <c r="S55" s="171">
        <v>1651036.9159851247</v>
      </c>
      <c r="T55" s="171">
        <v>1625831.0424939345</v>
      </c>
      <c r="U55" s="171">
        <v>1600248.4537140299</v>
      </c>
      <c r="V55" s="171">
        <v>1574971.9406723925</v>
      </c>
      <c r="W55" s="171">
        <v>1549653.2939910945</v>
      </c>
      <c r="X55" s="171">
        <v>1523738.326429266</v>
      </c>
      <c r="Y55" s="171">
        <v>1498348.7894020465</v>
      </c>
      <c r="Z55" s="171">
        <v>1472917.1187351651</v>
      </c>
      <c r="AA55" s="171">
        <v>1447448.1249786993</v>
      </c>
      <c r="AB55" s="171">
        <v>1422210.5125774755</v>
      </c>
      <c r="AC55" s="171">
        <v>1396387.9206699945</v>
      </c>
      <c r="AD55" s="171">
        <v>1371047.6913919509</v>
      </c>
      <c r="AE55" s="171">
        <v>1345856.845452928</v>
      </c>
      <c r="AF55" s="171">
        <v>1320388.1219281591</v>
      </c>
      <c r="AG55" s="171">
        <v>1295058.5921969509</v>
      </c>
      <c r="AH55" s="171">
        <v>1269702.916437468</v>
      </c>
      <c r="AI55" s="171">
        <v>1244727.2824697767</v>
      </c>
      <c r="AJ55" s="171">
        <v>1219668.1370219737</v>
      </c>
      <c r="AK55" s="171">
        <v>1194740.6239016561</v>
      </c>
      <c r="AL55" s="171">
        <v>1170347.773391583</v>
      </c>
      <c r="AM55" s="171">
        <v>1145740.3725634366</v>
      </c>
      <c r="AN55" s="171">
        <v>1121114.1408329357</v>
      </c>
      <c r="AO55" s="171">
        <v>1096925.5595591953</v>
      </c>
      <c r="AP55" s="171">
        <v>1073057.874224267</v>
      </c>
      <c r="AQ55" s="171">
        <v>1048891.1784000825</v>
      </c>
      <c r="AR55" s="171">
        <v>1025307.7180071478</v>
      </c>
      <c r="AS55" s="171">
        <v>1001594.5214796241</v>
      </c>
      <c r="AT55" s="171">
        <v>977997.91597447265</v>
      </c>
      <c r="AU55" s="171">
        <v>954588.02313750191</v>
      </c>
      <c r="AV55" s="171">
        <v>931460.42220996134</v>
      </c>
      <c r="AW55" s="171">
        <v>908574.36588609684</v>
      </c>
      <c r="AX55" s="171">
        <v>885867.72527634469</v>
      </c>
      <c r="AY55" s="171">
        <v>863584.58597342693</v>
      </c>
      <c r="AZ55" s="171">
        <v>841167.90024797153</v>
      </c>
      <c r="BA55" s="171">
        <v>819204.73038365215</v>
      </c>
      <c r="BB55" s="171">
        <v>797652.07867986546</v>
      </c>
      <c r="BC55" s="171">
        <v>776162.41578775039</v>
      </c>
      <c r="BD55" s="171">
        <v>755191.44672800717</v>
      </c>
      <c r="BE55" s="171">
        <v>734646.25308438507</v>
      </c>
      <c r="BF55" s="171">
        <v>714385.50470406609</v>
      </c>
      <c r="BG55" s="171">
        <v>694542.57481072005</v>
      </c>
      <c r="BH55" s="171">
        <v>675268.55678830971</v>
      </c>
      <c r="BI55" s="171">
        <v>656500.81181715045</v>
      </c>
      <c r="BJ55" s="171">
        <v>638200.6173127892</v>
      </c>
      <c r="BK55" s="171">
        <v>620637.08417327062</v>
      </c>
      <c r="BL55" s="171">
        <v>603610.35349001992</v>
      </c>
      <c r="BM55" s="171">
        <v>587124.77238458279</v>
      </c>
      <c r="BN55" s="171">
        <v>571071.70595372305</v>
      </c>
      <c r="BO55" s="171">
        <v>555834.44695794047</v>
      </c>
      <c r="BP55" s="171">
        <v>540950.44666324183</v>
      </c>
      <c r="BQ55" s="171">
        <v>527139.83554415591</v>
      </c>
      <c r="BR55" s="171">
        <v>513841.89988686814</v>
      </c>
      <c r="BS55" s="171">
        <v>501317.76864515455</v>
      </c>
      <c r="BT55" s="171">
        <v>489341.26008734835</v>
      </c>
      <c r="BU55" s="171">
        <v>477858.53798469575</v>
      </c>
      <c r="BV55" s="171">
        <v>467343.75947488064</v>
      </c>
      <c r="BW55" s="171">
        <v>460832.38682291051</v>
      </c>
      <c r="BX55" s="171">
        <v>455002.63631188113</v>
      </c>
      <c r="BY55" s="171">
        <v>449833.96695876447</v>
      </c>
      <c r="BZ55" s="171">
        <v>445038.26497642009</v>
      </c>
      <c r="CA55" s="170"/>
      <c r="CB55" s="170"/>
    </row>
    <row r="56" spans="2:80" x14ac:dyDescent="0.25">
      <c r="B56" s="166">
        <f t="shared" si="2"/>
        <v>2049</v>
      </c>
      <c r="C56" s="171">
        <v>2064706.9633310339</v>
      </c>
      <c r="D56" s="171">
        <v>2043129.019442331</v>
      </c>
      <c r="E56" s="171">
        <v>2021279.8659355883</v>
      </c>
      <c r="F56" s="171">
        <v>2000165.5930054556</v>
      </c>
      <c r="G56" s="171">
        <v>1978242.562807498</v>
      </c>
      <c r="H56" s="171">
        <v>1956787.3599323495</v>
      </c>
      <c r="I56" s="171">
        <v>1935289.7926857041</v>
      </c>
      <c r="J56" s="171">
        <v>1913273.3128947136</v>
      </c>
      <c r="K56" s="171">
        <v>1891699.4277854383</v>
      </c>
      <c r="L56" s="171">
        <v>1869816.9631303358</v>
      </c>
      <c r="M56" s="171">
        <v>1847891.6174650588</v>
      </c>
      <c r="N56" s="171">
        <v>1824828.2271369996</v>
      </c>
      <c r="O56" s="171">
        <v>1802857.2946794978</v>
      </c>
      <c r="P56" s="171">
        <v>1780823.9969192455</v>
      </c>
      <c r="Q56" s="171">
        <v>1754927.5923287701</v>
      </c>
      <c r="R56" s="171">
        <v>1728846.8653351865</v>
      </c>
      <c r="S56" s="171">
        <v>1703140.2113397438</v>
      </c>
      <c r="T56" s="171">
        <v>1677122.746465181</v>
      </c>
      <c r="U56" s="171">
        <v>1650964.1262699803</v>
      </c>
      <c r="V56" s="171">
        <v>1624868.361140593</v>
      </c>
      <c r="W56" s="171">
        <v>1598729.1983623551</v>
      </c>
      <c r="X56" s="171">
        <v>1572205.40224581</v>
      </c>
      <c r="Y56" s="171">
        <v>1545987.6808934093</v>
      </c>
      <c r="Z56" s="171">
        <v>1519726.5618921574</v>
      </c>
      <c r="AA56" s="171">
        <v>1493436.6212087846</v>
      </c>
      <c r="AB56" s="171">
        <v>1467563.8014812421</v>
      </c>
      <c r="AC56" s="171">
        <v>1440903.0052053991</v>
      </c>
      <c r="AD56" s="171">
        <v>1414917.9243777578</v>
      </c>
      <c r="AE56" s="171">
        <v>1388901.7152541964</v>
      </c>
      <c r="AF56" s="171">
        <v>1362768.0985353021</v>
      </c>
      <c r="AG56" s="171">
        <v>1336432.4648602735</v>
      </c>
      <c r="AH56" s="171">
        <v>1310562.7595227663</v>
      </c>
      <c r="AI56" s="171">
        <v>1284758.3577568394</v>
      </c>
      <c r="AJ56" s="171">
        <v>1258867.4444010244</v>
      </c>
      <c r="AK56" s="171">
        <v>1233262.1005353518</v>
      </c>
      <c r="AL56" s="171">
        <v>1208045.5017016195</v>
      </c>
      <c r="AM56" s="171">
        <v>1182749.2531364975</v>
      </c>
      <c r="AN56" s="171">
        <v>1157295.8716298146</v>
      </c>
      <c r="AO56" s="171">
        <v>1132292.7932113083</v>
      </c>
      <c r="AP56" s="171">
        <v>1107734.2705965638</v>
      </c>
      <c r="AQ56" s="171">
        <v>1082749.4745329744</v>
      </c>
      <c r="AR56" s="171">
        <v>1058477.3301324525</v>
      </c>
      <c r="AS56" s="171">
        <v>1034061.8570630893</v>
      </c>
      <c r="AT56" s="171">
        <v>1009558.1454736752</v>
      </c>
      <c r="AU56" s="171">
        <v>985452.59323990182</v>
      </c>
      <c r="AV56" s="171">
        <v>961721.17485156981</v>
      </c>
      <c r="AW56" s="171">
        <v>938042.33263804088</v>
      </c>
      <c r="AX56" s="171">
        <v>914634.06711584283</v>
      </c>
      <c r="AY56" s="171">
        <v>891574.15097856149</v>
      </c>
      <c r="AZ56" s="171">
        <v>868461.63051734562</v>
      </c>
      <c r="BA56" s="171">
        <v>845801.41526098642</v>
      </c>
      <c r="BB56" s="171">
        <v>823559.02352192963</v>
      </c>
      <c r="BC56" s="171">
        <v>801317.11171502294</v>
      </c>
      <c r="BD56" s="171">
        <v>779669.59096834378</v>
      </c>
      <c r="BE56" s="171">
        <v>758453.38487543573</v>
      </c>
      <c r="BF56" s="171">
        <v>737530.98215588857</v>
      </c>
      <c r="BG56" s="171">
        <v>717033.32498960872</v>
      </c>
      <c r="BH56" s="171">
        <v>697120.45958227932</v>
      </c>
      <c r="BI56" s="171">
        <v>677726.2846588064</v>
      </c>
      <c r="BJ56" s="171">
        <v>658813.55477523408</v>
      </c>
      <c r="BK56" s="171">
        <v>640581.63997517573</v>
      </c>
      <c r="BL56" s="171">
        <v>622983.14849268482</v>
      </c>
      <c r="BM56" s="171">
        <v>605910.91494464152</v>
      </c>
      <c r="BN56" s="171">
        <v>589347.13978600141</v>
      </c>
      <c r="BO56" s="171">
        <v>573563.67433010193</v>
      </c>
      <c r="BP56" s="171">
        <v>558129.1699886733</v>
      </c>
      <c r="BQ56" s="171">
        <v>543759.76831187017</v>
      </c>
      <c r="BR56" s="171">
        <v>529998.11229197518</v>
      </c>
      <c r="BS56" s="171">
        <v>517017.86382795195</v>
      </c>
      <c r="BT56" s="171">
        <v>504612.16191300843</v>
      </c>
      <c r="BU56" s="171">
        <v>492720.40846903395</v>
      </c>
      <c r="BV56" s="171">
        <v>481832.49705428851</v>
      </c>
      <c r="BW56" s="171">
        <v>475045.6352466626</v>
      </c>
      <c r="BX56" s="171">
        <v>468982.62069257465</v>
      </c>
      <c r="BY56" s="171">
        <v>463657.49206571921</v>
      </c>
      <c r="BZ56" s="171">
        <v>458649.03624201409</v>
      </c>
      <c r="CA56" s="170"/>
      <c r="CB56" s="170"/>
    </row>
    <row r="57" spans="2:80" x14ac:dyDescent="0.25">
      <c r="B57" s="166">
        <f t="shared" si="2"/>
        <v>2050</v>
      </c>
      <c r="C57" s="171">
        <v>2129556.7109241746</v>
      </c>
      <c r="D57" s="171">
        <v>2107649.4008248686</v>
      </c>
      <c r="E57" s="171">
        <v>2084781.6832059906</v>
      </c>
      <c r="F57" s="171">
        <v>2062988.0993728838</v>
      </c>
      <c r="G57" s="171">
        <v>2040706.8081272617</v>
      </c>
      <c r="H57" s="171">
        <v>2018555.7023523445</v>
      </c>
      <c r="I57" s="171">
        <v>1996360.961274785</v>
      </c>
      <c r="J57" s="171">
        <v>1973960.2263676499</v>
      </c>
      <c r="K57" s="171">
        <v>1951681.0802464089</v>
      </c>
      <c r="L57" s="171">
        <v>1929083.3893337143</v>
      </c>
      <c r="M57" s="171">
        <v>1906441.5309805395</v>
      </c>
      <c r="N57" s="171">
        <v>1882666.0693822764</v>
      </c>
      <c r="O57" s="171">
        <v>1860014.3550945674</v>
      </c>
      <c r="P57" s="171">
        <v>1837259.8217874481</v>
      </c>
      <c r="Q57" s="171">
        <v>1810525.5627028616</v>
      </c>
      <c r="R57" s="171">
        <v>1783883.7165912138</v>
      </c>
      <c r="S57" s="171">
        <v>1757339.7580136871</v>
      </c>
      <c r="T57" s="171">
        <v>1730474.8677853376</v>
      </c>
      <c r="U57" s="171">
        <v>1703762.6174184571</v>
      </c>
      <c r="V57" s="171">
        <v>1676810.3877868839</v>
      </c>
      <c r="W57" s="171">
        <v>1649813.4585769949</v>
      </c>
      <c r="X57" s="171">
        <v>1622697.5200027821</v>
      </c>
      <c r="Y57" s="171">
        <v>1595612.9853207502</v>
      </c>
      <c r="Z57" s="171">
        <v>1568483.7510604016</v>
      </c>
      <c r="AA57" s="171">
        <v>1541353.693767922</v>
      </c>
      <c r="AB57" s="171">
        <v>1514817.8346593024</v>
      </c>
      <c r="AC57" s="171">
        <v>1487297.3194972947</v>
      </c>
      <c r="AD57" s="171">
        <v>1460656.0558099786</v>
      </c>
      <c r="AE57" s="171">
        <v>1433791.1845087844</v>
      </c>
      <c r="AF57" s="171">
        <v>1406978.2899074282</v>
      </c>
      <c r="AG57" s="171">
        <v>1379584.8715416561</v>
      </c>
      <c r="AH57" s="171">
        <v>1353194.1031684438</v>
      </c>
      <c r="AI57" s="171">
        <v>1326534.1313481936</v>
      </c>
      <c r="AJ57" s="171">
        <v>1299783.5682942374</v>
      </c>
      <c r="AK57" s="171">
        <v>1273494.5669618924</v>
      </c>
      <c r="AL57" s="171">
        <v>1247410.4456844295</v>
      </c>
      <c r="AM57" s="171">
        <v>1221403.0239962209</v>
      </c>
      <c r="AN57" s="171">
        <v>1195091.256791587</v>
      </c>
      <c r="AO57" s="171">
        <v>1169241.871120912</v>
      </c>
      <c r="AP57" s="171">
        <v>1143955.3519154163</v>
      </c>
      <c r="AQ57" s="171">
        <v>1118119.2323719163</v>
      </c>
      <c r="AR57" s="171">
        <v>1093131.8608624134</v>
      </c>
      <c r="AS57" s="171">
        <v>1067985.9725635585</v>
      </c>
      <c r="AT57" s="171">
        <v>1042534.3660997198</v>
      </c>
      <c r="AU57" s="171">
        <v>1017713.2597146272</v>
      </c>
      <c r="AV57" s="171">
        <v>993361.82064561499</v>
      </c>
      <c r="AW57" s="171">
        <v>968852.57055573841</v>
      </c>
      <c r="AX57" s="171">
        <v>944709.99188982579</v>
      </c>
      <c r="AY57" s="171">
        <v>920834.9569629879</v>
      </c>
      <c r="AZ57" s="171">
        <v>897007.54779193178</v>
      </c>
      <c r="BA57" s="171">
        <v>873614.81046931911</v>
      </c>
      <c r="BB57" s="171">
        <v>850647.09868458589</v>
      </c>
      <c r="BC57" s="171">
        <v>827619.61750344443</v>
      </c>
      <c r="BD57" s="171">
        <v>805265.08233168023</v>
      </c>
      <c r="BE57" s="171">
        <v>783341.14132252405</v>
      </c>
      <c r="BF57" s="171">
        <v>761726.07658262807</v>
      </c>
      <c r="BG57" s="171">
        <v>740541.72997731005</v>
      </c>
      <c r="BH57" s="171">
        <v>719958.28528212011</v>
      </c>
      <c r="BI57" s="171">
        <v>699905.74671492563</v>
      </c>
      <c r="BJ57" s="171">
        <v>680348.93724976247</v>
      </c>
      <c r="BK57" s="171">
        <v>661402.5135385457</v>
      </c>
      <c r="BL57" s="171">
        <v>643202.23268291133</v>
      </c>
      <c r="BM57" s="171">
        <v>625506.44104644936</v>
      </c>
      <c r="BN57" s="171">
        <v>608405.2360889992</v>
      </c>
      <c r="BO57" s="171">
        <v>592038.53200223763</v>
      </c>
      <c r="BP57" s="171">
        <v>576022.40666674497</v>
      </c>
      <c r="BQ57" s="171">
        <v>561055.43447876652</v>
      </c>
      <c r="BR57" s="171">
        <v>546796.3335080836</v>
      </c>
      <c r="BS57" s="171">
        <v>533325.88044968573</v>
      </c>
      <c r="BT57" s="171">
        <v>520465.21347338462</v>
      </c>
      <c r="BU57" s="171">
        <v>508137.18587216013</v>
      </c>
      <c r="BV57" s="171">
        <v>496851.63273127418</v>
      </c>
      <c r="BW57" s="171">
        <v>489767.01719682373</v>
      </c>
      <c r="BX57" s="171">
        <v>483451.54549134872</v>
      </c>
      <c r="BY57" s="171">
        <v>477958.4443543891</v>
      </c>
      <c r="BZ57" s="171">
        <v>472722.94347808853</v>
      </c>
      <c r="CA57" s="170"/>
      <c r="CB57" s="170"/>
    </row>
    <row r="58" spans="2:80" x14ac:dyDescent="0.25">
      <c r="B58" s="166">
        <f t="shared" si="2"/>
        <v>2051</v>
      </c>
      <c r="C58" s="171">
        <v>2195247.6905532554</v>
      </c>
      <c r="D58" s="171">
        <v>2172840.0140942787</v>
      </c>
      <c r="E58" s="171">
        <v>2149141.1842092159</v>
      </c>
      <c r="F58" s="171">
        <v>2126664.6929420121</v>
      </c>
      <c r="G58" s="171">
        <v>2103861.5876497524</v>
      </c>
      <c r="H58" s="171">
        <v>2081013.537995772</v>
      </c>
      <c r="I58" s="171">
        <v>2058120.5439800699</v>
      </c>
      <c r="J58" s="171">
        <v>2035182.6056026467</v>
      </c>
      <c r="K58" s="171">
        <v>2012199.7228635019</v>
      </c>
      <c r="L58" s="171">
        <v>1988888.3077423996</v>
      </c>
      <c r="M58" s="171">
        <v>1965531.400157603</v>
      </c>
      <c r="N58" s="171">
        <v>1941064.7553667314</v>
      </c>
      <c r="O58" s="171">
        <v>1917753.3438615501</v>
      </c>
      <c r="P58" s="171">
        <v>1894278.1546300109</v>
      </c>
      <c r="Q58" s="171">
        <v>1866703.3897762918</v>
      </c>
      <c r="R58" s="171">
        <v>1839367.5974572245</v>
      </c>
      <c r="S58" s="171">
        <v>1811986.3126744647</v>
      </c>
      <c r="T58" s="171">
        <v>1784273.9742257202</v>
      </c>
      <c r="U58" s="171">
        <v>1756903.7341958173</v>
      </c>
      <c r="V58" s="171">
        <v>1729097.2860103971</v>
      </c>
      <c r="W58" s="171">
        <v>1701244.7972593126</v>
      </c>
      <c r="X58" s="171">
        <v>1673441.6637048027</v>
      </c>
      <c r="Y58" s="171">
        <v>1645494.7911660557</v>
      </c>
      <c r="Z58" s="171">
        <v>1617501.8780616429</v>
      </c>
      <c r="AA58" s="171">
        <v>1589551.4121848166</v>
      </c>
      <c r="AB58" s="171">
        <v>1562239.5464561377</v>
      </c>
      <c r="AC58" s="171">
        <v>1533880.989902609</v>
      </c>
      <c r="AD58" s="171">
        <v>1506493.619229049</v>
      </c>
      <c r="AE58" s="171">
        <v>1478803.9096131176</v>
      </c>
      <c r="AF58" s="171">
        <v>1451229.5259185927</v>
      </c>
      <c r="AG58" s="171">
        <v>1422891.711338677</v>
      </c>
      <c r="AH58" s="171">
        <v>1395804.5151355474</v>
      </c>
      <c r="AI58" s="171">
        <v>1368315.6271513496</v>
      </c>
      <c r="AJ58" s="171">
        <v>1340731.2037522555</v>
      </c>
      <c r="AK58" s="171">
        <v>1313705.9527440718</v>
      </c>
      <c r="AL58" s="171">
        <v>1286770.4350784263</v>
      </c>
      <c r="AM58" s="171">
        <v>1259994.8811004753</v>
      </c>
      <c r="AN58" s="171">
        <v>1232852.4712396259</v>
      </c>
      <c r="AO58" s="171">
        <v>1206184.1683884612</v>
      </c>
      <c r="AP58" s="171">
        <v>1180112.6082053063</v>
      </c>
      <c r="AQ58" s="171">
        <v>1153453.8960919105</v>
      </c>
      <c r="AR58" s="171">
        <v>1127710.5271050285</v>
      </c>
      <c r="AS58" s="171">
        <v>1101798.3427107052</v>
      </c>
      <c r="AT58" s="171">
        <v>1075491.9887689971</v>
      </c>
      <c r="AU58" s="171">
        <v>1049930.3815514059</v>
      </c>
      <c r="AV58" s="171">
        <v>1024880.7714021881</v>
      </c>
      <c r="AW58" s="171">
        <v>999573.81103002559</v>
      </c>
      <c r="AX58" s="171">
        <v>974676.16211521975</v>
      </c>
      <c r="AY58" s="171">
        <v>950019.27682362869</v>
      </c>
      <c r="AZ58" s="171">
        <v>925473.50042997021</v>
      </c>
      <c r="BA58" s="171">
        <v>901336.47901774058</v>
      </c>
      <c r="BB58" s="171">
        <v>877634.97982142121</v>
      </c>
      <c r="BC58" s="171">
        <v>853860.27026166511</v>
      </c>
      <c r="BD58" s="171">
        <v>830798.87895930419</v>
      </c>
      <c r="BE58" s="171">
        <v>808165.27384427597</v>
      </c>
      <c r="BF58" s="171">
        <v>785861.44140616816</v>
      </c>
      <c r="BG58" s="171">
        <v>763997.0490887576</v>
      </c>
      <c r="BH58" s="171">
        <v>742750.6964206316</v>
      </c>
      <c r="BI58" s="171">
        <v>722049.10198866343</v>
      </c>
      <c r="BJ58" s="171">
        <v>701858.00971866027</v>
      </c>
      <c r="BK58" s="171">
        <v>682244.03692677268</v>
      </c>
      <c r="BL58" s="171">
        <v>663451.59123955248</v>
      </c>
      <c r="BM58" s="171">
        <v>645155.50319925009</v>
      </c>
      <c r="BN58" s="171">
        <v>627508.2311302392</v>
      </c>
      <c r="BO58" s="171">
        <v>610579.24415371846</v>
      </c>
      <c r="BP58" s="171">
        <v>594019.30474739312</v>
      </c>
      <c r="BQ58" s="171">
        <v>578511.71665388229</v>
      </c>
      <c r="BR58" s="171">
        <v>563762.96564729162</v>
      </c>
      <c r="BS58" s="171">
        <v>549820.36478594202</v>
      </c>
      <c r="BT58" s="171">
        <v>536524.86142712727</v>
      </c>
      <c r="BU58" s="171">
        <v>523775.31879418099</v>
      </c>
      <c r="BV58" s="171">
        <v>512105.15446671587</v>
      </c>
      <c r="BW58" s="171">
        <v>504753.44316859194</v>
      </c>
      <c r="BX58" s="171">
        <v>498204.59048794513</v>
      </c>
      <c r="BY58" s="171">
        <v>492531.98629192373</v>
      </c>
      <c r="BZ58" s="171">
        <v>487101.15946103376</v>
      </c>
      <c r="CA58" s="170"/>
      <c r="CB58" s="170"/>
    </row>
    <row r="59" spans="2:80" x14ac:dyDescent="0.25">
      <c r="B59" s="166">
        <f t="shared" si="2"/>
        <v>2052</v>
      </c>
      <c r="C59" s="171">
        <v>2262084.7298844252</v>
      </c>
      <c r="D59" s="171">
        <v>2238989.6135672205</v>
      </c>
      <c r="E59" s="171">
        <v>2214700.2077190978</v>
      </c>
      <c r="F59" s="171">
        <v>2191532.0393544966</v>
      </c>
      <c r="G59" s="171">
        <v>2168027.2439470585</v>
      </c>
      <c r="H59" s="171">
        <v>2144476.1558470479</v>
      </c>
      <c r="I59" s="171">
        <v>2120878.7750544641</v>
      </c>
      <c r="J59" s="171">
        <v>2097235.1015693075</v>
      </c>
      <c r="K59" s="171">
        <v>2073545.1353915781</v>
      </c>
      <c r="L59" s="171">
        <v>2049516.5662634023</v>
      </c>
      <c r="M59" s="171">
        <v>2025441.1398976224</v>
      </c>
      <c r="N59" s="171">
        <v>2000338.4324823157</v>
      </c>
      <c r="O59" s="171">
        <v>1976421.1624629104</v>
      </c>
      <c r="P59" s="171">
        <v>1952219.4531126251</v>
      </c>
      <c r="Q59" s="171">
        <v>1923794.9126252078</v>
      </c>
      <c r="R59" s="171">
        <v>1895616.7820947682</v>
      </c>
      <c r="S59" s="171">
        <v>1867391.7943267254</v>
      </c>
      <c r="T59" s="171">
        <v>1838825.553036432</v>
      </c>
      <c r="U59" s="171">
        <v>1810712.0508780461</v>
      </c>
      <c r="V59" s="171">
        <v>1782046.6232901681</v>
      </c>
      <c r="W59" s="171">
        <v>1753333.7739196552</v>
      </c>
      <c r="X59" s="171">
        <v>1724765.1101094023</v>
      </c>
      <c r="Y59" s="171">
        <v>1695952.7921687893</v>
      </c>
      <c r="Z59" s="171">
        <v>1667093.05244554</v>
      </c>
      <c r="AA59" s="171">
        <v>1638363.6232680667</v>
      </c>
      <c r="AB59" s="171">
        <v>1610118.7724404612</v>
      </c>
      <c r="AC59" s="171">
        <v>1580964.1546081947</v>
      </c>
      <c r="AD59" s="171">
        <v>1552725.8703199155</v>
      </c>
      <c r="AE59" s="171">
        <v>1524253.3513776902</v>
      </c>
      <c r="AF59" s="171">
        <v>1495820.1904090075</v>
      </c>
      <c r="AG59" s="171">
        <v>1466673.7122676256</v>
      </c>
      <c r="AH59" s="171">
        <v>1438669.3377758281</v>
      </c>
      <c r="AI59" s="171">
        <v>1410393.1498598484</v>
      </c>
      <c r="AJ59" s="171">
        <v>1382014.1075781654</v>
      </c>
      <c r="AK59" s="171">
        <v>1354206.5599707603</v>
      </c>
      <c r="AL59" s="171">
        <v>1326425.5832427724</v>
      </c>
      <c r="AM59" s="171">
        <v>1298809.8251317977</v>
      </c>
      <c r="AN59" s="171">
        <v>1270874.2271332615</v>
      </c>
      <c r="AO59" s="171">
        <v>1243422.667414112</v>
      </c>
      <c r="AP59" s="171">
        <v>1216475.3961206449</v>
      </c>
      <c r="AQ59" s="171">
        <v>1189029.9594133832</v>
      </c>
      <c r="AR59" s="171">
        <v>1162475.0449251437</v>
      </c>
      <c r="AS59" s="171">
        <v>1135746.2505672399</v>
      </c>
      <c r="AT59" s="171">
        <v>1108702.5580145086</v>
      </c>
      <c r="AU59" s="171">
        <v>1082374.8804946213</v>
      </c>
      <c r="AV59" s="171">
        <v>1056530.1115454447</v>
      </c>
      <c r="AW59" s="171">
        <v>1030459.9454924446</v>
      </c>
      <c r="AX59" s="171">
        <v>1004771.5624915685</v>
      </c>
      <c r="AY59" s="171">
        <v>979366.44040931144</v>
      </c>
      <c r="AZ59" s="171">
        <v>954106.71611341531</v>
      </c>
      <c r="BA59" s="171">
        <v>929198.15811532177</v>
      </c>
      <c r="BB59" s="171">
        <v>904739.58288030676</v>
      </c>
      <c r="BC59" s="171">
        <v>880263.22027334571</v>
      </c>
      <c r="BD59" s="171">
        <v>856489.09084617649</v>
      </c>
      <c r="BE59" s="171">
        <v>833129.02480957168</v>
      </c>
      <c r="BF59" s="171">
        <v>810134.18850132229</v>
      </c>
      <c r="BG59" s="171">
        <v>787589.69542395335</v>
      </c>
      <c r="BH59" s="171">
        <v>765681.30034203152</v>
      </c>
      <c r="BI59" s="171">
        <v>744332.8796089479</v>
      </c>
      <c r="BJ59" s="171">
        <v>723510.22245343099</v>
      </c>
      <c r="BK59" s="171">
        <v>703265.87675853935</v>
      </c>
      <c r="BL59" s="171">
        <v>683883.71828477411</v>
      </c>
      <c r="BM59" s="171">
        <v>665000.25426111452</v>
      </c>
      <c r="BN59" s="171">
        <v>646786.00954988867</v>
      </c>
      <c r="BO59" s="171">
        <v>629302.47811017861</v>
      </c>
      <c r="BP59" s="171">
        <v>612236.78109568567</v>
      </c>
      <c r="BQ59" s="171">
        <v>596243.22992140416</v>
      </c>
      <c r="BR59" s="171">
        <v>580995.06769793946</v>
      </c>
      <c r="BS59" s="171">
        <v>566583.57073644013</v>
      </c>
      <c r="BT59" s="171">
        <v>552868.41318963806</v>
      </c>
      <c r="BU59" s="171">
        <v>539702.50477168709</v>
      </c>
      <c r="BV59" s="171">
        <v>527652.27240416862</v>
      </c>
      <c r="BW59" s="171">
        <v>520059.94494485215</v>
      </c>
      <c r="BX59" s="171">
        <v>513290.43086872139</v>
      </c>
      <c r="BY59" s="171">
        <v>507415.7808879537</v>
      </c>
      <c r="BZ59" s="171">
        <v>501824.55076723266</v>
      </c>
      <c r="CA59" s="170"/>
      <c r="CB59" s="170"/>
    </row>
    <row r="60" spans="2:80" x14ac:dyDescent="0.25">
      <c r="B60" s="166">
        <f t="shared" si="2"/>
        <v>2053</v>
      </c>
      <c r="C60" s="171">
        <v>2331751.8890329651</v>
      </c>
      <c r="D60" s="171">
        <v>2307935.9004419982</v>
      </c>
      <c r="E60" s="171">
        <v>2283130.8576305425</v>
      </c>
      <c r="F60" s="171">
        <v>2259235.7626842274</v>
      </c>
      <c r="G60" s="171">
        <v>2235001.9997844482</v>
      </c>
      <c r="H60" s="171">
        <v>2210711.9622469656</v>
      </c>
      <c r="I60" s="171">
        <v>2186374.243236132</v>
      </c>
      <c r="J60" s="171">
        <v>2161988.8427519491</v>
      </c>
      <c r="K60" s="171">
        <v>2137555.7607944161</v>
      </c>
      <c r="L60" s="171">
        <v>2112781.2639205921</v>
      </c>
      <c r="M60" s="171">
        <v>2087950.6192504372</v>
      </c>
      <c r="N60" s="171">
        <v>2062275.1044714442</v>
      </c>
      <c r="O60" s="171">
        <v>2037797.7646340644</v>
      </c>
      <c r="P60" s="171">
        <v>2012829.1322438954</v>
      </c>
      <c r="Q60" s="171">
        <v>1983517.514112622</v>
      </c>
      <c r="R60" s="171">
        <v>1954453.0245147275</v>
      </c>
      <c r="S60" s="171">
        <v>1925340.2719621016</v>
      </c>
      <c r="T60" s="171">
        <v>1895882.1249799619</v>
      </c>
      <c r="U60" s="171">
        <v>1867055.5842181388</v>
      </c>
      <c r="V60" s="171">
        <v>1837490.9810263207</v>
      </c>
      <c r="W60" s="171">
        <v>1807871.0859336983</v>
      </c>
      <c r="X60" s="171">
        <v>1778565.657004212</v>
      </c>
      <c r="Y60" s="171">
        <v>1748839.3034731711</v>
      </c>
      <c r="Z60" s="171">
        <v>1719069.827371785</v>
      </c>
      <c r="AA60" s="171">
        <v>1689582.6417494153</v>
      </c>
      <c r="AB60" s="171">
        <v>1660292.1282487686</v>
      </c>
      <c r="AC60" s="171">
        <v>1630358.1991637591</v>
      </c>
      <c r="AD60" s="171">
        <v>1601218.8042438389</v>
      </c>
      <c r="AE60" s="171">
        <v>1571975.3242054684</v>
      </c>
      <c r="AF60" s="171">
        <v>1542636.0481853501</v>
      </c>
      <c r="AG60" s="171">
        <v>1512686.8700244054</v>
      </c>
      <c r="AH60" s="171">
        <v>1483663.5588097204</v>
      </c>
      <c r="AI60" s="171">
        <v>1454603.2206842359</v>
      </c>
      <c r="AJ60" s="171">
        <v>1425429.0263161045</v>
      </c>
      <c r="AK60" s="171">
        <v>1396831.4279407435</v>
      </c>
      <c r="AL60" s="171">
        <v>1368152.4051629768</v>
      </c>
      <c r="AM60" s="171">
        <v>1339644.1143010003</v>
      </c>
      <c r="AN60" s="171">
        <v>1310905.5817519017</v>
      </c>
      <c r="AO60" s="171">
        <v>1282661.5477696103</v>
      </c>
      <c r="AP60" s="171">
        <v>1254740.4978987509</v>
      </c>
      <c r="AQ60" s="171">
        <v>1226495.5777093521</v>
      </c>
      <c r="AR60" s="171">
        <v>1199071.5873784232</v>
      </c>
      <c r="AS60" s="171">
        <v>1171471.5310210395</v>
      </c>
      <c r="AT60" s="171">
        <v>1143705.9880419595</v>
      </c>
      <c r="AU60" s="171">
        <v>1116587.1421591588</v>
      </c>
      <c r="AV60" s="171">
        <v>1089889.3522422982</v>
      </c>
      <c r="AW60" s="171">
        <v>1063027.2011095628</v>
      </c>
      <c r="AX60" s="171">
        <v>1036492.3821570399</v>
      </c>
      <c r="AY60" s="171">
        <v>1010309.2695127617</v>
      </c>
      <c r="AZ60" s="171">
        <v>984328.64070880623</v>
      </c>
      <c r="BA60" s="171">
        <v>958587.61136653018</v>
      </c>
      <c r="BB60" s="171">
        <v>933312.40239356935</v>
      </c>
      <c r="BC60" s="171">
        <v>908121.17544401763</v>
      </c>
      <c r="BD60" s="171">
        <v>883593.62548836879</v>
      </c>
      <c r="BE60" s="171">
        <v>859447.04254268075</v>
      </c>
      <c r="BF60" s="171">
        <v>835722.03781547491</v>
      </c>
      <c r="BG60" s="171">
        <v>812458.08391096082</v>
      </c>
      <c r="BH60" s="171">
        <v>789845.62617308425</v>
      </c>
      <c r="BI60" s="171">
        <v>767808.04967635765</v>
      </c>
      <c r="BJ60" s="171">
        <v>746313.21000042465</v>
      </c>
      <c r="BK60" s="171">
        <v>725386.42780473782</v>
      </c>
      <c r="BL60" s="171">
        <v>705374.94171167933</v>
      </c>
      <c r="BM60" s="171">
        <v>685853.99119712715</v>
      </c>
      <c r="BN60" s="171">
        <v>667024.90056772321</v>
      </c>
      <c r="BO60" s="171">
        <v>648929.98298116762</v>
      </c>
      <c r="BP60" s="171">
        <v>631333.62127385731</v>
      </c>
      <c r="BQ60" s="171">
        <v>614821.52091679326</v>
      </c>
      <c r="BR60" s="171">
        <v>599012.96828713175</v>
      </c>
      <c r="BS60" s="171">
        <v>584077.5527772014</v>
      </c>
      <c r="BT60" s="171">
        <v>569910.45433386543</v>
      </c>
      <c r="BU60" s="171">
        <v>556287.67128055857</v>
      </c>
      <c r="BV60" s="171">
        <v>543821.17325747572</v>
      </c>
      <c r="BW60" s="171">
        <v>535963.26811768988</v>
      </c>
      <c r="BX60" s="171">
        <v>528947.62619507452</v>
      </c>
      <c r="BY60" s="171">
        <v>522838.64226698159</v>
      </c>
      <c r="BZ60" s="171">
        <v>517082.26101325068</v>
      </c>
      <c r="CA60" s="170"/>
      <c r="CB60" s="170"/>
    </row>
    <row r="61" spans="2:80" x14ac:dyDescent="0.25">
      <c r="B61" s="166">
        <f t="shared" si="2"/>
        <v>2054</v>
      </c>
      <c r="C61" s="171">
        <v>2404497.3396958252</v>
      </c>
      <c r="D61" s="171">
        <v>2379923.5085156858</v>
      </c>
      <c r="E61" s="171">
        <v>2354700.0807328634</v>
      </c>
      <c r="F61" s="171">
        <v>2330038.8551760931</v>
      </c>
      <c r="G61" s="171">
        <v>2305045.0962594263</v>
      </c>
      <c r="H61" s="171">
        <v>2279976.1881372179</v>
      </c>
      <c r="I61" s="171">
        <v>2254858.1680974578</v>
      </c>
      <c r="J61" s="171">
        <v>2229691.0361401481</v>
      </c>
      <c r="K61" s="171">
        <v>2204474.7922652867</v>
      </c>
      <c r="L61" s="171">
        <v>2178921.7621028433</v>
      </c>
      <c r="M61" s="171">
        <v>2153295.1300269812</v>
      </c>
      <c r="N61" s="171">
        <v>2127128.2835894199</v>
      </c>
      <c r="O61" s="171">
        <v>2102153.6169296913</v>
      </c>
      <c r="P61" s="171">
        <v>2076372.735750569</v>
      </c>
      <c r="Q61" s="171">
        <v>2046131.8634569617</v>
      </c>
      <c r="R61" s="171">
        <v>2016131.962569546</v>
      </c>
      <c r="S61" s="171">
        <v>1986082.3508387571</v>
      </c>
      <c r="T61" s="171">
        <v>1955689.3997809517</v>
      </c>
      <c r="U61" s="171">
        <v>1926193.9248252236</v>
      </c>
      <c r="V61" s="171">
        <v>1895684.6129491231</v>
      </c>
      <c r="W61" s="171">
        <v>1865105.4554858143</v>
      </c>
      <c r="X61" s="171">
        <v>1835104.3168195128</v>
      </c>
      <c r="Y61" s="171">
        <v>1804409.3732662091</v>
      </c>
      <c r="Z61" s="171">
        <v>1773681.4571969891</v>
      </c>
      <c r="AA61" s="171">
        <v>1743468.2833037563</v>
      </c>
      <c r="AB61" s="171">
        <v>1712997.1110408865</v>
      </c>
      <c r="AC61" s="171">
        <v>1682310.2391328875</v>
      </c>
      <c r="AD61" s="171">
        <v>1652213.1485714777</v>
      </c>
      <c r="AE61" s="171">
        <v>1622218.8914410453</v>
      </c>
      <c r="AF61" s="171">
        <v>1591919.4848316738</v>
      </c>
      <c r="AG61" s="171">
        <v>1561180.6609119829</v>
      </c>
      <c r="AH61" s="171">
        <v>1531016.174720068</v>
      </c>
      <c r="AI61" s="171">
        <v>1501181.1583836495</v>
      </c>
      <c r="AJ61" s="171">
        <v>1471216.7483656574</v>
      </c>
      <c r="AK61" s="171">
        <v>1441825.8559170482</v>
      </c>
      <c r="AL61" s="171">
        <v>1412188.3902370473</v>
      </c>
      <c r="AM61" s="171">
        <v>1382727.5118952701</v>
      </c>
      <c r="AN61" s="171">
        <v>1353179.5200167038</v>
      </c>
      <c r="AO61" s="171">
        <v>1324136.3165571843</v>
      </c>
      <c r="AP61" s="171">
        <v>1295124.8845670368</v>
      </c>
      <c r="AQ61" s="171">
        <v>1266069.5120355044</v>
      </c>
      <c r="AR61" s="171">
        <v>1237710.6488716889</v>
      </c>
      <c r="AS61" s="171">
        <v>1209176.4981792241</v>
      </c>
      <c r="AT61" s="171">
        <v>1180713.6996052149</v>
      </c>
      <c r="AU61" s="171">
        <v>1152777.9640094377</v>
      </c>
      <c r="AV61" s="171">
        <v>1125160.2766762227</v>
      </c>
      <c r="AW61" s="171">
        <v>1097475.831537941</v>
      </c>
      <c r="AX61" s="171">
        <v>1070029.9029424563</v>
      </c>
      <c r="AY61" s="171">
        <v>1043036.7316463415</v>
      </c>
      <c r="AZ61" s="171">
        <v>1016331.7705952587</v>
      </c>
      <c r="BA61" s="171">
        <v>989687.60278381617</v>
      </c>
      <c r="BB61" s="171">
        <v>963526.74379888061</v>
      </c>
      <c r="BC61" s="171">
        <v>937608.97624575568</v>
      </c>
      <c r="BD61" s="171">
        <v>912282.62015488953</v>
      </c>
      <c r="BE61" s="171">
        <v>887279.75383829861</v>
      </c>
      <c r="BF61" s="171">
        <v>862780.59305735747</v>
      </c>
      <c r="BG61" s="171">
        <v>838752.60929142311</v>
      </c>
      <c r="BH61" s="171">
        <v>815388.69940920966</v>
      </c>
      <c r="BI61" s="171">
        <v>792614.07139107748</v>
      </c>
      <c r="BJ61" s="171">
        <v>770400.90767787665</v>
      </c>
      <c r="BK61" s="171">
        <v>748731.07118912786</v>
      </c>
      <c r="BL61" s="171">
        <v>728045.13096305751</v>
      </c>
      <c r="BM61" s="171">
        <v>707828.66457782697</v>
      </c>
      <c r="BN61" s="171">
        <v>688329.15947597823</v>
      </c>
      <c r="BO61" s="171">
        <v>669556.52966609655</v>
      </c>
      <c r="BP61" s="171">
        <v>651402.35573111556</v>
      </c>
      <c r="BQ61" s="171">
        <v>634334.68659986951</v>
      </c>
      <c r="BR61" s="171">
        <v>617893.44355123001</v>
      </c>
      <c r="BS61" s="171">
        <v>602369.00002542045</v>
      </c>
      <c r="BT61" s="171">
        <v>587713.24052787677</v>
      </c>
      <c r="BU61" s="171">
        <v>573586.21213901625</v>
      </c>
      <c r="BV61" s="171">
        <v>560661.17106468882</v>
      </c>
      <c r="BW61" s="171">
        <v>552508.63374253619</v>
      </c>
      <c r="BX61" s="171">
        <v>545216.60089306149</v>
      </c>
      <c r="BY61" s="171">
        <v>538834.71493370913</v>
      </c>
      <c r="BZ61" s="171">
        <v>532908.71252101054</v>
      </c>
      <c r="CA61" s="170"/>
      <c r="CB61" s="170"/>
    </row>
    <row r="62" spans="2:80" x14ac:dyDescent="0.25">
      <c r="B62" s="166">
        <f t="shared" si="2"/>
        <v>2055</v>
      </c>
      <c r="C62" s="171">
        <v>2480004.0533878366</v>
      </c>
      <c r="D62" s="171">
        <v>2454640.6562518612</v>
      </c>
      <c r="E62" s="171">
        <v>2429022.5033588605</v>
      </c>
      <c r="F62" s="171">
        <v>2403562.4509193581</v>
      </c>
      <c r="G62" s="171">
        <v>2377809.8698449405</v>
      </c>
      <c r="H62" s="171">
        <v>2351928.3261026936</v>
      </c>
      <c r="I62" s="171">
        <v>2325996.1970853684</v>
      </c>
      <c r="J62" s="171">
        <v>2300013.482792967</v>
      </c>
      <c r="K62" s="171">
        <v>2273980.1832254874</v>
      </c>
      <c r="L62" s="171">
        <v>2247645.7038396462</v>
      </c>
      <c r="M62" s="171">
        <v>2221188.1054333947</v>
      </c>
      <c r="N62" s="171">
        <v>2194572.4895029571</v>
      </c>
      <c r="O62" s="171">
        <v>2169081.756714772</v>
      </c>
      <c r="P62" s="171">
        <v>2142451.6756843952</v>
      </c>
      <c r="Q62" s="171">
        <v>2111269.0274392376</v>
      </c>
      <c r="R62" s="171">
        <v>2080292.4957563132</v>
      </c>
      <c r="S62" s="171">
        <v>2049264.7619047146</v>
      </c>
      <c r="T62" s="171">
        <v>2017922.0103890144</v>
      </c>
      <c r="U62" s="171">
        <v>1987731.3824569038</v>
      </c>
      <c r="V62" s="171">
        <v>1956260.1632386234</v>
      </c>
      <c r="W62" s="171">
        <v>1924678.3182773781</v>
      </c>
      <c r="X62" s="171">
        <v>1893977.0678952923</v>
      </c>
      <c r="Y62" s="171">
        <v>1862269.0782733266</v>
      </c>
      <c r="Z62" s="171">
        <v>1830561.4581545854</v>
      </c>
      <c r="AA62" s="171">
        <v>1799613.4008179498</v>
      </c>
      <c r="AB62" s="171">
        <v>1767903.0344094757</v>
      </c>
      <c r="AC62" s="171">
        <v>1736451.2271349276</v>
      </c>
      <c r="AD62" s="171">
        <v>1705350.3996691771</v>
      </c>
      <c r="AE62" s="171">
        <v>1674591.1667231566</v>
      </c>
      <c r="AF62" s="171">
        <v>1643304.1548909766</v>
      </c>
      <c r="AG62" s="171">
        <v>1611757.6927571821</v>
      </c>
      <c r="AH62" s="171">
        <v>1580411.2751147421</v>
      </c>
      <c r="AI62" s="171">
        <v>1549781.6186915869</v>
      </c>
      <c r="AJ62" s="171">
        <v>1519005.0807286436</v>
      </c>
      <c r="AK62" s="171">
        <v>1488780.8961598258</v>
      </c>
      <c r="AL62" s="171">
        <v>1458151.2123515122</v>
      </c>
      <c r="AM62" s="171">
        <v>1427703.2831342719</v>
      </c>
      <c r="AN62" s="171">
        <v>1397319.1779654343</v>
      </c>
      <c r="AO62" s="171">
        <v>1367463.3061391497</v>
      </c>
      <c r="AP62" s="171">
        <v>1337301.4968777664</v>
      </c>
      <c r="AQ62" s="171">
        <v>1307418.5165833053</v>
      </c>
      <c r="AR62" s="171">
        <v>1278073.0108068711</v>
      </c>
      <c r="AS62" s="171">
        <v>1248565.1403117271</v>
      </c>
      <c r="AT62" s="171">
        <v>1219390.5684935481</v>
      </c>
      <c r="AU62" s="171">
        <v>1190602.8118143475</v>
      </c>
      <c r="AV62" s="171">
        <v>1162022.9074592784</v>
      </c>
      <c r="AW62" s="171">
        <v>1133479.0689971487</v>
      </c>
      <c r="AX62" s="171">
        <v>1105088.4575936173</v>
      </c>
      <c r="AY62" s="171">
        <v>1077255.3943042341</v>
      </c>
      <c r="AZ62" s="171">
        <v>1049799.9256147805</v>
      </c>
      <c r="BA62" s="171">
        <v>1022206.1092690611</v>
      </c>
      <c r="BB62" s="171">
        <v>995113.51316278253</v>
      </c>
      <c r="BC62" s="171">
        <v>968446.57241769077</v>
      </c>
      <c r="BD62" s="171">
        <v>942278.2904837809</v>
      </c>
      <c r="BE62" s="171">
        <v>916372.21690051444</v>
      </c>
      <c r="BF62" s="171">
        <v>891062.74014504789</v>
      </c>
      <c r="BG62" s="171">
        <v>866239.11352884187</v>
      </c>
      <c r="BH62" s="171">
        <v>842081.04937495873</v>
      </c>
      <c r="BI62" s="171">
        <v>818527.1664517934</v>
      </c>
      <c r="BJ62" s="171">
        <v>795559.20210856455</v>
      </c>
      <c r="BK62" s="171">
        <v>773107.94816417585</v>
      </c>
      <c r="BL62" s="171">
        <v>751711.68031763064</v>
      </c>
      <c r="BM62" s="171">
        <v>730755.80162387528</v>
      </c>
      <c r="BN62" s="171">
        <v>710546.63122902298</v>
      </c>
      <c r="BO62" s="171">
        <v>691044.78880200302</v>
      </c>
      <c r="BP62" s="171">
        <v>672302.01814128063</v>
      </c>
      <c r="BQ62" s="171">
        <v>654647.68277306668</v>
      </c>
      <c r="BR62" s="171">
        <v>637528.97197793773</v>
      </c>
      <c r="BS62" s="171">
        <v>621374.61309663497</v>
      </c>
      <c r="BT62" s="171">
        <v>606194.49184613721</v>
      </c>
      <c r="BU62" s="171">
        <v>591530.12899338524</v>
      </c>
      <c r="BV62" s="171">
        <v>578116.83714078914</v>
      </c>
      <c r="BW62" s="171">
        <v>569645.59215039096</v>
      </c>
      <c r="BX62" s="171">
        <v>562060.70080710854</v>
      </c>
      <c r="BY62" s="171">
        <v>555381.33987403836</v>
      </c>
      <c r="BZ62" s="171">
        <v>549273.88048107061</v>
      </c>
      <c r="CA62" s="170"/>
      <c r="CB62" s="170"/>
    </row>
    <row r="63" spans="2:80" x14ac:dyDescent="0.25">
      <c r="B63" s="166">
        <f t="shared" si="2"/>
        <v>2056</v>
      </c>
      <c r="C63" s="171">
        <v>2556495.8280470553</v>
      </c>
      <c r="D63" s="171">
        <v>2530339.0536476308</v>
      </c>
      <c r="E63" s="171">
        <v>2504130.8118152823</v>
      </c>
      <c r="F63" s="171">
        <v>2477871.1025500111</v>
      </c>
      <c r="G63" s="171">
        <v>2451385.7096315622</v>
      </c>
      <c r="H63" s="171">
        <v>2424690.1466860659</v>
      </c>
      <c r="I63" s="171">
        <v>2397942.480907239</v>
      </c>
      <c r="J63" s="171">
        <v>2371142.7122950833</v>
      </c>
      <c r="K63" s="171">
        <v>2344290.840849597</v>
      </c>
      <c r="L63" s="171">
        <v>2317197.9690300878</v>
      </c>
      <c r="M63" s="171">
        <v>2289907.321045171</v>
      </c>
      <c r="N63" s="171">
        <v>2262701.0598648973</v>
      </c>
      <c r="O63" s="171">
        <v>2236512.3176341946</v>
      </c>
      <c r="P63" s="171">
        <v>2209037.0858312021</v>
      </c>
      <c r="Q63" s="171">
        <v>2176935.3574368386</v>
      </c>
      <c r="R63" s="171">
        <v>2144981.990932215</v>
      </c>
      <c r="S63" s="171">
        <v>2112975.8861938557</v>
      </c>
      <c r="T63" s="171">
        <v>2080704.0582157054</v>
      </c>
      <c r="U63" s="171">
        <v>2049656.5807737024</v>
      </c>
      <c r="V63" s="171">
        <v>2017246.3293695161</v>
      </c>
      <c r="W63" s="171">
        <v>1984664.1062678676</v>
      </c>
      <c r="X63" s="171">
        <v>1953134.1062393119</v>
      </c>
      <c r="Y63" s="171">
        <v>1920418.4490523073</v>
      </c>
      <c r="Z63" s="171">
        <v>1887754.6692455532</v>
      </c>
      <c r="AA63" s="171">
        <v>1855955.1316365008</v>
      </c>
      <c r="AB63" s="171">
        <v>1823149.9095150349</v>
      </c>
      <c r="AC63" s="171">
        <v>1790822.4486375195</v>
      </c>
      <c r="AD63" s="171">
        <v>1758726.0512304911</v>
      </c>
      <c r="AE63" s="171">
        <v>1727101.3432025188</v>
      </c>
      <c r="AF63" s="171">
        <v>1694853.3000397494</v>
      </c>
      <c r="AG63" s="171">
        <v>1662406.6692006034</v>
      </c>
      <c r="AH63" s="171">
        <v>1630020.9554506436</v>
      </c>
      <c r="AI63" s="171">
        <v>1598509.8868524912</v>
      </c>
      <c r="AJ63" s="171">
        <v>1566840.6035531308</v>
      </c>
      <c r="AK63" s="171">
        <v>1535696.1720526339</v>
      </c>
      <c r="AL63" s="171">
        <v>1504106.1757995526</v>
      </c>
      <c r="AM63" s="171">
        <v>1472701.8105010809</v>
      </c>
      <c r="AN63" s="171">
        <v>1441417.8337308336</v>
      </c>
      <c r="AO63" s="171">
        <v>1410703.3842521519</v>
      </c>
      <c r="AP63" s="171">
        <v>1379499.9611685495</v>
      </c>
      <c r="AQ63" s="171">
        <v>1348747.0991436858</v>
      </c>
      <c r="AR63" s="171">
        <v>1318436.2365357608</v>
      </c>
      <c r="AS63" s="171">
        <v>1287985.4104212606</v>
      </c>
      <c r="AT63" s="171">
        <v>1257991.7711628936</v>
      </c>
      <c r="AU63" s="171">
        <v>1228317.1029085689</v>
      </c>
      <c r="AV63" s="171">
        <v>1198811.4963758271</v>
      </c>
      <c r="AW63" s="171">
        <v>1169380.15443846</v>
      </c>
      <c r="AX63" s="171">
        <v>1140088.4979183879</v>
      </c>
      <c r="AY63" s="171">
        <v>1111401.1250953884</v>
      </c>
      <c r="AZ63" s="171">
        <v>1083130.0550387893</v>
      </c>
      <c r="BA63" s="171">
        <v>1054626.534170608</v>
      </c>
      <c r="BB63" s="171">
        <v>1026640.1649824996</v>
      </c>
      <c r="BC63" s="171">
        <v>999180.66915268893</v>
      </c>
      <c r="BD63" s="171">
        <v>972167.40563265723</v>
      </c>
      <c r="BE63" s="171">
        <v>945398.14436295093</v>
      </c>
      <c r="BF63" s="171">
        <v>919282.64629408671</v>
      </c>
      <c r="BG63" s="171">
        <v>893675.28420560714</v>
      </c>
      <c r="BH63" s="171">
        <v>868727.26293871878</v>
      </c>
      <c r="BI63" s="171">
        <v>844400.79090415337</v>
      </c>
      <c r="BJ63" s="171">
        <v>820689.39296373818</v>
      </c>
      <c r="BK63" s="171">
        <v>797494.64439838368</v>
      </c>
      <c r="BL63" s="171">
        <v>775400.40318301949</v>
      </c>
      <c r="BM63" s="171">
        <v>753733.01993894856</v>
      </c>
      <c r="BN63" s="171">
        <v>732844.26084276615</v>
      </c>
      <c r="BO63" s="171">
        <v>712649.6336440742</v>
      </c>
      <c r="BP63" s="171">
        <v>693305.74975286785</v>
      </c>
      <c r="BQ63" s="171">
        <v>675072.61237734626</v>
      </c>
      <c r="BR63" s="171">
        <v>657336.42254381091</v>
      </c>
      <c r="BS63" s="171">
        <v>640604.42010203772</v>
      </c>
      <c r="BT63" s="171">
        <v>624904.80649829714</v>
      </c>
      <c r="BU63" s="171">
        <v>609732.8069570621</v>
      </c>
      <c r="BV63" s="171">
        <v>595857.08866913652</v>
      </c>
      <c r="BW63" s="171">
        <v>587081.26082907442</v>
      </c>
      <c r="BX63" s="171">
        <v>579230.93603417592</v>
      </c>
      <c r="BY63" s="171">
        <v>572288.65487005096</v>
      </c>
      <c r="BZ63" s="171">
        <v>565984.82174608926</v>
      </c>
      <c r="CA63" s="170"/>
      <c r="CB63" s="170"/>
    </row>
    <row r="64" spans="2:80" x14ac:dyDescent="0.25">
      <c r="B64" s="166">
        <f t="shared" si="2"/>
        <v>2057</v>
      </c>
      <c r="C64" s="171">
        <v>2634326.3377583008</v>
      </c>
      <c r="D64" s="171">
        <v>2607367.228073135</v>
      </c>
      <c r="E64" s="171">
        <v>2580355.106932058</v>
      </c>
      <c r="F64" s="171">
        <v>2553289.9743350712</v>
      </c>
      <c r="G64" s="171">
        <v>2526144.2968920814</v>
      </c>
      <c r="H64" s="171">
        <v>2498627.4673628658</v>
      </c>
      <c r="I64" s="171">
        <v>2471056.971915321</v>
      </c>
      <c r="J64" s="171">
        <v>2443432.8105494464</v>
      </c>
      <c r="K64" s="171">
        <v>2415754.9832652425</v>
      </c>
      <c r="L64" s="171">
        <v>2387968.0229087761</v>
      </c>
      <c r="M64" s="171">
        <v>2359835.4259531703</v>
      </c>
      <c r="N64" s="171">
        <v>2331923.9313780693</v>
      </c>
      <c r="O64" s="171">
        <v>2304792.1133775814</v>
      </c>
      <c r="P64" s="171">
        <v>2276469.3950893572</v>
      </c>
      <c r="Q64" s="171">
        <v>2243507.5151357302</v>
      </c>
      <c r="R64" s="171">
        <v>2210569.7370458106</v>
      </c>
      <c r="S64" s="171">
        <v>2177577.6385751432</v>
      </c>
      <c r="T64" s="171">
        <v>2144430.1696199598</v>
      </c>
      <c r="U64" s="171">
        <v>2112306.8218411035</v>
      </c>
      <c r="V64" s="171">
        <v>2079011.5835419756</v>
      </c>
      <c r="W64" s="171">
        <v>2045423.1600300425</v>
      </c>
      <c r="X64" s="171">
        <v>2012918.5262833945</v>
      </c>
      <c r="Y64" s="171">
        <v>1979192.6656635436</v>
      </c>
      <c r="Z64" s="171">
        <v>1945623.2323292091</v>
      </c>
      <c r="AA64" s="171">
        <v>1912838.3627185374</v>
      </c>
      <c r="AB64" s="171">
        <v>1879115.4073317118</v>
      </c>
      <c r="AC64" s="171">
        <v>1845783.760336156</v>
      </c>
      <c r="AD64" s="171">
        <v>1812690.5129774562</v>
      </c>
      <c r="AE64" s="171">
        <v>1780082.7014169288</v>
      </c>
      <c r="AF64" s="171">
        <v>1746920.5173828064</v>
      </c>
      <c r="AG64" s="171">
        <v>1713463.9174329136</v>
      </c>
      <c r="AH64" s="171">
        <v>1680234.1303664136</v>
      </c>
      <c r="AI64" s="171">
        <v>1647736.432766065</v>
      </c>
      <c r="AJ64" s="171">
        <v>1615075.7740234719</v>
      </c>
      <c r="AK64" s="171">
        <v>1582881.4216699894</v>
      </c>
      <c r="AL64" s="171">
        <v>1550377.2171023272</v>
      </c>
      <c r="AM64" s="171">
        <v>1518059.6411447166</v>
      </c>
      <c r="AN64" s="171">
        <v>1485794.8530200194</v>
      </c>
      <c r="AO64" s="171">
        <v>1454180.9246071596</v>
      </c>
      <c r="AP64" s="171">
        <v>1422058.9686906138</v>
      </c>
      <c r="AQ64" s="171">
        <v>1390396.1773233102</v>
      </c>
      <c r="AR64" s="171">
        <v>1359128.0993084221</v>
      </c>
      <c r="AS64" s="171">
        <v>1327770.4031891536</v>
      </c>
      <c r="AT64" s="171">
        <v>1296827.9768259297</v>
      </c>
      <c r="AU64" s="171">
        <v>1266214.0905968689</v>
      </c>
      <c r="AV64" s="171">
        <v>1235822.5695378268</v>
      </c>
      <c r="AW64" s="171">
        <v>1205458.3454052387</v>
      </c>
      <c r="AX64" s="171">
        <v>1175325.5666764206</v>
      </c>
      <c r="AY64" s="171">
        <v>1145765.4758981636</v>
      </c>
      <c r="AZ64" s="171">
        <v>1116592.6312482741</v>
      </c>
      <c r="BA64" s="171">
        <v>1087217.7720696351</v>
      </c>
      <c r="BB64" s="171">
        <v>1058373.0291595517</v>
      </c>
      <c r="BC64" s="171">
        <v>1030068.6024291757</v>
      </c>
      <c r="BD64" s="171">
        <v>1002190.0857251838</v>
      </c>
      <c r="BE64" s="171">
        <v>974593.36649367178</v>
      </c>
      <c r="BF64" s="171">
        <v>947669.02825193596</v>
      </c>
      <c r="BG64" s="171">
        <v>921290.58436791715</v>
      </c>
      <c r="BH64" s="171">
        <v>895540.38668013993</v>
      </c>
      <c r="BI64" s="171">
        <v>870432.37491583638</v>
      </c>
      <c r="BJ64" s="171">
        <v>845981.21229093883</v>
      </c>
      <c r="BK64" s="171">
        <v>822081.22994545789</v>
      </c>
      <c r="BL64" s="171">
        <v>799292.69123189861</v>
      </c>
      <c r="BM64" s="171">
        <v>776929.38717596023</v>
      </c>
      <c r="BN64" s="171">
        <v>755384.17428837344</v>
      </c>
      <c r="BO64" s="171">
        <v>734513.45993255707</v>
      </c>
      <c r="BP64" s="171">
        <v>714539.47307299729</v>
      </c>
      <c r="BQ64" s="171">
        <v>695725.50793513609</v>
      </c>
      <c r="BR64" s="171">
        <v>677426.57066937152</v>
      </c>
      <c r="BS64" s="171">
        <v>660164.06101968908</v>
      </c>
      <c r="BT64" s="171">
        <v>643929.95873662934</v>
      </c>
      <c r="BU64" s="171">
        <v>628272.79051096225</v>
      </c>
      <c r="BV64" s="171">
        <v>613953.96388005419</v>
      </c>
      <c r="BW64" s="171">
        <v>604876.39409632655</v>
      </c>
      <c r="BX64" s="171">
        <v>596790.06200403604</v>
      </c>
      <c r="BY64" s="171">
        <v>589613.57742644346</v>
      </c>
      <c r="BZ64" s="171">
        <v>583086.48469672306</v>
      </c>
      <c r="CA64" s="170"/>
      <c r="CB64" s="170"/>
    </row>
    <row r="65" spans="2:80" x14ac:dyDescent="0.25">
      <c r="B65" s="166">
        <f t="shared" si="2"/>
        <v>2058</v>
      </c>
      <c r="C65" s="171">
        <v>2715448.1738853371</v>
      </c>
      <c r="D65" s="171">
        <v>2687647.809459446</v>
      </c>
      <c r="E65" s="171">
        <v>2659792.8432339663</v>
      </c>
      <c r="F65" s="171">
        <v>2631883.2752088998</v>
      </c>
      <c r="G65" s="171">
        <v>2604160.7929805745</v>
      </c>
      <c r="H65" s="171">
        <v>2575781.0428441213</v>
      </c>
      <c r="I65" s="171">
        <v>2547355.485960315</v>
      </c>
      <c r="J65" s="171">
        <v>2518865.0198040619</v>
      </c>
      <c r="K65" s="171">
        <v>2490319.2777519291</v>
      </c>
      <c r="L65" s="171">
        <v>2461908.3967250837</v>
      </c>
      <c r="M65" s="171">
        <v>2432889.1950699799</v>
      </c>
      <c r="N65" s="171">
        <v>2404336.2781498572</v>
      </c>
      <c r="O65" s="171">
        <v>2376117.8053046186</v>
      </c>
      <c r="P65" s="171">
        <v>2346902.6124460949</v>
      </c>
      <c r="Q65" s="171">
        <v>2313133.2958448832</v>
      </c>
      <c r="R65" s="171">
        <v>2279167.9779151594</v>
      </c>
      <c r="S65" s="171">
        <v>2245138.5686885361</v>
      </c>
      <c r="T65" s="171">
        <v>2211159.4624172184</v>
      </c>
      <c r="U65" s="171">
        <v>2177813.9589837212</v>
      </c>
      <c r="V65" s="171">
        <v>2143673.4179056901</v>
      </c>
      <c r="W65" s="171">
        <v>2109031.7150998451</v>
      </c>
      <c r="X65" s="171">
        <v>2075499.009607187</v>
      </c>
      <c r="Y65" s="171">
        <v>2040715.2418793775</v>
      </c>
      <c r="Z65" s="171">
        <v>2006268.7242824342</v>
      </c>
      <c r="AA65" s="171">
        <v>1972442.5637831399</v>
      </c>
      <c r="AB65" s="171">
        <v>1937823.9869728656</v>
      </c>
      <c r="AC65" s="171">
        <v>1903435.3857192786</v>
      </c>
      <c r="AD65" s="171">
        <v>1869286.7840728243</v>
      </c>
      <c r="AE65" s="171">
        <v>1835643.2246109452</v>
      </c>
      <c r="AF65" s="171">
        <v>1801572.9562903889</v>
      </c>
      <c r="AG65" s="171">
        <v>1767056.3607816338</v>
      </c>
      <c r="AH65" s="171">
        <v>1733048.5365445388</v>
      </c>
      <c r="AI65" s="171">
        <v>1699500.1639948862</v>
      </c>
      <c r="AJ65" s="171">
        <v>1665788.892343333</v>
      </c>
      <c r="AK65" s="171">
        <v>1632425.5109865302</v>
      </c>
      <c r="AL65" s="171">
        <v>1599007.7136231677</v>
      </c>
      <c r="AM65" s="171">
        <v>1565769.2664237414</v>
      </c>
      <c r="AN65" s="171">
        <v>1532462.9229721092</v>
      </c>
      <c r="AO65" s="171">
        <v>1499936.7230136709</v>
      </c>
      <c r="AP65" s="171">
        <v>1466879.4957709522</v>
      </c>
      <c r="AQ65" s="171">
        <v>1434290.2944911802</v>
      </c>
      <c r="AR65" s="171">
        <v>1401999.7742192927</v>
      </c>
      <c r="AS65" s="171">
        <v>1369710.0936513501</v>
      </c>
      <c r="AT65" s="171">
        <v>1337752.6811246159</v>
      </c>
      <c r="AU65" s="171">
        <v>1306133.3645189214</v>
      </c>
      <c r="AV65" s="171">
        <v>1274825.5104912003</v>
      </c>
      <c r="AW65" s="171">
        <v>1243461.275554311</v>
      </c>
      <c r="AX65" s="171">
        <v>1212488.1362322359</v>
      </c>
      <c r="AY65" s="171">
        <v>1182016.4668193739</v>
      </c>
      <c r="AZ65" s="171">
        <v>1151872.389452172</v>
      </c>
      <c r="BA65" s="171">
        <v>1121588.8764059898</v>
      </c>
      <c r="BB65" s="171">
        <v>1091841.963065167</v>
      </c>
      <c r="BC65" s="171">
        <v>1062651.6757997409</v>
      </c>
      <c r="BD65" s="171">
        <v>1033835.7501941004</v>
      </c>
      <c r="BE65" s="171">
        <v>1005368.0673328215</v>
      </c>
      <c r="BF65" s="171">
        <v>977589.13699181541</v>
      </c>
      <c r="BG65" s="171">
        <v>950410.71477435762</v>
      </c>
      <c r="BH65" s="171">
        <v>923792.15241918503</v>
      </c>
      <c r="BI65" s="171">
        <v>897835.47140763525</v>
      </c>
      <c r="BJ65" s="171">
        <v>872598.31589919433</v>
      </c>
      <c r="BK65" s="171">
        <v>847962.72373909317</v>
      </c>
      <c r="BL65" s="171">
        <v>824430.29978639539</v>
      </c>
      <c r="BM65" s="171">
        <v>801313.79685401823</v>
      </c>
      <c r="BN65" s="171">
        <v>779065.41642403742</v>
      </c>
      <c r="BO65" s="171">
        <v>757441.99233385723</v>
      </c>
      <c r="BP65" s="171">
        <v>736778.64836024563</v>
      </c>
      <c r="BQ65" s="171">
        <v>717335.46711832506</v>
      </c>
      <c r="BR65" s="171">
        <v>698431.7782108133</v>
      </c>
      <c r="BS65" s="171">
        <v>680598.75018199265</v>
      </c>
      <c r="BT65" s="171">
        <v>663761.78936856834</v>
      </c>
      <c r="BU65" s="171">
        <v>647580.03718856734</v>
      </c>
      <c r="BV65" s="171">
        <v>632780.00444303337</v>
      </c>
      <c r="BW65" s="171">
        <v>623361.59742277022</v>
      </c>
      <c r="BX65" s="171">
        <v>615027.66710201395</v>
      </c>
      <c r="BY65" s="171">
        <v>607587.83665822842</v>
      </c>
      <c r="BZ65" s="171">
        <v>600804.41787551471</v>
      </c>
      <c r="CA65" s="170"/>
      <c r="CB65" s="170"/>
    </row>
    <row r="66" spans="2:80" x14ac:dyDescent="0.25">
      <c r="B66" s="166">
        <f t="shared" si="2"/>
        <v>2059</v>
      </c>
      <c r="C66" s="171">
        <v>2800149.3486989415</v>
      </c>
      <c r="D66" s="171">
        <v>2771464.7038180651</v>
      </c>
      <c r="E66" s="171">
        <v>2742723.8190836133</v>
      </c>
      <c r="F66" s="171">
        <v>2713926.6944955862</v>
      </c>
      <c r="G66" s="171">
        <v>2685735.7711571446</v>
      </c>
      <c r="H66" s="171">
        <v>2656446.7968200017</v>
      </c>
      <c r="I66" s="171">
        <v>2627129.5798301408</v>
      </c>
      <c r="J66" s="171">
        <v>2597726.2395365215</v>
      </c>
      <c r="K66" s="171">
        <v>2568265.9650701461</v>
      </c>
      <c r="L66" s="171">
        <v>2539323.2192117712</v>
      </c>
      <c r="M66" s="171">
        <v>2509367.5458679711</v>
      </c>
      <c r="N66" s="171">
        <v>2480257.4243908916</v>
      </c>
      <c r="O66" s="171">
        <v>2450778.1746698753</v>
      </c>
      <c r="P66" s="171">
        <v>2420620.2979249088</v>
      </c>
      <c r="Q66" s="171">
        <v>2386114.9910839032</v>
      </c>
      <c r="R66" s="171">
        <v>2351073.4094472062</v>
      </c>
      <c r="S66" s="171">
        <v>2315949.5311652436</v>
      </c>
      <c r="T66" s="171">
        <v>2281199.5303255683</v>
      </c>
      <c r="U66" s="171">
        <v>2246457.1230245079</v>
      </c>
      <c r="V66" s="171">
        <v>2211526.7072482929</v>
      </c>
      <c r="W66" s="171">
        <v>2175778.4449455272</v>
      </c>
      <c r="X66" s="171">
        <v>2141157.8375852322</v>
      </c>
      <c r="Y66" s="171">
        <v>2105262.2390112239</v>
      </c>
      <c r="Z66" s="171">
        <v>2069980.440139031</v>
      </c>
      <c r="AA66" s="171">
        <v>2035050.1267852762</v>
      </c>
      <c r="AB66" s="171">
        <v>1999569.774315102</v>
      </c>
      <c r="AC66" s="171">
        <v>1964064.1405706755</v>
      </c>
      <c r="AD66" s="171">
        <v>1928794.2654987224</v>
      </c>
      <c r="AE66" s="171">
        <v>1894055.0073870108</v>
      </c>
      <c r="AF66" s="171">
        <v>1859091.7764664099</v>
      </c>
      <c r="AG66" s="171">
        <v>1823457.5631263051</v>
      </c>
      <c r="AH66" s="171">
        <v>1788760.9686315979</v>
      </c>
      <c r="AI66" s="171">
        <v>1754089.070983079</v>
      </c>
      <c r="AJ66" s="171">
        <v>1719259.2890088237</v>
      </c>
      <c r="AK66" s="171">
        <v>1684584.9326025285</v>
      </c>
      <c r="AL66" s="171">
        <v>1650259.7583567475</v>
      </c>
      <c r="AM66" s="171">
        <v>1616097.3695653176</v>
      </c>
      <c r="AN66" s="171">
        <v>1581679.8558198672</v>
      </c>
      <c r="AO66" s="171">
        <v>1548231.8670178051</v>
      </c>
      <c r="AP66" s="171">
        <v>1514225.0561108149</v>
      </c>
      <c r="AQ66" s="171">
        <v>1480694.5793511623</v>
      </c>
      <c r="AR66" s="171">
        <v>1447306.451578618</v>
      </c>
      <c r="AS66" s="171">
        <v>1414060.027814555</v>
      </c>
      <c r="AT66" s="171">
        <v>1381011.2811060473</v>
      </c>
      <c r="AU66" s="171">
        <v>1348310.1723619127</v>
      </c>
      <c r="AV66" s="171">
        <v>1316054.5299814756</v>
      </c>
      <c r="AW66" s="171">
        <v>1283612.8181167499</v>
      </c>
      <c r="AX66" s="171">
        <v>1251806.373913181</v>
      </c>
      <c r="AY66" s="171">
        <v>1220381.0832375581</v>
      </c>
      <c r="AZ66" s="171">
        <v>1189185.2908700355</v>
      </c>
      <c r="BA66" s="171">
        <v>1157951.9834851101</v>
      </c>
      <c r="BB66" s="171">
        <v>1127254.658662464</v>
      </c>
      <c r="BC66" s="171">
        <v>1097132.8290008584</v>
      </c>
      <c r="BD66" s="171">
        <v>1067296.031557956</v>
      </c>
      <c r="BE66" s="171">
        <v>1037908.5108749589</v>
      </c>
      <c r="BF66" s="171">
        <v>1009223.6347453564</v>
      </c>
      <c r="BG66" s="171">
        <v>981214.99393827561</v>
      </c>
      <c r="BH66" s="171">
        <v>953650.93705799244</v>
      </c>
      <c r="BI66" s="171">
        <v>926767.81913471338</v>
      </c>
      <c r="BJ66" s="171">
        <v>900692.31857331737</v>
      </c>
      <c r="BK66" s="171">
        <v>875288.26406253967</v>
      </c>
      <c r="BL66" s="171">
        <v>850955.6344539097</v>
      </c>
      <c r="BM66" s="171">
        <v>827019.28635282733</v>
      </c>
      <c r="BN66" s="171">
        <v>804014.65804718097</v>
      </c>
      <c r="BO66" s="171">
        <v>781547.89491122006</v>
      </c>
      <c r="BP66" s="171">
        <v>760125.86431155028</v>
      </c>
      <c r="BQ66" s="171">
        <v>739997.98803341959</v>
      </c>
      <c r="BR66" s="171">
        <v>720441.1728588203</v>
      </c>
      <c r="BS66" s="171">
        <v>701991.65708871942</v>
      </c>
      <c r="BT66" s="171">
        <v>684470.83341981948</v>
      </c>
      <c r="BU66" s="171">
        <v>667718.89810778643</v>
      </c>
      <c r="BV66" s="171">
        <v>652393.94574377651</v>
      </c>
      <c r="BW66" s="171">
        <v>642588.02215057821</v>
      </c>
      <c r="BX66" s="171">
        <v>633994.47201675875</v>
      </c>
      <c r="BY66" s="171">
        <v>626256.95648404956</v>
      </c>
      <c r="BZ66" s="171">
        <v>619177.46243901725</v>
      </c>
      <c r="CA66" s="170"/>
      <c r="CB66" s="170"/>
    </row>
    <row r="67" spans="2:80" x14ac:dyDescent="0.25">
      <c r="B67" s="166">
        <f t="shared" si="2"/>
        <v>2060</v>
      </c>
      <c r="C67" s="171">
        <v>2888062.6619496704</v>
      </c>
      <c r="D67" s="171">
        <v>2858456.7885416178</v>
      </c>
      <c r="E67" s="171">
        <v>2828792.9880843833</v>
      </c>
      <c r="F67" s="171">
        <v>2799071.2605779655</v>
      </c>
      <c r="G67" s="171">
        <v>2770438.0035986174</v>
      </c>
      <c r="H67" s="171">
        <v>2740201.1300511565</v>
      </c>
      <c r="I67" s="171">
        <v>2709991.9814625625</v>
      </c>
      <c r="J67" s="171">
        <v>2679636.3256116835</v>
      </c>
      <c r="K67" s="171">
        <v>2649222.027562866</v>
      </c>
      <c r="L67" s="171">
        <v>2619765.7074142443</v>
      </c>
      <c r="M67" s="171">
        <v>2588832.4056677269</v>
      </c>
      <c r="N67" s="171">
        <v>2559180.0289241951</v>
      </c>
      <c r="O67" s="171">
        <v>2528378.2915438162</v>
      </c>
      <c r="P67" s="171">
        <v>2497235.7229091646</v>
      </c>
      <c r="Q67" s="171">
        <v>2462000.5898089749</v>
      </c>
      <c r="R67" s="171">
        <v>2425867.769010073</v>
      </c>
      <c r="S67" s="171">
        <v>2389601.3348381659</v>
      </c>
      <c r="T67" s="171">
        <v>2354081.4212030564</v>
      </c>
      <c r="U67" s="171">
        <v>2317845.4050143161</v>
      </c>
      <c r="V67" s="171">
        <v>2282123.7958372338</v>
      </c>
      <c r="W67" s="171">
        <v>2245248.0216485783</v>
      </c>
      <c r="X67" s="171">
        <v>2209489.8951803264</v>
      </c>
      <c r="Y67" s="171">
        <v>2172459.3364274325</v>
      </c>
      <c r="Z67" s="171">
        <v>2136333.8759176489</v>
      </c>
      <c r="AA67" s="171">
        <v>2100247.7612863937</v>
      </c>
      <c r="AB67" s="171">
        <v>2063893.8458063258</v>
      </c>
      <c r="AC67" s="171">
        <v>2027242.549180862</v>
      </c>
      <c r="AD67" s="171">
        <v>1990797.6949901218</v>
      </c>
      <c r="AE67" s="171">
        <v>1954932.7130281238</v>
      </c>
      <c r="AF67" s="171">
        <v>1919035.5971416882</v>
      </c>
      <c r="AG67" s="171">
        <v>1882272.9117849343</v>
      </c>
      <c r="AH67" s="171">
        <v>1846878.1559289885</v>
      </c>
      <c r="AI67" s="171">
        <v>1811025.9528545046</v>
      </c>
      <c r="AJ67" s="171">
        <v>1775040.8341721776</v>
      </c>
      <c r="AK67" s="171">
        <v>1738986.8088880647</v>
      </c>
      <c r="AL67" s="171">
        <v>1703746.1713794086</v>
      </c>
      <c r="AM67" s="171">
        <v>1668630.7315304531</v>
      </c>
      <c r="AN67" s="171">
        <v>1633060.9117753594</v>
      </c>
      <c r="AO67" s="171">
        <v>1598659.2626292487</v>
      </c>
      <c r="AP67" s="171">
        <v>1563668.8453496341</v>
      </c>
      <c r="AQ67" s="171">
        <v>1529176.9670913874</v>
      </c>
      <c r="AR67" s="171">
        <v>1494645.2885105442</v>
      </c>
      <c r="AS67" s="171">
        <v>1460403.3003831254</v>
      </c>
      <c r="AT67" s="171">
        <v>1426215.5874828787</v>
      </c>
      <c r="AU67" s="171">
        <v>1392384.139183044</v>
      </c>
      <c r="AV67" s="171">
        <v>1359138.9839127203</v>
      </c>
      <c r="AW67" s="171">
        <v>1325569.6298424858</v>
      </c>
      <c r="AX67" s="171">
        <v>1292904.3419411606</v>
      </c>
      <c r="AY67" s="171">
        <v>1260479.7069426023</v>
      </c>
      <c r="AZ67" s="171">
        <v>1228180.0355009467</v>
      </c>
      <c r="BA67" s="171">
        <v>1195968.8291060622</v>
      </c>
      <c r="BB67" s="171">
        <v>1164272.572486303</v>
      </c>
      <c r="BC67" s="171">
        <v>1133187.6662869612</v>
      </c>
      <c r="BD67" s="171">
        <v>1102266.9541362177</v>
      </c>
      <c r="BE67" s="171">
        <v>1071924.9953463008</v>
      </c>
      <c r="BF67" s="171">
        <v>1042291.5349218303</v>
      </c>
      <c r="BG67" s="171">
        <v>1013412.6596670951</v>
      </c>
      <c r="BH67" s="171">
        <v>984855.51767399046</v>
      </c>
      <c r="BI67" s="171">
        <v>956987.17412000429</v>
      </c>
      <c r="BJ67" s="171">
        <v>930030.98919292877</v>
      </c>
      <c r="BK67" s="171">
        <v>903824.62938538799</v>
      </c>
      <c r="BL67" s="171">
        <v>878640.17008086422</v>
      </c>
      <c r="BM67" s="171">
        <v>853841.27779111301</v>
      </c>
      <c r="BN67" s="171">
        <v>830032.38645376172</v>
      </c>
      <c r="BO67" s="171">
        <v>806666.7585315546</v>
      </c>
      <c r="BP67" s="171">
        <v>784440.17217938858</v>
      </c>
      <c r="BQ67" s="171">
        <v>763577.18831487931</v>
      </c>
      <c r="BR67" s="171">
        <v>743332.33743126295</v>
      </c>
      <c r="BS67" s="171">
        <v>724230.75306394405</v>
      </c>
      <c r="BT67" s="171">
        <v>705972.59953348152</v>
      </c>
      <c r="BU67" s="171">
        <v>688617.29225296737</v>
      </c>
      <c r="BV67" s="171">
        <v>672727.00124746724</v>
      </c>
      <c r="BW67" s="171">
        <v>662508.61652497191</v>
      </c>
      <c r="BX67" s="171">
        <v>653630.99722827063</v>
      </c>
      <c r="BY67" s="171">
        <v>645570.44225975126</v>
      </c>
      <c r="BZ67" s="171">
        <v>638175.3622028369</v>
      </c>
      <c r="CA67" s="170"/>
      <c r="CB67" s="170"/>
    </row>
    <row r="68" spans="2:80" x14ac:dyDescent="0.25">
      <c r="B68" s="166">
        <f t="shared" si="2"/>
        <v>2061</v>
      </c>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c r="AA68" s="171"/>
      <c r="AB68" s="171"/>
      <c r="AC68" s="171"/>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0"/>
      <c r="CB68" s="170"/>
    </row>
    <row r="69" spans="2:80" x14ac:dyDescent="0.25">
      <c r="B69" s="166">
        <f t="shared" si="2"/>
        <v>2062</v>
      </c>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c r="AA69" s="171"/>
      <c r="AB69" s="171"/>
      <c r="AC69" s="171"/>
      <c r="AD69" s="171"/>
      <c r="AE69" s="171"/>
      <c r="AF69" s="171"/>
      <c r="AG69" s="171"/>
      <c r="AH69" s="171"/>
      <c r="AI69" s="171"/>
      <c r="AJ69" s="171"/>
      <c r="AK69" s="171"/>
      <c r="AL69" s="171"/>
      <c r="AM69" s="171"/>
      <c r="AN69" s="171"/>
      <c r="AO69" s="171"/>
      <c r="AP69" s="171"/>
      <c r="AQ69" s="171"/>
      <c r="AR69" s="171"/>
      <c r="AS69" s="171"/>
      <c r="AT69" s="171"/>
      <c r="AU69" s="171"/>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c r="BR69" s="171"/>
      <c r="BS69" s="171"/>
      <c r="BT69" s="171"/>
      <c r="BU69" s="171"/>
      <c r="BV69" s="171"/>
      <c r="BW69" s="171"/>
      <c r="BX69" s="171"/>
      <c r="BY69" s="171"/>
      <c r="BZ69" s="171"/>
      <c r="CA69" s="170"/>
      <c r="CB69" s="170"/>
    </row>
    <row r="70" spans="2:80" x14ac:dyDescent="0.25">
      <c r="B70" s="166">
        <f t="shared" si="2"/>
        <v>2063</v>
      </c>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171"/>
      <c r="AO70" s="171"/>
      <c r="AP70" s="171"/>
      <c r="AQ70" s="171"/>
      <c r="AR70" s="171"/>
      <c r="AS70" s="171"/>
      <c r="AT70" s="171"/>
      <c r="AU70" s="171"/>
      <c r="AV70" s="171"/>
      <c r="AW70" s="171"/>
      <c r="AX70" s="171"/>
      <c r="AY70" s="171"/>
      <c r="AZ70" s="171"/>
      <c r="BA70" s="171"/>
      <c r="BB70" s="171"/>
      <c r="BC70" s="171"/>
      <c r="BD70" s="171"/>
      <c r="BE70" s="171"/>
      <c r="BF70" s="171"/>
      <c r="BG70" s="171"/>
      <c r="BH70" s="171"/>
      <c r="BI70" s="171"/>
      <c r="BJ70" s="171"/>
      <c r="BK70" s="171"/>
      <c r="BL70" s="171"/>
      <c r="BM70" s="171"/>
      <c r="BN70" s="171"/>
      <c r="BO70" s="171"/>
      <c r="BP70" s="171"/>
      <c r="BQ70" s="171"/>
      <c r="BR70" s="171"/>
      <c r="BS70" s="171"/>
      <c r="BT70" s="171"/>
      <c r="BU70" s="171"/>
      <c r="BV70" s="171"/>
      <c r="BW70" s="171"/>
      <c r="BX70" s="171"/>
      <c r="BY70" s="171"/>
      <c r="BZ70" s="171"/>
      <c r="CA70" s="170"/>
      <c r="CB70" s="170"/>
    </row>
    <row r="71" spans="2:80" x14ac:dyDescent="0.25">
      <c r="B71" s="166">
        <f t="shared" si="2"/>
        <v>2064</v>
      </c>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c r="AA71" s="171"/>
      <c r="AB71" s="171"/>
      <c r="AC71" s="171"/>
      <c r="AD71" s="171"/>
      <c r="AE71" s="171"/>
      <c r="AF71" s="171"/>
      <c r="AG71" s="171"/>
      <c r="AH71" s="171"/>
      <c r="AI71" s="171"/>
      <c r="AJ71" s="171"/>
      <c r="AK71" s="171"/>
      <c r="AL71" s="171"/>
      <c r="AM71" s="171"/>
      <c r="AN71" s="171"/>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c r="BR71" s="171"/>
      <c r="BS71" s="171"/>
      <c r="BT71" s="171"/>
      <c r="BU71" s="171"/>
      <c r="BV71" s="171"/>
      <c r="BW71" s="171"/>
      <c r="BX71" s="171"/>
      <c r="BY71" s="171"/>
      <c r="BZ71" s="171"/>
      <c r="CA71" s="170"/>
      <c r="CB71" s="170"/>
    </row>
    <row r="72" spans="2:80" x14ac:dyDescent="0.25">
      <c r="B72" s="166">
        <f t="shared" si="2"/>
        <v>2065</v>
      </c>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1"/>
      <c r="AE72" s="171"/>
      <c r="AF72" s="171"/>
      <c r="AG72" s="171"/>
      <c r="AH72" s="171"/>
      <c r="AI72" s="171"/>
      <c r="AJ72" s="171"/>
      <c r="AK72" s="171"/>
      <c r="AL72" s="171"/>
      <c r="AM72" s="171"/>
      <c r="AN72" s="171"/>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0"/>
      <c r="CB72" s="170"/>
    </row>
    <row r="73" spans="2:80" x14ac:dyDescent="0.25">
      <c r="B73" s="166">
        <f t="shared" si="2"/>
        <v>2066</v>
      </c>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1"/>
      <c r="AE73" s="171"/>
      <c r="AF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71"/>
      <c r="BV73" s="171"/>
      <c r="BW73" s="171"/>
      <c r="BX73" s="171"/>
      <c r="BY73" s="171"/>
      <c r="BZ73" s="171"/>
      <c r="CA73" s="170"/>
      <c r="CB73" s="170"/>
    </row>
    <row r="74" spans="2:80" x14ac:dyDescent="0.25">
      <c r="B74" s="166">
        <f t="shared" si="2"/>
        <v>2067</v>
      </c>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171"/>
      <c r="AO74" s="171"/>
      <c r="AP74" s="171"/>
      <c r="AQ74" s="171"/>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1"/>
      <c r="BU74" s="171"/>
      <c r="BV74" s="171"/>
      <c r="BW74" s="171"/>
      <c r="BX74" s="171"/>
      <c r="BY74" s="171"/>
      <c r="BZ74" s="171"/>
      <c r="CA74" s="170"/>
      <c r="CB74" s="170"/>
    </row>
    <row r="75" spans="2:80" x14ac:dyDescent="0.25">
      <c r="B75" s="166">
        <f t="shared" si="2"/>
        <v>2068</v>
      </c>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c r="AA75" s="171"/>
      <c r="AB75" s="171"/>
      <c r="AC75" s="171"/>
      <c r="AD75" s="171"/>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c r="BT75" s="171"/>
      <c r="BU75" s="171"/>
      <c r="BV75" s="171"/>
      <c r="BW75" s="171"/>
      <c r="BX75" s="171"/>
      <c r="BY75" s="171"/>
      <c r="BZ75" s="171"/>
      <c r="CA75" s="170"/>
      <c r="CB75" s="170"/>
    </row>
    <row r="76" spans="2:80" x14ac:dyDescent="0.25">
      <c r="B76" s="166">
        <f t="shared" si="2"/>
        <v>2069</v>
      </c>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1"/>
      <c r="BX76" s="171"/>
      <c r="BY76" s="171"/>
      <c r="BZ76" s="171"/>
      <c r="CA76" s="170"/>
      <c r="CB76" s="170"/>
    </row>
    <row r="77" spans="2:80" x14ac:dyDescent="0.25">
      <c r="B77" s="166">
        <f t="shared" ref="B77" si="3">B76+1</f>
        <v>2070</v>
      </c>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c r="AA77" s="171"/>
      <c r="AB77" s="171"/>
      <c r="AC77" s="171"/>
      <c r="AD77" s="171"/>
      <c r="AE77" s="171"/>
      <c r="AF77" s="171"/>
      <c r="AG77" s="171"/>
      <c r="AH77" s="171"/>
      <c r="AI77" s="171"/>
      <c r="AJ77" s="171"/>
      <c r="AK77" s="171"/>
      <c r="AL77" s="171"/>
      <c r="AM77" s="171"/>
      <c r="AN77" s="171"/>
      <c r="AO77" s="171"/>
      <c r="AP77" s="171"/>
      <c r="AQ77" s="171"/>
      <c r="AR77" s="171"/>
      <c r="AS77" s="171"/>
      <c r="AT77" s="171"/>
      <c r="AU77" s="171"/>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1"/>
      <c r="BT77" s="171"/>
      <c r="BU77" s="171"/>
      <c r="BV77" s="171"/>
      <c r="BW77" s="171"/>
      <c r="BX77" s="171"/>
      <c r="BY77" s="171"/>
      <c r="BZ77" s="171"/>
      <c r="CA77" s="170"/>
      <c r="CB77" s="170"/>
    </row>
    <row r="78" spans="2:80" x14ac:dyDescent="0.2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FF66"/>
  </sheetPr>
  <dimension ref="A1:CD78"/>
  <sheetViews>
    <sheetView showGridLines="0" showRowColHeaders="0" zoomScale="90" zoomScaleNormal="90" workbookViewId="0">
      <pane xSplit="2" ySplit="11" topLeftCell="C12" activePane="bottomRight" state="frozen"/>
      <selection activeCell="M2" sqref="M2"/>
      <selection pane="topRight" activeCell="M2" sqref="M2"/>
      <selection pane="bottomLeft" activeCell="M2" sqref="M2"/>
      <selection pane="bottomRight" activeCell="M2" sqref="M2"/>
    </sheetView>
  </sheetViews>
  <sheetFormatPr defaultColWidth="0" defaultRowHeight="12.5" zeroHeight="1" x14ac:dyDescent="0.25"/>
  <cols>
    <col min="1" max="1" width="3.33203125" style="25" customWidth="1"/>
    <col min="2" max="2" width="4.83203125" style="24" bestFit="1" customWidth="1"/>
    <col min="3" max="21" width="8.5" style="25" bestFit="1" customWidth="1"/>
    <col min="22" max="22" width="8.08203125" style="25" bestFit="1" customWidth="1"/>
    <col min="23" max="27" width="8.5" style="25" bestFit="1" customWidth="1"/>
    <col min="28" max="53" width="8.08203125" style="25" bestFit="1" customWidth="1"/>
    <col min="54" max="78" width="7.58203125" style="25" bestFit="1" customWidth="1"/>
    <col min="79" max="79" width="9" style="25" customWidth="1"/>
    <col min="80" max="80" width="9" style="25" hidden="1" customWidth="1"/>
    <col min="81" max="82" width="0" style="25" hidden="1" customWidth="1"/>
    <col min="83" max="16384" width="9" style="25" hidden="1"/>
  </cols>
  <sheetData>
    <row r="1" spans="1:80" ht="20" x14ac:dyDescent="0.4">
      <c r="A1" s="1" t="s">
        <v>111</v>
      </c>
    </row>
    <row r="2" spans="1:80" x14ac:dyDescent="0.25"/>
    <row r="3" spans="1:80" ht="13" x14ac:dyDescent="0.3">
      <c r="B3" s="113" t="s">
        <v>160</v>
      </c>
      <c r="H3" s="321"/>
      <c r="I3" s="322"/>
    </row>
    <row r="4" spans="1:80" ht="3" customHeight="1" x14ac:dyDescent="0.3">
      <c r="B4" s="12"/>
    </row>
    <row r="5" spans="1:80" ht="3" customHeight="1" x14ac:dyDescent="0.3">
      <c r="B5" s="12"/>
    </row>
    <row r="6" spans="1:80" ht="3" customHeight="1" x14ac:dyDescent="0.3">
      <c r="B6" s="12"/>
    </row>
    <row r="7" spans="1:80" ht="3" customHeight="1" x14ac:dyDescent="0.3">
      <c r="B7" s="12"/>
    </row>
    <row r="8" spans="1:80" ht="3" customHeight="1" x14ac:dyDescent="0.3">
      <c r="B8" s="12"/>
    </row>
    <row r="9" spans="1:80" ht="3" customHeight="1" x14ac:dyDescent="0.3">
      <c r="B9" s="12"/>
    </row>
    <row r="10" spans="1:80" ht="3" customHeight="1" x14ac:dyDescent="0.25"/>
    <row r="11" spans="1:80" x14ac:dyDescent="0.25">
      <c r="B11" s="164"/>
      <c r="C11" s="164">
        <v>20</v>
      </c>
      <c r="D11" s="164">
        <f t="shared" ref="D11:BO11" si="0">C11+1</f>
        <v>21</v>
      </c>
      <c r="E11" s="164">
        <f t="shared" si="0"/>
        <v>22</v>
      </c>
      <c r="F11" s="164">
        <f t="shared" si="0"/>
        <v>23</v>
      </c>
      <c r="G11" s="164">
        <f t="shared" si="0"/>
        <v>24</v>
      </c>
      <c r="H11" s="164">
        <f t="shared" si="0"/>
        <v>25</v>
      </c>
      <c r="I11" s="164">
        <f t="shared" si="0"/>
        <v>26</v>
      </c>
      <c r="J11" s="164">
        <f t="shared" si="0"/>
        <v>27</v>
      </c>
      <c r="K11" s="164">
        <f t="shared" si="0"/>
        <v>28</v>
      </c>
      <c r="L11" s="164">
        <f t="shared" si="0"/>
        <v>29</v>
      </c>
      <c r="M11" s="164">
        <f t="shared" si="0"/>
        <v>30</v>
      </c>
      <c r="N11" s="164">
        <f t="shared" si="0"/>
        <v>31</v>
      </c>
      <c r="O11" s="164">
        <f t="shared" si="0"/>
        <v>32</v>
      </c>
      <c r="P11" s="164">
        <f t="shared" si="0"/>
        <v>33</v>
      </c>
      <c r="Q11" s="164">
        <f t="shared" si="0"/>
        <v>34</v>
      </c>
      <c r="R11" s="164">
        <f t="shared" si="0"/>
        <v>35</v>
      </c>
      <c r="S11" s="164">
        <f t="shared" si="0"/>
        <v>36</v>
      </c>
      <c r="T11" s="164">
        <f t="shared" si="0"/>
        <v>37</v>
      </c>
      <c r="U11" s="164">
        <f t="shared" si="0"/>
        <v>38</v>
      </c>
      <c r="V11" s="164">
        <f t="shared" si="0"/>
        <v>39</v>
      </c>
      <c r="W11" s="164">
        <f t="shared" si="0"/>
        <v>40</v>
      </c>
      <c r="X11" s="164">
        <f t="shared" si="0"/>
        <v>41</v>
      </c>
      <c r="Y11" s="164">
        <f t="shared" si="0"/>
        <v>42</v>
      </c>
      <c r="Z11" s="164">
        <f t="shared" si="0"/>
        <v>43</v>
      </c>
      <c r="AA11" s="164">
        <f t="shared" si="0"/>
        <v>44</v>
      </c>
      <c r="AB11" s="164">
        <f t="shared" si="0"/>
        <v>45</v>
      </c>
      <c r="AC11" s="164">
        <f t="shared" si="0"/>
        <v>46</v>
      </c>
      <c r="AD11" s="164">
        <f t="shared" si="0"/>
        <v>47</v>
      </c>
      <c r="AE11" s="164">
        <f t="shared" si="0"/>
        <v>48</v>
      </c>
      <c r="AF11" s="164">
        <f t="shared" si="0"/>
        <v>49</v>
      </c>
      <c r="AG11" s="164">
        <f t="shared" si="0"/>
        <v>50</v>
      </c>
      <c r="AH11" s="164">
        <f t="shared" si="0"/>
        <v>51</v>
      </c>
      <c r="AI11" s="164">
        <f t="shared" si="0"/>
        <v>52</v>
      </c>
      <c r="AJ11" s="164">
        <f t="shared" si="0"/>
        <v>53</v>
      </c>
      <c r="AK11" s="164">
        <f t="shared" si="0"/>
        <v>54</v>
      </c>
      <c r="AL11" s="164">
        <f t="shared" si="0"/>
        <v>55</v>
      </c>
      <c r="AM11" s="164">
        <f t="shared" si="0"/>
        <v>56</v>
      </c>
      <c r="AN11" s="164">
        <f t="shared" si="0"/>
        <v>57</v>
      </c>
      <c r="AO11" s="164">
        <f t="shared" si="0"/>
        <v>58</v>
      </c>
      <c r="AP11" s="164">
        <f t="shared" si="0"/>
        <v>59</v>
      </c>
      <c r="AQ11" s="164">
        <f t="shared" si="0"/>
        <v>60</v>
      </c>
      <c r="AR11" s="164">
        <f t="shared" si="0"/>
        <v>61</v>
      </c>
      <c r="AS11" s="164">
        <f t="shared" si="0"/>
        <v>62</v>
      </c>
      <c r="AT11" s="164">
        <f t="shared" si="0"/>
        <v>63</v>
      </c>
      <c r="AU11" s="164">
        <f t="shared" si="0"/>
        <v>64</v>
      </c>
      <c r="AV11" s="164">
        <f t="shared" si="0"/>
        <v>65</v>
      </c>
      <c r="AW11" s="164">
        <f t="shared" si="0"/>
        <v>66</v>
      </c>
      <c r="AX11" s="164">
        <f t="shared" si="0"/>
        <v>67</v>
      </c>
      <c r="AY11" s="164">
        <f t="shared" si="0"/>
        <v>68</v>
      </c>
      <c r="AZ11" s="164">
        <f t="shared" si="0"/>
        <v>69</v>
      </c>
      <c r="BA11" s="164">
        <f t="shared" si="0"/>
        <v>70</v>
      </c>
      <c r="BB11" s="164">
        <f t="shared" si="0"/>
        <v>71</v>
      </c>
      <c r="BC11" s="164">
        <f t="shared" si="0"/>
        <v>72</v>
      </c>
      <c r="BD11" s="164">
        <f t="shared" si="0"/>
        <v>73</v>
      </c>
      <c r="BE11" s="164">
        <f t="shared" si="0"/>
        <v>74</v>
      </c>
      <c r="BF11" s="164">
        <f t="shared" si="0"/>
        <v>75</v>
      </c>
      <c r="BG11" s="164">
        <f t="shared" si="0"/>
        <v>76</v>
      </c>
      <c r="BH11" s="164">
        <f t="shared" si="0"/>
        <v>77</v>
      </c>
      <c r="BI11" s="164">
        <f t="shared" si="0"/>
        <v>78</v>
      </c>
      <c r="BJ11" s="164">
        <f t="shared" si="0"/>
        <v>79</v>
      </c>
      <c r="BK11" s="164">
        <f t="shared" si="0"/>
        <v>80</v>
      </c>
      <c r="BL11" s="164">
        <f t="shared" si="0"/>
        <v>81</v>
      </c>
      <c r="BM11" s="164">
        <f t="shared" si="0"/>
        <v>82</v>
      </c>
      <c r="BN11" s="164">
        <f t="shared" si="0"/>
        <v>83</v>
      </c>
      <c r="BO11" s="164">
        <f t="shared" si="0"/>
        <v>84</v>
      </c>
      <c r="BP11" s="164">
        <f t="shared" ref="BP11:BY11" si="1">BO11+1</f>
        <v>85</v>
      </c>
      <c r="BQ11" s="164">
        <f t="shared" si="1"/>
        <v>86</v>
      </c>
      <c r="BR11" s="164">
        <f t="shared" si="1"/>
        <v>87</v>
      </c>
      <c r="BS11" s="164">
        <f t="shared" si="1"/>
        <v>88</v>
      </c>
      <c r="BT11" s="164">
        <f t="shared" si="1"/>
        <v>89</v>
      </c>
      <c r="BU11" s="164">
        <f t="shared" si="1"/>
        <v>90</v>
      </c>
      <c r="BV11" s="164">
        <f t="shared" si="1"/>
        <v>91</v>
      </c>
      <c r="BW11" s="164">
        <f t="shared" si="1"/>
        <v>92</v>
      </c>
      <c r="BX11" s="164">
        <f t="shared" si="1"/>
        <v>93</v>
      </c>
      <c r="BY11" s="164">
        <f t="shared" si="1"/>
        <v>94</v>
      </c>
      <c r="BZ11" s="164">
        <v>95</v>
      </c>
      <c r="CA11" s="170"/>
      <c r="CB11" s="170"/>
    </row>
    <row r="12" spans="1:80" x14ac:dyDescent="0.25">
      <c r="B12" s="166">
        <v>2005</v>
      </c>
      <c r="C12" s="171">
        <f t="shared" ref="C12:R13" si="2">C13</f>
        <v>364343.94848935178</v>
      </c>
      <c r="D12" s="171">
        <f t="shared" si="2"/>
        <v>362368.91728028818</v>
      </c>
      <c r="E12" s="171">
        <f t="shared" si="2"/>
        <v>360445.32956067473</v>
      </c>
      <c r="F12" s="171">
        <f t="shared" si="2"/>
        <v>358393.12257874641</v>
      </c>
      <c r="G12" s="171">
        <f t="shared" si="2"/>
        <v>356340.91559681803</v>
      </c>
      <c r="H12" s="171">
        <f t="shared" si="2"/>
        <v>354275.84247318225</v>
      </c>
      <c r="I12" s="171">
        <f t="shared" si="2"/>
        <v>352107.88237064646</v>
      </c>
      <c r="J12" s="171">
        <f t="shared" si="2"/>
        <v>349991.36575756059</v>
      </c>
      <c r="K12" s="171">
        <f t="shared" si="2"/>
        <v>347759.09602386743</v>
      </c>
      <c r="L12" s="171">
        <f t="shared" si="2"/>
        <v>345475.38280072418</v>
      </c>
      <c r="M12" s="171">
        <f t="shared" si="2"/>
        <v>343165.93729416607</v>
      </c>
      <c r="N12" s="171">
        <f t="shared" si="2"/>
        <v>340805.04829815798</v>
      </c>
      <c r="O12" s="171">
        <f t="shared" si="2"/>
        <v>338444.15930214996</v>
      </c>
      <c r="P12" s="171">
        <f t="shared" si="2"/>
        <v>335954.65104382706</v>
      </c>
      <c r="Q12" s="171">
        <f t="shared" si="2"/>
        <v>332611.67613720172</v>
      </c>
      <c r="R12" s="171">
        <f t="shared" si="2"/>
        <v>329217.25774112635</v>
      </c>
      <c r="S12" s="171">
        <f t="shared" ref="S12:AH13" si="3">S13</f>
        <v>325758.5297138936</v>
      </c>
      <c r="T12" s="171">
        <f t="shared" si="3"/>
        <v>322286.93554495339</v>
      </c>
      <c r="U12" s="171">
        <f t="shared" si="3"/>
        <v>318763.89788656315</v>
      </c>
      <c r="V12" s="171">
        <f t="shared" si="3"/>
        <v>315176.55059701554</v>
      </c>
      <c r="W12" s="171">
        <f t="shared" si="3"/>
        <v>311524.89367631049</v>
      </c>
      <c r="X12" s="171">
        <f t="shared" si="3"/>
        <v>307911.81410334801</v>
      </c>
      <c r="Y12" s="171">
        <f t="shared" si="3"/>
        <v>304182.981409778</v>
      </c>
      <c r="Z12" s="171">
        <f t="shared" si="3"/>
        <v>300505.59220565809</v>
      </c>
      <c r="AA12" s="171">
        <f t="shared" si="3"/>
        <v>296763.89337038074</v>
      </c>
      <c r="AB12" s="171">
        <f t="shared" si="3"/>
        <v>293022.19453510339</v>
      </c>
      <c r="AC12" s="171">
        <f t="shared" si="3"/>
        <v>289216.18606866861</v>
      </c>
      <c r="AD12" s="171">
        <f t="shared" si="3"/>
        <v>285410.17760223383</v>
      </c>
      <c r="AE12" s="171">
        <f t="shared" si="3"/>
        <v>281539.85950464162</v>
      </c>
      <c r="AF12" s="171">
        <f t="shared" si="3"/>
        <v>277618.09791759937</v>
      </c>
      <c r="AG12" s="171">
        <f t="shared" si="3"/>
        <v>273644.89284110715</v>
      </c>
      <c r="AH12" s="171">
        <f t="shared" si="3"/>
        <v>269555.93464400759</v>
      </c>
      <c r="AI12" s="171">
        <f t="shared" ref="AI12:AX13" si="4">AI13</f>
        <v>265466.97644690785</v>
      </c>
      <c r="AJ12" s="171">
        <f t="shared" si="4"/>
        <v>261313.70861865079</v>
      </c>
      <c r="AK12" s="171">
        <f t="shared" si="4"/>
        <v>257096.13115923625</v>
      </c>
      <c r="AL12" s="171">
        <f t="shared" si="4"/>
        <v>252865.68755811435</v>
      </c>
      <c r="AM12" s="171">
        <f t="shared" si="4"/>
        <v>248660.95516302745</v>
      </c>
      <c r="AN12" s="171">
        <f t="shared" si="4"/>
        <v>244469.08890964813</v>
      </c>
      <c r="AO12" s="171">
        <f t="shared" si="4"/>
        <v>240264.35651456131</v>
      </c>
      <c r="AP12" s="171">
        <f t="shared" si="4"/>
        <v>236008.18063002452</v>
      </c>
      <c r="AQ12" s="171">
        <f t="shared" si="4"/>
        <v>231752.00474548771</v>
      </c>
      <c r="AR12" s="171">
        <f t="shared" si="4"/>
        <v>227508.69500265835</v>
      </c>
      <c r="AS12" s="171">
        <f t="shared" si="4"/>
        <v>223162.49828092894</v>
      </c>
      <c r="AT12" s="171">
        <f t="shared" si="4"/>
        <v>218764.85806974955</v>
      </c>
      <c r="AU12" s="171">
        <f t="shared" si="4"/>
        <v>214354.3517168627</v>
      </c>
      <c r="AV12" s="171">
        <f t="shared" si="4"/>
        <v>209840.95838507594</v>
      </c>
      <c r="AW12" s="171">
        <f t="shared" si="4"/>
        <v>205314.69891158171</v>
      </c>
      <c r="AX12" s="171">
        <f t="shared" si="4"/>
        <v>200724.12980693008</v>
      </c>
      <c r="AY12" s="171">
        <f t="shared" ref="AY12:BN13" si="5">AY13</f>
        <v>196159.2719083135</v>
      </c>
      <c r="AZ12" s="171">
        <f t="shared" si="5"/>
        <v>191581.54786798955</v>
      </c>
      <c r="BA12" s="171">
        <f t="shared" si="5"/>
        <v>187093.84466485816</v>
      </c>
      <c r="BB12" s="171">
        <f t="shared" si="5"/>
        <v>182644.71880946937</v>
      </c>
      <c r="BC12" s="171">
        <f t="shared" si="5"/>
        <v>178298.4799329805</v>
      </c>
      <c r="BD12" s="171">
        <f t="shared" si="5"/>
        <v>174080.86031880658</v>
      </c>
      <c r="BE12" s="171">
        <f t="shared" si="5"/>
        <v>169966.1276835326</v>
      </c>
      <c r="BF12" s="171">
        <f t="shared" si="5"/>
        <v>165928.57082112349</v>
      </c>
      <c r="BG12" s="171">
        <f t="shared" si="5"/>
        <v>162032.49936273671</v>
      </c>
      <c r="BH12" s="171">
        <f t="shared" si="5"/>
        <v>158213.60367721476</v>
      </c>
      <c r="BI12" s="171">
        <f t="shared" si="5"/>
        <v>154484.74990626506</v>
      </c>
      <c r="BJ12" s="171">
        <f t="shared" si="5"/>
        <v>150845.93804988771</v>
      </c>
      <c r="BK12" s="171">
        <f t="shared" si="5"/>
        <v>147322.8793141178</v>
      </c>
      <c r="BL12" s="171">
        <f t="shared" si="5"/>
        <v>143928.43984066276</v>
      </c>
      <c r="BM12" s="171">
        <f t="shared" si="5"/>
        <v>140662.61962952252</v>
      </c>
      <c r="BN12" s="171">
        <f t="shared" si="5"/>
        <v>137499.68639728232</v>
      </c>
      <c r="BO12" s="171">
        <f t="shared" ref="BK12:BZ13" si="6">BO13</f>
        <v>134555.39326454955</v>
      </c>
      <c r="BP12" s="171">
        <f t="shared" si="6"/>
        <v>131688.27590468168</v>
      </c>
      <c r="BQ12" s="171">
        <f t="shared" si="6"/>
        <v>128973.95399074131</v>
      </c>
      <c r="BR12" s="171">
        <f t="shared" si="6"/>
        <v>126323.94170795838</v>
      </c>
      <c r="BS12" s="171">
        <f t="shared" si="6"/>
        <v>123853.99217694034</v>
      </c>
      <c r="BT12" s="171">
        <f t="shared" si="6"/>
        <v>121628.41502884458</v>
      </c>
      <c r="BU12" s="171">
        <f t="shared" si="6"/>
        <v>119492.87979532115</v>
      </c>
      <c r="BV12" s="171">
        <f t="shared" si="6"/>
        <v>117434.52033466255</v>
      </c>
      <c r="BW12" s="171">
        <f t="shared" si="6"/>
        <v>116256.44548588681</v>
      </c>
      <c r="BX12" s="171">
        <f t="shared" si="6"/>
        <v>115104.10292052603</v>
      </c>
      <c r="BY12" s="171">
        <f t="shared" si="6"/>
        <v>114016.06998632269</v>
      </c>
      <c r="BZ12" s="171">
        <f t="shared" si="6"/>
        <v>112889.45970437676</v>
      </c>
      <c r="CA12" s="170"/>
      <c r="CB12" s="170"/>
    </row>
    <row r="13" spans="1:80" x14ac:dyDescent="0.25">
      <c r="B13" s="166">
        <f t="shared" ref="B13:B76" si="7">B12+1</f>
        <v>2006</v>
      </c>
      <c r="C13" s="171">
        <f t="shared" si="2"/>
        <v>364343.94848935178</v>
      </c>
      <c r="D13" s="171">
        <f t="shared" si="2"/>
        <v>362368.91728028818</v>
      </c>
      <c r="E13" s="171">
        <f t="shared" si="2"/>
        <v>360445.32956067473</v>
      </c>
      <c r="F13" s="171">
        <f t="shared" si="2"/>
        <v>358393.12257874641</v>
      </c>
      <c r="G13" s="171">
        <f t="shared" si="2"/>
        <v>356340.91559681803</v>
      </c>
      <c r="H13" s="171">
        <f t="shared" si="2"/>
        <v>354275.84247318225</v>
      </c>
      <c r="I13" s="171">
        <f t="shared" si="2"/>
        <v>352107.88237064646</v>
      </c>
      <c r="J13" s="171">
        <f t="shared" si="2"/>
        <v>349991.36575756059</v>
      </c>
      <c r="K13" s="171">
        <f t="shared" si="2"/>
        <v>347759.09602386743</v>
      </c>
      <c r="L13" s="171">
        <f t="shared" si="2"/>
        <v>345475.38280072418</v>
      </c>
      <c r="M13" s="171">
        <f t="shared" si="2"/>
        <v>343165.93729416607</v>
      </c>
      <c r="N13" s="171">
        <f t="shared" si="2"/>
        <v>340805.04829815798</v>
      </c>
      <c r="O13" s="171">
        <f t="shared" si="2"/>
        <v>338444.15930214996</v>
      </c>
      <c r="P13" s="171">
        <f t="shared" si="2"/>
        <v>335954.65104382706</v>
      </c>
      <c r="Q13" s="171">
        <f t="shared" si="2"/>
        <v>332611.67613720172</v>
      </c>
      <c r="R13" s="171">
        <f t="shared" si="2"/>
        <v>329217.25774112635</v>
      </c>
      <c r="S13" s="171">
        <f t="shared" si="3"/>
        <v>325758.5297138936</v>
      </c>
      <c r="T13" s="171">
        <f t="shared" si="3"/>
        <v>322286.93554495339</v>
      </c>
      <c r="U13" s="171">
        <f t="shared" si="3"/>
        <v>318763.89788656315</v>
      </c>
      <c r="V13" s="171">
        <f t="shared" si="3"/>
        <v>315176.55059701554</v>
      </c>
      <c r="W13" s="171">
        <f t="shared" si="3"/>
        <v>311524.89367631049</v>
      </c>
      <c r="X13" s="171">
        <f t="shared" si="3"/>
        <v>307911.81410334801</v>
      </c>
      <c r="Y13" s="171">
        <f t="shared" si="3"/>
        <v>304182.981409778</v>
      </c>
      <c r="Z13" s="171">
        <f t="shared" si="3"/>
        <v>300505.59220565809</v>
      </c>
      <c r="AA13" s="171">
        <f t="shared" si="3"/>
        <v>296763.89337038074</v>
      </c>
      <c r="AB13" s="171">
        <f t="shared" si="3"/>
        <v>293022.19453510339</v>
      </c>
      <c r="AC13" s="171">
        <f t="shared" si="3"/>
        <v>289216.18606866861</v>
      </c>
      <c r="AD13" s="171">
        <f t="shared" si="3"/>
        <v>285410.17760223383</v>
      </c>
      <c r="AE13" s="171">
        <f t="shared" si="3"/>
        <v>281539.85950464162</v>
      </c>
      <c r="AF13" s="171">
        <f t="shared" si="3"/>
        <v>277618.09791759937</v>
      </c>
      <c r="AG13" s="171">
        <f t="shared" si="3"/>
        <v>273644.89284110715</v>
      </c>
      <c r="AH13" s="171">
        <f t="shared" si="3"/>
        <v>269555.93464400759</v>
      </c>
      <c r="AI13" s="171">
        <f t="shared" si="4"/>
        <v>265466.97644690785</v>
      </c>
      <c r="AJ13" s="171">
        <f t="shared" si="4"/>
        <v>261313.70861865079</v>
      </c>
      <c r="AK13" s="171">
        <f t="shared" si="4"/>
        <v>257096.13115923625</v>
      </c>
      <c r="AL13" s="171">
        <f t="shared" si="4"/>
        <v>252865.68755811435</v>
      </c>
      <c r="AM13" s="171">
        <f t="shared" si="4"/>
        <v>248660.95516302745</v>
      </c>
      <c r="AN13" s="171">
        <f t="shared" si="4"/>
        <v>244469.08890964813</v>
      </c>
      <c r="AO13" s="171">
        <f t="shared" si="4"/>
        <v>240264.35651456131</v>
      </c>
      <c r="AP13" s="171">
        <f t="shared" si="4"/>
        <v>236008.18063002452</v>
      </c>
      <c r="AQ13" s="171">
        <f t="shared" si="4"/>
        <v>231752.00474548771</v>
      </c>
      <c r="AR13" s="171">
        <f t="shared" si="4"/>
        <v>227508.69500265835</v>
      </c>
      <c r="AS13" s="171">
        <f t="shared" si="4"/>
        <v>223162.49828092894</v>
      </c>
      <c r="AT13" s="171">
        <f t="shared" si="4"/>
        <v>218764.85806974955</v>
      </c>
      <c r="AU13" s="171">
        <f t="shared" si="4"/>
        <v>214354.3517168627</v>
      </c>
      <c r="AV13" s="171">
        <f t="shared" si="4"/>
        <v>209840.95838507594</v>
      </c>
      <c r="AW13" s="171">
        <f t="shared" si="4"/>
        <v>205314.69891158171</v>
      </c>
      <c r="AX13" s="171">
        <f t="shared" si="4"/>
        <v>200724.12980693008</v>
      </c>
      <c r="AY13" s="171">
        <f t="shared" si="5"/>
        <v>196159.2719083135</v>
      </c>
      <c r="AZ13" s="171">
        <f t="shared" si="5"/>
        <v>191581.54786798955</v>
      </c>
      <c r="BA13" s="171">
        <f t="shared" si="5"/>
        <v>187093.84466485816</v>
      </c>
      <c r="BB13" s="171">
        <f t="shared" si="5"/>
        <v>182644.71880946937</v>
      </c>
      <c r="BC13" s="171">
        <f t="shared" si="5"/>
        <v>178298.4799329805</v>
      </c>
      <c r="BD13" s="171">
        <f t="shared" si="5"/>
        <v>174080.86031880658</v>
      </c>
      <c r="BE13" s="171">
        <f t="shared" si="5"/>
        <v>169966.1276835326</v>
      </c>
      <c r="BF13" s="171">
        <f t="shared" si="5"/>
        <v>165928.57082112349</v>
      </c>
      <c r="BG13" s="171">
        <f t="shared" si="5"/>
        <v>162032.49936273671</v>
      </c>
      <c r="BH13" s="171">
        <f t="shared" si="5"/>
        <v>158213.60367721476</v>
      </c>
      <c r="BI13" s="171">
        <f t="shared" si="5"/>
        <v>154484.74990626506</v>
      </c>
      <c r="BJ13" s="171">
        <f t="shared" si="5"/>
        <v>150845.93804988771</v>
      </c>
      <c r="BK13" s="171">
        <f t="shared" si="6"/>
        <v>147322.8793141178</v>
      </c>
      <c r="BL13" s="171">
        <f t="shared" si="6"/>
        <v>143928.43984066276</v>
      </c>
      <c r="BM13" s="171">
        <f t="shared" si="6"/>
        <v>140662.61962952252</v>
      </c>
      <c r="BN13" s="171">
        <f t="shared" si="6"/>
        <v>137499.68639728232</v>
      </c>
      <c r="BO13" s="171">
        <f t="shared" si="6"/>
        <v>134555.39326454955</v>
      </c>
      <c r="BP13" s="171">
        <f t="shared" si="6"/>
        <v>131688.27590468168</v>
      </c>
      <c r="BQ13" s="171">
        <f t="shared" si="6"/>
        <v>128973.95399074131</v>
      </c>
      <c r="BR13" s="171">
        <f t="shared" si="6"/>
        <v>126323.94170795838</v>
      </c>
      <c r="BS13" s="171">
        <f t="shared" si="6"/>
        <v>123853.99217694034</v>
      </c>
      <c r="BT13" s="171">
        <f t="shared" si="6"/>
        <v>121628.41502884458</v>
      </c>
      <c r="BU13" s="171">
        <f t="shared" si="6"/>
        <v>119492.87979532115</v>
      </c>
      <c r="BV13" s="171">
        <f t="shared" si="6"/>
        <v>117434.52033466255</v>
      </c>
      <c r="BW13" s="171">
        <f t="shared" si="6"/>
        <v>116256.44548588681</v>
      </c>
      <c r="BX13" s="171">
        <f t="shared" si="6"/>
        <v>115104.10292052603</v>
      </c>
      <c r="BY13" s="171">
        <f t="shared" si="6"/>
        <v>114016.06998632269</v>
      </c>
      <c r="BZ13" s="171">
        <f t="shared" si="6"/>
        <v>112889.45970437676</v>
      </c>
      <c r="CA13" s="170"/>
      <c r="CB13" s="170"/>
    </row>
    <row r="14" spans="1:80" x14ac:dyDescent="0.25">
      <c r="B14" s="166">
        <f t="shared" si="7"/>
        <v>2007</v>
      </c>
      <c r="C14" s="171">
        <v>364343.94848935178</v>
      </c>
      <c r="D14" s="171">
        <v>362368.91728028818</v>
      </c>
      <c r="E14" s="171">
        <v>360445.32956067473</v>
      </c>
      <c r="F14" s="171">
        <v>358393.12257874641</v>
      </c>
      <c r="G14" s="171">
        <v>356340.91559681803</v>
      </c>
      <c r="H14" s="171">
        <v>354275.84247318225</v>
      </c>
      <c r="I14" s="171">
        <v>352107.88237064646</v>
      </c>
      <c r="J14" s="171">
        <v>349991.36575756059</v>
      </c>
      <c r="K14" s="171">
        <v>347759.09602386743</v>
      </c>
      <c r="L14" s="171">
        <v>345475.38280072418</v>
      </c>
      <c r="M14" s="171">
        <v>343165.93729416607</v>
      </c>
      <c r="N14" s="171">
        <v>340805.04829815798</v>
      </c>
      <c r="O14" s="171">
        <v>338444.15930214996</v>
      </c>
      <c r="P14" s="171">
        <v>335954.65104382706</v>
      </c>
      <c r="Q14" s="171">
        <v>332611.67613720172</v>
      </c>
      <c r="R14" s="171">
        <v>329217.25774112635</v>
      </c>
      <c r="S14" s="171">
        <v>325758.5297138936</v>
      </c>
      <c r="T14" s="171">
        <v>322286.93554495339</v>
      </c>
      <c r="U14" s="171">
        <v>318763.89788656315</v>
      </c>
      <c r="V14" s="171">
        <v>315176.55059701554</v>
      </c>
      <c r="W14" s="171">
        <v>311524.89367631049</v>
      </c>
      <c r="X14" s="171">
        <v>307911.81410334801</v>
      </c>
      <c r="Y14" s="171">
        <v>304182.981409778</v>
      </c>
      <c r="Z14" s="171">
        <v>300505.59220565809</v>
      </c>
      <c r="AA14" s="171">
        <v>296763.89337038074</v>
      </c>
      <c r="AB14" s="171">
        <v>293022.19453510339</v>
      </c>
      <c r="AC14" s="171">
        <v>289216.18606866861</v>
      </c>
      <c r="AD14" s="171">
        <v>285410.17760223383</v>
      </c>
      <c r="AE14" s="171">
        <v>281539.85950464162</v>
      </c>
      <c r="AF14" s="171">
        <v>277618.09791759937</v>
      </c>
      <c r="AG14" s="171">
        <v>273644.89284110715</v>
      </c>
      <c r="AH14" s="171">
        <v>269555.93464400759</v>
      </c>
      <c r="AI14" s="171">
        <v>265466.97644690785</v>
      </c>
      <c r="AJ14" s="171">
        <v>261313.70861865079</v>
      </c>
      <c r="AK14" s="171">
        <v>257096.13115923625</v>
      </c>
      <c r="AL14" s="171">
        <v>252865.68755811435</v>
      </c>
      <c r="AM14" s="171">
        <v>248660.95516302745</v>
      </c>
      <c r="AN14" s="171">
        <v>244469.08890964813</v>
      </c>
      <c r="AO14" s="171">
        <v>240264.35651456131</v>
      </c>
      <c r="AP14" s="171">
        <v>236008.18063002452</v>
      </c>
      <c r="AQ14" s="171">
        <v>231752.00474548771</v>
      </c>
      <c r="AR14" s="171">
        <v>227508.69500265835</v>
      </c>
      <c r="AS14" s="171">
        <v>223162.49828092894</v>
      </c>
      <c r="AT14" s="171">
        <v>218764.85806974955</v>
      </c>
      <c r="AU14" s="171">
        <v>214354.3517168627</v>
      </c>
      <c r="AV14" s="171">
        <v>209840.95838507594</v>
      </c>
      <c r="AW14" s="171">
        <v>205314.69891158171</v>
      </c>
      <c r="AX14" s="171">
        <v>200724.12980693008</v>
      </c>
      <c r="AY14" s="171">
        <v>196159.2719083135</v>
      </c>
      <c r="AZ14" s="171">
        <v>191581.54786798955</v>
      </c>
      <c r="BA14" s="171">
        <v>187093.84466485816</v>
      </c>
      <c r="BB14" s="171">
        <v>182644.71880946937</v>
      </c>
      <c r="BC14" s="171">
        <v>178298.4799329805</v>
      </c>
      <c r="BD14" s="171">
        <v>174080.86031880658</v>
      </c>
      <c r="BE14" s="171">
        <v>169966.1276835326</v>
      </c>
      <c r="BF14" s="171">
        <v>165928.57082112349</v>
      </c>
      <c r="BG14" s="171">
        <v>162032.49936273671</v>
      </c>
      <c r="BH14" s="171">
        <v>158213.60367721476</v>
      </c>
      <c r="BI14" s="171">
        <v>154484.74990626506</v>
      </c>
      <c r="BJ14" s="171">
        <v>150845.93804988771</v>
      </c>
      <c r="BK14" s="171">
        <v>147322.8793141178</v>
      </c>
      <c r="BL14" s="171">
        <v>143928.43984066276</v>
      </c>
      <c r="BM14" s="171">
        <v>140662.61962952252</v>
      </c>
      <c r="BN14" s="171">
        <v>137499.68639728232</v>
      </c>
      <c r="BO14" s="171">
        <v>134555.39326454955</v>
      </c>
      <c r="BP14" s="171">
        <v>131688.27590468168</v>
      </c>
      <c r="BQ14" s="171">
        <v>128973.95399074131</v>
      </c>
      <c r="BR14" s="171">
        <v>126323.94170795838</v>
      </c>
      <c r="BS14" s="171">
        <v>123853.99217694034</v>
      </c>
      <c r="BT14" s="171">
        <v>121628.41502884458</v>
      </c>
      <c r="BU14" s="171">
        <v>119492.87979532115</v>
      </c>
      <c r="BV14" s="171">
        <v>117434.52033466255</v>
      </c>
      <c r="BW14" s="171">
        <v>116256.44548588681</v>
      </c>
      <c r="BX14" s="171">
        <v>115104.10292052603</v>
      </c>
      <c r="BY14" s="171">
        <v>114016.06998632269</v>
      </c>
      <c r="BZ14" s="171">
        <v>112889.45970437676</v>
      </c>
      <c r="CA14" s="170"/>
      <c r="CB14" s="170"/>
    </row>
    <row r="15" spans="1:80" x14ac:dyDescent="0.25">
      <c r="B15" s="166">
        <f t="shared" si="7"/>
        <v>2008</v>
      </c>
      <c r="C15" s="171">
        <v>379289.81591930788</v>
      </c>
      <c r="D15" s="171">
        <v>377263.42980276683</v>
      </c>
      <c r="E15" s="171">
        <v>375279.49041428184</v>
      </c>
      <c r="F15" s="171">
        <v>373161.8513079707</v>
      </c>
      <c r="G15" s="171">
        <v>371044.21220165957</v>
      </c>
      <c r="H15" s="171">
        <v>368902.16996449156</v>
      </c>
      <c r="I15" s="171">
        <v>366675.23427121085</v>
      </c>
      <c r="J15" s="171">
        <v>364490.74530598661</v>
      </c>
      <c r="K15" s="171">
        <v>362196.95975379285</v>
      </c>
      <c r="L15" s="171">
        <v>359860.72747354303</v>
      </c>
      <c r="M15" s="171">
        <v>357475.68893157929</v>
      </c>
      <c r="N15" s="171">
        <v>355048.20366155938</v>
      </c>
      <c r="O15" s="171">
        <v>352620.71839153941</v>
      </c>
      <c r="P15" s="171">
        <v>350059.53340369323</v>
      </c>
      <c r="Q15" s="171">
        <v>346604.74171953887</v>
      </c>
      <c r="R15" s="171">
        <v>343107.50330732844</v>
      </c>
      <c r="S15" s="171">
        <v>339543.41503620479</v>
      </c>
      <c r="T15" s="171">
        <v>335954.92363422422</v>
      </c>
      <c r="U15" s="171">
        <v>332323.98550418741</v>
      </c>
      <c r="V15" s="171">
        <v>328626.19751523749</v>
      </c>
      <c r="W15" s="171">
        <v>324861.55966737441</v>
      </c>
      <c r="X15" s="171">
        <v>321114.96541671071</v>
      </c>
      <c r="Y15" s="171">
        <v>317259.07457907766</v>
      </c>
      <c r="Z15" s="171">
        <v>313445.6304695009</v>
      </c>
      <c r="AA15" s="171">
        <v>309565.33650101093</v>
      </c>
      <c r="AB15" s="171">
        <v>305685.04253252095</v>
      </c>
      <c r="AC15" s="171">
        <v>301737.89870511787</v>
      </c>
      <c r="AD15" s="171">
        <v>297790.75487771479</v>
      </c>
      <c r="AE15" s="171">
        <v>293776.7611913986</v>
      </c>
      <c r="AF15" s="171">
        <v>289720.32077702612</v>
      </c>
      <c r="AG15" s="171">
        <v>285621.43363459734</v>
      </c>
      <c r="AH15" s="171">
        <v>281413.24990519928</v>
      </c>
      <c r="AI15" s="171">
        <v>277205.06617580116</v>
      </c>
      <c r="AJ15" s="171">
        <v>272930.03258748993</v>
      </c>
      <c r="AK15" s="171">
        <v>268588.14914026554</v>
      </c>
      <c r="AL15" s="171">
        <v>264221.86256218428</v>
      </c>
      <c r="AM15" s="171">
        <v>259849.21645044553</v>
      </c>
      <c r="AN15" s="171">
        <v>255500.97346956364</v>
      </c>
      <c r="AO15" s="171">
        <v>251128.32735782489</v>
      </c>
      <c r="AP15" s="171">
        <v>246713.23451802984</v>
      </c>
      <c r="AQ15" s="171">
        <v>242298.14167823485</v>
      </c>
      <c r="AR15" s="171">
        <v>237907.45196929673</v>
      </c>
      <c r="AS15" s="171">
        <v>233431.86880424607</v>
      </c>
      <c r="AT15" s="171">
        <v>228913.83891113917</v>
      </c>
      <c r="AU15" s="171">
        <v>224371.40588717541</v>
      </c>
      <c r="AV15" s="171">
        <v>219744.0794070992</v>
      </c>
      <c r="AW15" s="171">
        <v>215092.34979616606</v>
      </c>
      <c r="AX15" s="171">
        <v>210373.77032631973</v>
      </c>
      <c r="AY15" s="171">
        <v>205648.83132281591</v>
      </c>
      <c r="AZ15" s="171">
        <v>200899.48918845525</v>
      </c>
      <c r="BA15" s="171">
        <v>196210.6373793502</v>
      </c>
      <c r="BB15" s="171">
        <v>191539.82916744446</v>
      </c>
      <c r="BC15" s="171">
        <v>186953.91441165129</v>
      </c>
      <c r="BD15" s="171">
        <v>182501.69937368439</v>
      </c>
      <c r="BE15" s="171">
        <v>178134.37779182993</v>
      </c>
      <c r="BF15" s="171">
        <v>173858.30919974553</v>
      </c>
      <c r="BG15" s="171">
        <v>169740.34345634424</v>
      </c>
      <c r="BH15" s="171">
        <v>165713.63070271298</v>
      </c>
      <c r="BI15" s="171">
        <v>161802.57406970864</v>
      </c>
      <c r="BJ15" s="171">
        <v>158007.1735573312</v>
      </c>
      <c r="BK15" s="171">
        <v>154321.06963192311</v>
      </c>
      <c r="BL15" s="171">
        <v>150768.66542434131</v>
      </c>
      <c r="BM15" s="171">
        <v>147349.96093458578</v>
      </c>
      <c r="BN15" s="171">
        <v>144016.14990094269</v>
      </c>
      <c r="BO15" s="171">
        <v>140876.52891038154</v>
      </c>
      <c r="BP15" s="171">
        <v>137828.16090959043</v>
      </c>
      <c r="BQ15" s="171">
        <v>134948.96926410508</v>
      </c>
      <c r="BR15" s="171">
        <v>132136.62747753283</v>
      </c>
      <c r="BS15" s="171">
        <v>129500.43213684313</v>
      </c>
      <c r="BT15" s="171">
        <v>127107.233100949</v>
      </c>
      <c r="BU15" s="171">
        <v>124829.69018568189</v>
      </c>
      <c r="BV15" s="171">
        <v>122643.40026018473</v>
      </c>
      <c r="BW15" s="171">
        <v>121400.64591524354</v>
      </c>
      <c r="BX15" s="171">
        <v>120206.69783201617</v>
      </c>
      <c r="BY15" s="171">
        <v>119079.59960770192</v>
      </c>
      <c r="BZ15" s="171">
        <v>117934.45778618832</v>
      </c>
      <c r="CA15" s="170"/>
      <c r="CB15" s="170"/>
    </row>
    <row r="16" spans="1:80" x14ac:dyDescent="0.25">
      <c r="B16" s="166">
        <f t="shared" si="7"/>
        <v>2009</v>
      </c>
      <c r="C16" s="171">
        <v>396957.72586493311</v>
      </c>
      <c r="D16" s="171">
        <v>394830.18108042242</v>
      </c>
      <c r="E16" s="171">
        <v>392730.20382360916</v>
      </c>
      <c r="F16" s="171">
        <v>390493.11285759427</v>
      </c>
      <c r="G16" s="171">
        <v>388256.43499193311</v>
      </c>
      <c r="H16" s="171">
        <v>385978.76779936859</v>
      </c>
      <c r="I16" s="171">
        <v>383647.61795282399</v>
      </c>
      <c r="J16" s="171">
        <v>381344.86183468439</v>
      </c>
      <c r="K16" s="171">
        <v>378947.22063530778</v>
      </c>
      <c r="L16" s="171">
        <v>376522.42500858731</v>
      </c>
      <c r="M16" s="171">
        <v>374014.82452735258</v>
      </c>
      <c r="N16" s="171">
        <v>371480.89581948158</v>
      </c>
      <c r="O16" s="171">
        <v>368947.38021196448</v>
      </c>
      <c r="P16" s="171">
        <v>366276.33779489168</v>
      </c>
      <c r="Q16" s="171">
        <v>362660.7101134531</v>
      </c>
      <c r="R16" s="171">
        <v>359018.34110502445</v>
      </c>
      <c r="S16" s="171">
        <v>355307.82834234869</v>
      </c>
      <c r="T16" s="171">
        <v>351556.32625276956</v>
      </c>
      <c r="U16" s="171">
        <v>347778.49593655416</v>
      </c>
      <c r="V16" s="171">
        <v>343932.10876573797</v>
      </c>
      <c r="W16" s="171">
        <v>340017.57784067444</v>
      </c>
      <c r="X16" s="171">
        <v>336088.79891569767</v>
      </c>
      <c r="Y16" s="171">
        <v>332064.72180913005</v>
      </c>
      <c r="Z16" s="171">
        <v>328068.62533061352</v>
      </c>
      <c r="AA16" s="171">
        <v>324004.38509785</v>
      </c>
      <c r="AB16" s="171">
        <v>319940.97106579388</v>
      </c>
      <c r="AC16" s="171">
        <v>315809.41327949066</v>
      </c>
      <c r="AD16" s="171">
        <v>311678.68169389502</v>
      </c>
      <c r="AE16" s="171">
        <v>307480.21945440595</v>
      </c>
      <c r="AF16" s="171">
        <v>303255.42898828059</v>
      </c>
      <c r="AG16" s="171">
        <v>299004.31029551907</v>
      </c>
      <c r="AH16" s="171">
        <v>294658.30652152037</v>
      </c>
      <c r="AI16" s="171">
        <v>290313.12894822919</v>
      </c>
      <c r="AJ16" s="171">
        <v>285899.39452033711</v>
      </c>
      <c r="AK16" s="171">
        <v>281416.69013749034</v>
      </c>
      <c r="AL16" s="171">
        <v>276892.58332738647</v>
      </c>
      <c r="AM16" s="171">
        <v>272312.8260901121</v>
      </c>
      <c r="AN16" s="171">
        <v>267775.2974808024</v>
      </c>
      <c r="AO16" s="171">
        <v>263197.19264494296</v>
      </c>
      <c r="AP16" s="171">
        <v>258592.75958244738</v>
      </c>
      <c r="AQ16" s="171">
        <v>253989.9789213668</v>
      </c>
      <c r="AR16" s="171">
        <v>249429.83998860462</v>
      </c>
      <c r="AS16" s="171">
        <v>244816.63150221616</v>
      </c>
      <c r="AT16" s="171">
        <v>240177.50788954523</v>
      </c>
      <c r="AU16" s="171">
        <v>235496.98184961715</v>
      </c>
      <c r="AV16" s="171">
        <v>230762.97315570916</v>
      </c>
      <c r="AW16" s="171">
        <v>225987.14893419022</v>
      </c>
      <c r="AX16" s="171">
        <v>221142.76785807038</v>
      </c>
      <c r="AY16" s="171">
        <v>216241.49705371872</v>
      </c>
      <c r="AZ16" s="171">
        <v>211298.82382210996</v>
      </c>
      <c r="BA16" s="171">
        <v>206368.23081722404</v>
      </c>
      <c r="BB16" s="171">
        <v>201424.21601313219</v>
      </c>
      <c r="BC16" s="171">
        <v>196535.33626443541</v>
      </c>
      <c r="BD16" s="171">
        <v>191785.22262635539</v>
      </c>
      <c r="BE16" s="171">
        <v>187091.48334473165</v>
      </c>
      <c r="BF16" s="171">
        <v>182509.76884673475</v>
      </c>
      <c r="BG16" s="171">
        <v>178110.28838838055</v>
      </c>
      <c r="BH16" s="171">
        <v>173824.07201471442</v>
      </c>
      <c r="BI16" s="171">
        <v>169692.10905263977</v>
      </c>
      <c r="BJ16" s="171">
        <v>165714.81260251036</v>
      </c>
      <c r="BK16" s="171">
        <v>161835.29293609434</v>
      </c>
      <c r="BL16" s="171">
        <v>158094.53938029511</v>
      </c>
      <c r="BM16" s="171">
        <v>154492.96503546648</v>
      </c>
      <c r="BN16" s="171">
        <v>150946.5257460328</v>
      </c>
      <c r="BO16" s="171">
        <v>147551.34589429255</v>
      </c>
      <c r="BP16" s="171">
        <v>144268.19082617917</v>
      </c>
      <c r="BQ16" s="171">
        <v>141177.37315518857</v>
      </c>
      <c r="BR16" s="171">
        <v>138156.35163986016</v>
      </c>
      <c r="BS16" s="171">
        <v>135301.66376284609</v>
      </c>
      <c r="BT16" s="171">
        <v>132682.27947910092</v>
      </c>
      <c r="BU16" s="171">
        <v>130217.14860694724</v>
      </c>
      <c r="BV16" s="171">
        <v>127864.45561877414</v>
      </c>
      <c r="BW16" s="171">
        <v>126542.79786017048</v>
      </c>
      <c r="BX16" s="171">
        <v>125305.18425714245</v>
      </c>
      <c r="BY16" s="171">
        <v>124137.36680977662</v>
      </c>
      <c r="BZ16" s="171">
        <v>122984.62356303164</v>
      </c>
      <c r="CA16" s="170"/>
      <c r="CB16" s="170"/>
    </row>
    <row r="17" spans="2:80" x14ac:dyDescent="0.25">
      <c r="B17" s="166">
        <f t="shared" si="7"/>
        <v>2010</v>
      </c>
      <c r="C17" s="171">
        <v>417633.62875972351</v>
      </c>
      <c r="D17" s="171">
        <v>415343.18270823179</v>
      </c>
      <c r="E17" s="171">
        <v>413063.22487898701</v>
      </c>
      <c r="F17" s="171">
        <v>410644.31382610404</v>
      </c>
      <c r="G17" s="171">
        <v>408226.65446729283</v>
      </c>
      <c r="H17" s="171">
        <v>405750.00671890954</v>
      </c>
      <c r="I17" s="171">
        <v>403257.38930231985</v>
      </c>
      <c r="J17" s="171">
        <v>400777.76349612087</v>
      </c>
      <c r="K17" s="171">
        <v>398221.92793807155</v>
      </c>
      <c r="L17" s="171">
        <v>395656.85585184727</v>
      </c>
      <c r="M17" s="171">
        <v>392971.30359833466</v>
      </c>
      <c r="N17" s="171">
        <v>390279.01820479089</v>
      </c>
      <c r="O17" s="171">
        <v>387587.98450531892</v>
      </c>
      <c r="P17" s="171">
        <v>384756.74588813679</v>
      </c>
      <c r="Q17" s="171">
        <v>380924.71521694167</v>
      </c>
      <c r="R17" s="171">
        <v>377084.69971164322</v>
      </c>
      <c r="S17" s="171">
        <v>373176.45928859769</v>
      </c>
      <c r="T17" s="171">
        <v>369209.2304759798</v>
      </c>
      <c r="U17" s="171">
        <v>365235.26852333074</v>
      </c>
      <c r="V17" s="171">
        <v>361191.82995886263</v>
      </c>
      <c r="W17" s="171">
        <v>357080.16647664719</v>
      </c>
      <c r="X17" s="171">
        <v>352917.49943896255</v>
      </c>
      <c r="Y17" s="171">
        <v>348677.37095535581</v>
      </c>
      <c r="Z17" s="171">
        <v>344448.98238806776</v>
      </c>
      <c r="AA17" s="171">
        <v>340152.36890303256</v>
      </c>
      <c r="AB17" s="171">
        <v>335858.25880614109</v>
      </c>
      <c r="AC17" s="171">
        <v>331495.92379150231</v>
      </c>
      <c r="AD17" s="171">
        <v>327136.09216500726</v>
      </c>
      <c r="AE17" s="171">
        <v>322709.28731483693</v>
      </c>
      <c r="AF17" s="171">
        <v>318275.74932463537</v>
      </c>
      <c r="AG17" s="171">
        <v>313835.47819440247</v>
      </c>
      <c r="AH17" s="171">
        <v>309318.99731231929</v>
      </c>
      <c r="AI17" s="171">
        <v>304805.01981837978</v>
      </c>
      <c r="AJ17" s="171">
        <v>300221.56571262132</v>
      </c>
      <c r="AK17" s="171">
        <v>295567.38330097171</v>
      </c>
      <c r="AL17" s="171">
        <v>290852.96080567804</v>
      </c>
      <c r="AM17" s="171">
        <v>286027.29467127111</v>
      </c>
      <c r="AN17" s="171">
        <v>281264.37200865214</v>
      </c>
      <c r="AO17" s="171">
        <v>276443.71265053272</v>
      </c>
      <c r="AP17" s="171">
        <v>271616.32015238208</v>
      </c>
      <c r="AQ17" s="171">
        <v>266793.934430519</v>
      </c>
      <c r="AR17" s="171">
        <v>262035.54387451557</v>
      </c>
      <c r="AS17" s="171">
        <v>257262.43534437782</v>
      </c>
      <c r="AT17" s="171">
        <v>252483.84536828074</v>
      </c>
      <c r="AU17" s="171">
        <v>247645.01530853947</v>
      </c>
      <c r="AV17" s="171">
        <v>242790.21558059202</v>
      </c>
      <c r="AW17" s="171">
        <v>237873.92407492854</v>
      </c>
      <c r="AX17" s="171">
        <v>232888.155957446</v>
      </c>
      <c r="AY17" s="171">
        <v>227787.38911863451</v>
      </c>
      <c r="AZ17" s="171">
        <v>222626.38219617895</v>
      </c>
      <c r="BA17" s="171">
        <v>217421.10485828554</v>
      </c>
      <c r="BB17" s="171">
        <v>212167.32735306676</v>
      </c>
      <c r="BC17" s="171">
        <v>206934.52629234173</v>
      </c>
      <c r="BD17" s="171">
        <v>201845.68523154245</v>
      </c>
      <c r="BE17" s="171">
        <v>196781.57569745253</v>
      </c>
      <c r="BF17" s="171">
        <v>191853.44132918521</v>
      </c>
      <c r="BG17" s="171">
        <v>187135.76551484718</v>
      </c>
      <c r="BH17" s="171">
        <v>182557.8199485474</v>
      </c>
      <c r="BI17" s="171">
        <v>178178.59301985809</v>
      </c>
      <c r="BJ17" s="171">
        <v>173999.33642285113</v>
      </c>
      <c r="BK17" s="171">
        <v>169905.05143619765</v>
      </c>
      <c r="BL17" s="171">
        <v>165954.72644946998</v>
      </c>
      <c r="BM17" s="171">
        <v>162149.61315673986</v>
      </c>
      <c r="BN17" s="171">
        <v>158365.47630850351</v>
      </c>
      <c r="BO17" s="171">
        <v>154682.28073882696</v>
      </c>
      <c r="BP17" s="171">
        <v>151135.06033497298</v>
      </c>
      <c r="BQ17" s="171">
        <v>147806.49835729884</v>
      </c>
      <c r="BR17" s="171">
        <v>144551.16807365953</v>
      </c>
      <c r="BS17" s="171">
        <v>141450.28601219272</v>
      </c>
      <c r="BT17" s="171">
        <v>138574.58047878958</v>
      </c>
      <c r="BU17" s="171">
        <v>135897.59358299698</v>
      </c>
      <c r="BV17" s="171">
        <v>133357.83354709879</v>
      </c>
      <c r="BW17" s="171">
        <v>131948.07066971893</v>
      </c>
      <c r="BX17" s="171">
        <v>130662.543041843</v>
      </c>
      <c r="BY17" s="171">
        <v>129450.24710800177</v>
      </c>
      <c r="BZ17" s="171">
        <v>128291.45811777347</v>
      </c>
      <c r="CA17" s="170"/>
      <c r="CB17" s="170"/>
    </row>
    <row r="18" spans="2:80" x14ac:dyDescent="0.25">
      <c r="B18" s="166">
        <f t="shared" si="7"/>
        <v>2011</v>
      </c>
      <c r="C18" s="171">
        <v>444620.07111417467</v>
      </c>
      <c r="D18" s="171">
        <v>441921.72158094938</v>
      </c>
      <c r="E18" s="171">
        <v>439227.13819276739</v>
      </c>
      <c r="F18" s="171">
        <v>436397.68960122205</v>
      </c>
      <c r="G18" s="171">
        <v>433571.57059852808</v>
      </c>
      <c r="H18" s="171">
        <v>430681.78513919562</v>
      </c>
      <c r="I18" s="171">
        <v>427799.09541375737</v>
      </c>
      <c r="J18" s="171">
        <v>424927.2675672567</v>
      </c>
      <c r="K18" s="171">
        <v>421994.66629677697</v>
      </c>
      <c r="L18" s="171">
        <v>419062.501582489</v>
      </c>
      <c r="M18" s="171">
        <v>415995.47166483791</v>
      </c>
      <c r="N18" s="171">
        <v>412935.53748108126</v>
      </c>
      <c r="O18" s="171">
        <v>409879.36944236769</v>
      </c>
      <c r="P18" s="171">
        <v>406684.57005524775</v>
      </c>
      <c r="Q18" s="171">
        <v>402449.250927146</v>
      </c>
      <c r="R18" s="171">
        <v>398217.26138789533</v>
      </c>
      <c r="S18" s="171">
        <v>393921.60539200623</v>
      </c>
      <c r="T18" s="171">
        <v>389562.28293947864</v>
      </c>
      <c r="U18" s="171">
        <v>385209.6196646535</v>
      </c>
      <c r="V18" s="171">
        <v>380789.96034433879</v>
      </c>
      <c r="W18" s="171">
        <v>376306.63456738542</v>
      </c>
      <c r="X18" s="171">
        <v>371756.31274494238</v>
      </c>
      <c r="Y18" s="171">
        <v>367141.88790966902</v>
      </c>
      <c r="Z18" s="171">
        <v>362534.55880829005</v>
      </c>
      <c r="AA18" s="171">
        <v>357863.56325027253</v>
      </c>
      <c r="AB18" s="171">
        <v>353200.09998234117</v>
      </c>
      <c r="AC18" s="171">
        <v>348472.53370157955</v>
      </c>
      <c r="AD18" s="171">
        <v>343752.93626709597</v>
      </c>
      <c r="AE18" s="171">
        <v>338972.56540863332</v>
      </c>
      <c r="AF18" s="171">
        <v>334199.72684025695</v>
      </c>
      <c r="AG18" s="171">
        <v>329434.4205619666</v>
      </c>
      <c r="AH18" s="171">
        <v>324608.7774158892</v>
      </c>
      <c r="AI18" s="171">
        <v>319790.23000370612</v>
      </c>
      <c r="AJ18" s="171">
        <v>314904.68654603325</v>
      </c>
      <c r="AK18" s="171">
        <v>309948.38089782756</v>
      </c>
      <c r="AL18" s="171">
        <v>304924.64264794032</v>
      </c>
      <c r="AM18" s="171">
        <v>299766.03919468983</v>
      </c>
      <c r="AN18" s="171">
        <v>294682.40063320717</v>
      </c>
      <c r="AO18" s="171">
        <v>289538.86176012905</v>
      </c>
      <c r="AP18" s="171">
        <v>284402.41862094536</v>
      </c>
      <c r="AQ18" s="171">
        <v>279280.60350574227</v>
      </c>
      <c r="AR18" s="171">
        <v>274237.08287115826</v>
      </c>
      <c r="AS18" s="171">
        <v>269204.42411551171</v>
      </c>
      <c r="AT18" s="171">
        <v>264182.62723880261</v>
      </c>
      <c r="AU18" s="171">
        <v>259093.83431660369</v>
      </c>
      <c r="AV18" s="171">
        <v>254012.13712829928</v>
      </c>
      <c r="AW18" s="171">
        <v>248859.67774946199</v>
      </c>
      <c r="AX18" s="171">
        <v>243639.78576894297</v>
      </c>
      <c r="AY18" s="171">
        <v>238275.0398185071</v>
      </c>
      <c r="AZ18" s="171">
        <v>232842.42471019767</v>
      </c>
      <c r="BA18" s="171">
        <v>227335.71782250423</v>
      </c>
      <c r="BB18" s="171">
        <v>221768.67406702353</v>
      </c>
      <c r="BC18" s="171">
        <v>216209.16260162904</v>
      </c>
      <c r="BD18" s="171">
        <v>210799.14436357832</v>
      </c>
      <c r="BE18" s="171">
        <v>205407.08373835945</v>
      </c>
      <c r="BF18" s="171">
        <v>200167.84592933563</v>
      </c>
      <c r="BG18" s="171">
        <v>195163.0550059771</v>
      </c>
      <c r="BH18" s="171">
        <v>190322.38533394304</v>
      </c>
      <c r="BI18" s="171">
        <v>185708.63025748811</v>
      </c>
      <c r="BJ18" s="171">
        <v>181325.99247784726</v>
      </c>
      <c r="BK18" s="171">
        <v>177028.74491271985</v>
      </c>
      <c r="BL18" s="171">
        <v>172880.99057493624</v>
      </c>
      <c r="BM18" s="171">
        <v>168885.62249715585</v>
      </c>
      <c r="BN18" s="171">
        <v>164897.78670946165</v>
      </c>
      <c r="BO18" s="171">
        <v>160987.80884619468</v>
      </c>
      <c r="BP18" s="171">
        <v>157231.09035531461</v>
      </c>
      <c r="BQ18" s="171">
        <v>153711.41293477599</v>
      </c>
      <c r="BR18" s="171">
        <v>150270.02999485639</v>
      </c>
      <c r="BS18" s="171">
        <v>146981.03331494005</v>
      </c>
      <c r="BT18" s="171">
        <v>143916.49475413526</v>
      </c>
      <c r="BU18" s="171">
        <v>141078.87078890964</v>
      </c>
      <c r="BV18" s="171">
        <v>138397.39922873036</v>
      </c>
      <c r="BW18" s="171">
        <v>136914.2937282896</v>
      </c>
      <c r="BX18" s="171">
        <v>135576.91531014958</v>
      </c>
      <c r="BY18" s="171">
        <v>134317.39481643678</v>
      </c>
      <c r="BZ18" s="171">
        <v>133132.83921449177</v>
      </c>
      <c r="CA18" s="170"/>
      <c r="CB18" s="170"/>
    </row>
    <row r="19" spans="2:80" x14ac:dyDescent="0.25">
      <c r="B19" s="166">
        <f t="shared" si="7"/>
        <v>2012</v>
      </c>
      <c r="C19" s="171">
        <v>474265.92710758769</v>
      </c>
      <c r="D19" s="171">
        <v>470976.81219204835</v>
      </c>
      <c r="E19" s="171">
        <v>467695.29483414604</v>
      </c>
      <c r="F19" s="171">
        <v>464288.04147746135</v>
      </c>
      <c r="G19" s="171">
        <v>460887.05898414663</v>
      </c>
      <c r="H19" s="171">
        <v>457430.80604907766</v>
      </c>
      <c r="I19" s="171">
        <v>453988.42153501569</v>
      </c>
      <c r="J19" s="171">
        <v>450567.04941771436</v>
      </c>
      <c r="K19" s="171">
        <v>447095.35102776194</v>
      </c>
      <c r="L19" s="171">
        <v>443624.52575019316</v>
      </c>
      <c r="M19" s="171">
        <v>440028.87163760851</v>
      </c>
      <c r="N19" s="171">
        <v>436446.63236414758</v>
      </c>
      <c r="O19" s="171">
        <v>432871.53706644033</v>
      </c>
      <c r="P19" s="171">
        <v>429164.46895796352</v>
      </c>
      <c r="Q19" s="171">
        <v>424392.96302332531</v>
      </c>
      <c r="R19" s="171">
        <v>419628.18153394037</v>
      </c>
      <c r="S19" s="171">
        <v>414808.12960280117</v>
      </c>
      <c r="T19" s="171">
        <v>409932.80722990778</v>
      </c>
      <c r="U19" s="171">
        <v>405070.02658375434</v>
      </c>
      <c r="V19" s="171">
        <v>400145.70463247679</v>
      </c>
      <c r="W19" s="171">
        <v>395166.11223944498</v>
      </c>
      <c r="X19" s="171">
        <v>390124.52495940553</v>
      </c>
      <c r="Y19" s="171">
        <v>385027.24770711164</v>
      </c>
      <c r="Z19" s="171">
        <v>379942.93171205797</v>
      </c>
      <c r="AA19" s="171">
        <v>374803.79885713349</v>
      </c>
      <c r="AB19" s="171">
        <v>369678.95395371632</v>
      </c>
      <c r="AC19" s="171">
        <v>364497.96549616125</v>
      </c>
      <c r="AD19" s="171">
        <v>359332.59168438055</v>
      </c>
      <c r="AE19" s="171">
        <v>354116.89159994863</v>
      </c>
      <c r="AF19" s="171">
        <v>348916.38663079066</v>
      </c>
      <c r="AG19" s="171">
        <v>343730.16961314005</v>
      </c>
      <c r="AH19" s="171">
        <v>338495.40659898869</v>
      </c>
      <c r="AI19" s="171">
        <v>333274.05842396081</v>
      </c>
      <c r="AJ19" s="171">
        <v>327991.62252569222</v>
      </c>
      <c r="AK19" s="171">
        <v>322640.95492842887</v>
      </c>
      <c r="AL19" s="171">
        <v>317227.87291365769</v>
      </c>
      <c r="AM19" s="171">
        <v>311689.5084819874</v>
      </c>
      <c r="AN19" s="171">
        <v>306229.20716498239</v>
      </c>
      <c r="AO19" s="171">
        <v>300720.77938197675</v>
      </c>
      <c r="AP19" s="171">
        <v>295226.22001997812</v>
      </c>
      <c r="AQ19" s="171">
        <v>289760.27061237721</v>
      </c>
      <c r="AR19" s="171">
        <v>284378.65518281155</v>
      </c>
      <c r="AS19" s="171">
        <v>279018.05215000652</v>
      </c>
      <c r="AT19" s="171">
        <v>273678.91509584547</v>
      </c>
      <c r="AU19" s="171">
        <v>268278.69031844364</v>
      </c>
      <c r="AV19" s="171">
        <v>262892.33396204875</v>
      </c>
      <c r="AW19" s="171">
        <v>257437.29232477598</v>
      </c>
      <c r="AX19" s="171">
        <v>251920.74343376188</v>
      </c>
      <c r="AY19" s="171">
        <v>246260.0995357387</v>
      </c>
      <c r="AZ19" s="171">
        <v>240537.07527159055</v>
      </c>
      <c r="BA19" s="171">
        <v>234739.09486319451</v>
      </c>
      <c r="BB19" s="171">
        <v>228893.02204018086</v>
      </c>
      <c r="BC19" s="171">
        <v>223061.69075055793</v>
      </c>
      <c r="BD19" s="171">
        <v>217385.1589959985</v>
      </c>
      <c r="BE19" s="171">
        <v>211743.96164108999</v>
      </c>
      <c r="BF19" s="171">
        <v>206263.38110273174</v>
      </c>
      <c r="BG19" s="171">
        <v>201033.56864044548</v>
      </c>
      <c r="BH19" s="171">
        <v>195985.80492197044</v>
      </c>
      <c r="BI19" s="171">
        <v>191174.97490994344</v>
      </c>
      <c r="BJ19" s="171">
        <v>186608.18852873516</v>
      </c>
      <c r="BK19" s="171">
        <v>182139.60454656911</v>
      </c>
      <c r="BL19" s="171">
        <v>177826.27368134988</v>
      </c>
      <c r="BM19" s="171">
        <v>173672.23293841383</v>
      </c>
      <c r="BN19" s="171">
        <v>169534.29447451839</v>
      </c>
      <c r="BO19" s="171">
        <v>165479.81687627453</v>
      </c>
      <c r="BP19" s="171">
        <v>161587.28278884786</v>
      </c>
      <c r="BQ19" s="171">
        <v>157941.08037347379</v>
      </c>
      <c r="BR19" s="171">
        <v>154379.21193613496</v>
      </c>
      <c r="BS19" s="171">
        <v>150977.54078484591</v>
      </c>
      <c r="BT19" s="171">
        <v>147807.37153763563</v>
      </c>
      <c r="BU19" s="171">
        <v>144873.68241499009</v>
      </c>
      <c r="BV19" s="171">
        <v>142106.42739038134</v>
      </c>
      <c r="BW19" s="171">
        <v>140572.66569249428</v>
      </c>
      <c r="BX19" s="171">
        <v>139186.10597203378</v>
      </c>
      <c r="BY19" s="171">
        <v>137883.00711722486</v>
      </c>
      <c r="BZ19" s="171">
        <v>136657.51779519784</v>
      </c>
      <c r="CA19" s="170"/>
      <c r="CB19" s="170"/>
    </row>
    <row r="20" spans="2:80" x14ac:dyDescent="0.25">
      <c r="B20" s="166">
        <f t="shared" si="7"/>
        <v>2013</v>
      </c>
      <c r="C20" s="171">
        <v>519222.76899174647</v>
      </c>
      <c r="D20" s="171">
        <v>514861.31657306629</v>
      </c>
      <c r="E20" s="171">
        <v>510515.12082338112</v>
      </c>
      <c r="F20" s="171">
        <v>506064.41038956051</v>
      </c>
      <c r="G20" s="171">
        <v>501624.96520238672</v>
      </c>
      <c r="H20" s="171">
        <v>497148.51934214018</v>
      </c>
      <c r="I20" s="171">
        <v>492698.59539753571</v>
      </c>
      <c r="J20" s="171">
        <v>488289.07795237086</v>
      </c>
      <c r="K20" s="171">
        <v>483849.83365843224</v>
      </c>
      <c r="L20" s="171">
        <v>479413.20870164456</v>
      </c>
      <c r="M20" s="171">
        <v>474874.81323111564</v>
      </c>
      <c r="N20" s="171">
        <v>470361.56759103137</v>
      </c>
      <c r="O20" s="171">
        <v>465862.20653474529</v>
      </c>
      <c r="P20" s="171">
        <v>461247.19038091967</v>
      </c>
      <c r="Q20" s="171">
        <v>455552.91200674954</v>
      </c>
      <c r="R20" s="171">
        <v>449871.27096442308</v>
      </c>
      <c r="S20" s="171">
        <v>444152.62924902403</v>
      </c>
      <c r="T20" s="171">
        <v>438396.98686055222</v>
      </c>
      <c r="U20" s="171">
        <v>432663.87496537418</v>
      </c>
      <c r="V20" s="171">
        <v>426882.49715047656</v>
      </c>
      <c r="W20" s="171">
        <v>421064.11866250617</v>
      </c>
      <c r="X20" s="171">
        <v>415196.10216961912</v>
      </c>
      <c r="Y20" s="171">
        <v>409289.83775170543</v>
      </c>
      <c r="Z20" s="171">
        <v>403407.35107903939</v>
      </c>
      <c r="AA20" s="171">
        <v>397489.23581849778</v>
      </c>
      <c r="AB20" s="171">
        <v>391598.88972555194</v>
      </c>
      <c r="AC20" s="171">
        <v>385668.92362238234</v>
      </c>
      <c r="AD20" s="171">
        <v>379770.7181091567</v>
      </c>
      <c r="AE20" s="171">
        <v>373842.78574715718</v>
      </c>
      <c r="AF20" s="171">
        <v>367945.36672314757</v>
      </c>
      <c r="AG20" s="171">
        <v>362075.71686673397</v>
      </c>
      <c r="AH20" s="171">
        <v>356181.70366909163</v>
      </c>
      <c r="AI20" s="171">
        <v>350312.840301894</v>
      </c>
      <c r="AJ20" s="171">
        <v>344397.08310017386</v>
      </c>
      <c r="AK20" s="171">
        <v>338420.54748013301</v>
      </c>
      <c r="AL20" s="171">
        <v>332393.12660322175</v>
      </c>
      <c r="AM20" s="171">
        <v>326262.56312737195</v>
      </c>
      <c r="AN20" s="171">
        <v>320214.77033157996</v>
      </c>
      <c r="AO20" s="171">
        <v>314143.8614465131</v>
      </c>
      <c r="AP20" s="171">
        <v>308099.47447708814</v>
      </c>
      <c r="AQ20" s="171">
        <v>302110.75067609805</v>
      </c>
      <c r="AR20" s="171">
        <v>296216.06280181254</v>
      </c>
      <c r="AS20" s="171">
        <v>290361.78142696689</v>
      </c>
      <c r="AT20" s="171">
        <v>284549.2786367581</v>
      </c>
      <c r="AU20" s="171">
        <v>278689.88201202668</v>
      </c>
      <c r="AV20" s="171">
        <v>272857.00730293721</v>
      </c>
      <c r="AW20" s="171">
        <v>266961.98209033016</v>
      </c>
      <c r="AX20" s="171">
        <v>261018.81579124657</v>
      </c>
      <c r="AY20" s="171">
        <v>254938.71115328383</v>
      </c>
      <c r="AZ20" s="171">
        <v>248807.84609169356</v>
      </c>
      <c r="BA20" s="171">
        <v>242603.56527993875</v>
      </c>
      <c r="BB20" s="171">
        <v>236376.2932121522</v>
      </c>
      <c r="BC20" s="171">
        <v>230178.16239715865</v>
      </c>
      <c r="BD20" s="171">
        <v>224141.58151993237</v>
      </c>
      <c r="BE20" s="171">
        <v>218173.30114298488</v>
      </c>
      <c r="BF20" s="171">
        <v>212376.46386525457</v>
      </c>
      <c r="BG20" s="171">
        <v>206854.99877489594</v>
      </c>
      <c r="BH20" s="171">
        <v>201546.63053514826</v>
      </c>
      <c r="BI20" s="171">
        <v>196487.23740037344</v>
      </c>
      <c r="BJ20" s="171">
        <v>191690.57912112627</v>
      </c>
      <c r="BK20" s="171">
        <v>187014.47868422559</v>
      </c>
      <c r="BL20" s="171">
        <v>182501.30027028933</v>
      </c>
      <c r="BM20" s="171">
        <v>178155.57353322214</v>
      </c>
      <c r="BN20" s="171">
        <v>173843.10430453898</v>
      </c>
      <c r="BO20" s="171">
        <v>169622.05166540947</v>
      </c>
      <c r="BP20" s="171">
        <v>165576.43354784526</v>
      </c>
      <c r="BQ20" s="171">
        <v>161788.29367201054</v>
      </c>
      <c r="BR20" s="171">
        <v>158094.18972288037</v>
      </c>
      <c r="BS20" s="171">
        <v>154570.28162101345</v>
      </c>
      <c r="BT20" s="171">
        <v>151286.57788138039</v>
      </c>
      <c r="BU20" s="171">
        <v>148250.4771615231</v>
      </c>
      <c r="BV20" s="171">
        <v>145395.71270233285</v>
      </c>
      <c r="BW20" s="171">
        <v>143806.86796081971</v>
      </c>
      <c r="BX20" s="171">
        <v>142364.316488079</v>
      </c>
      <c r="BY20" s="171">
        <v>141013.18160489187</v>
      </c>
      <c r="BZ20" s="171">
        <v>139743.4453165654</v>
      </c>
      <c r="CA20" s="170"/>
      <c r="CB20" s="170"/>
    </row>
    <row r="21" spans="2:80" x14ac:dyDescent="0.25">
      <c r="B21" s="166">
        <f t="shared" si="7"/>
        <v>2014</v>
      </c>
      <c r="C21" s="171">
        <v>592249.86450602429</v>
      </c>
      <c r="D21" s="171">
        <v>585981.7362534689</v>
      </c>
      <c r="E21" s="171">
        <v>579742.54762636009</v>
      </c>
      <c r="F21" s="171">
        <v>573441.13709396461</v>
      </c>
      <c r="G21" s="171">
        <v>567160.60465344787</v>
      </c>
      <c r="H21" s="171">
        <v>560877.90088573436</v>
      </c>
      <c r="I21" s="171">
        <v>554645.01483534626</v>
      </c>
      <c r="J21" s="171">
        <v>548486.75359988865</v>
      </c>
      <c r="K21" s="171">
        <v>542339.13759554538</v>
      </c>
      <c r="L21" s="171">
        <v>536195.45059692871</v>
      </c>
      <c r="M21" s="171">
        <v>529997.8067487079</v>
      </c>
      <c r="N21" s="171">
        <v>523845.84808997088</v>
      </c>
      <c r="O21" s="171">
        <v>517718.69652883941</v>
      </c>
      <c r="P21" s="171">
        <v>511512.78102049843</v>
      </c>
      <c r="Q21" s="171">
        <v>504222.26115968975</v>
      </c>
      <c r="R21" s="171">
        <v>496956.75191860105</v>
      </c>
      <c r="S21" s="171">
        <v>489689.07135031553</v>
      </c>
      <c r="T21" s="171">
        <v>482419.21945483331</v>
      </c>
      <c r="U21" s="171">
        <v>475191.12374310859</v>
      </c>
      <c r="V21" s="171">
        <v>467939.97861230839</v>
      </c>
      <c r="W21" s="171">
        <v>460686.66215431143</v>
      </c>
      <c r="X21" s="171">
        <v>453406.1637493975</v>
      </c>
      <c r="Y21" s="171">
        <v>446123.69753940171</v>
      </c>
      <c r="Z21" s="171">
        <v>438882.78399104881</v>
      </c>
      <c r="AA21" s="171">
        <v>431643.83164334024</v>
      </c>
      <c r="AB21" s="171">
        <v>424454.49349084246</v>
      </c>
      <c r="AC21" s="171">
        <v>417259.05500542116</v>
      </c>
      <c r="AD21" s="171">
        <v>410121.29224877851</v>
      </c>
      <c r="AE21" s="171">
        <v>402994.17472324998</v>
      </c>
      <c r="AF21" s="171">
        <v>395924.93644861458</v>
      </c>
      <c r="AG21" s="171">
        <v>388905.31236918992</v>
      </c>
      <c r="AH21" s="171">
        <v>381908.52758228849</v>
      </c>
      <c r="AI21" s="171">
        <v>374957.42798487109</v>
      </c>
      <c r="AJ21" s="171">
        <v>367987.41149621946</v>
      </c>
      <c r="AK21" s="171">
        <v>360973.67101872817</v>
      </c>
      <c r="AL21" s="171">
        <v>353932.9521164347</v>
      </c>
      <c r="AM21" s="171">
        <v>346834.14383669582</v>
      </c>
      <c r="AN21" s="171">
        <v>339824.32576049346</v>
      </c>
      <c r="AO21" s="171">
        <v>332837.1434546996</v>
      </c>
      <c r="AP21" s="171">
        <v>325899.77886623109</v>
      </c>
      <c r="AQ21" s="171">
        <v>319065.97871813981</v>
      </c>
      <c r="AR21" s="171">
        <v>312342.04686546384</v>
      </c>
      <c r="AS21" s="171">
        <v>305692.73982771841</v>
      </c>
      <c r="AT21" s="171">
        <v>299122.19013274496</v>
      </c>
      <c r="AU21" s="171">
        <v>292532.72354653716</v>
      </c>
      <c r="AV21" s="171">
        <v>285993.07467765472</v>
      </c>
      <c r="AW21" s="171">
        <v>279405.56929209142</v>
      </c>
      <c r="AX21" s="171">
        <v>272799.35053740843</v>
      </c>
      <c r="AY21" s="171">
        <v>266072.40812964365</v>
      </c>
      <c r="AZ21" s="171">
        <v>259322.82334703271</v>
      </c>
      <c r="BA21" s="171">
        <v>252504.50395586202</v>
      </c>
      <c r="BB21" s="171">
        <v>245713.15638505586</v>
      </c>
      <c r="BC21" s="171">
        <v>238975.55553730158</v>
      </c>
      <c r="BD21" s="171">
        <v>232407.87356305239</v>
      </c>
      <c r="BE21" s="171">
        <v>225968.7666489004</v>
      </c>
      <c r="BF21" s="171">
        <v>219716.32417229115</v>
      </c>
      <c r="BG21" s="171">
        <v>213777.15999267728</v>
      </c>
      <c r="BH21" s="171">
        <v>208099.08154342219</v>
      </c>
      <c r="BI21" s="171">
        <v>202688.79972379305</v>
      </c>
      <c r="BJ21" s="171">
        <v>197566.78558143938</v>
      </c>
      <c r="BK21" s="171">
        <v>192604.45745182622</v>
      </c>
      <c r="BL21" s="171">
        <v>187816.18072355946</v>
      </c>
      <c r="BM21" s="171">
        <v>183206.50689926755</v>
      </c>
      <c r="BN21" s="171">
        <v>178662.97738155123</v>
      </c>
      <c r="BO21" s="171">
        <v>174225.38715352357</v>
      </c>
      <c r="BP21" s="171">
        <v>169982.52289660636</v>
      </c>
      <c r="BQ21" s="171">
        <v>166014.8944599033</v>
      </c>
      <c r="BR21" s="171">
        <v>162157.13431861548</v>
      </c>
      <c r="BS21" s="171">
        <v>158486.24213698506</v>
      </c>
      <c r="BT21" s="171">
        <v>155061.86144887246</v>
      </c>
      <c r="BU21" s="171">
        <v>151901.14486254466</v>
      </c>
      <c r="BV21" s="171">
        <v>148943.83827779707</v>
      </c>
      <c r="BW21" s="171">
        <v>147283.97329782022</v>
      </c>
      <c r="BX21" s="171">
        <v>145765.08756590204</v>
      </c>
      <c r="BY21" s="171">
        <v>144352.14112367248</v>
      </c>
      <c r="BZ21" s="171">
        <v>143024.05235713819</v>
      </c>
      <c r="CA21" s="170"/>
      <c r="CB21" s="170"/>
    </row>
    <row r="22" spans="2:80" x14ac:dyDescent="0.25">
      <c r="B22" s="166">
        <f t="shared" si="7"/>
        <v>2015</v>
      </c>
      <c r="C22" s="171">
        <v>697595.37786763348</v>
      </c>
      <c r="D22" s="171">
        <v>688497.60865254328</v>
      </c>
      <c r="E22" s="171">
        <v>679456.34138376941</v>
      </c>
      <c r="F22" s="171">
        <v>670410.19644268602</v>
      </c>
      <c r="G22" s="171">
        <v>661401.07272783353</v>
      </c>
      <c r="H22" s="171">
        <v>652445.6983608033</v>
      </c>
      <c r="I22" s="171">
        <v>643568.27907589858</v>
      </c>
      <c r="J22" s="171">
        <v>634819.45787517424</v>
      </c>
      <c r="K22" s="171">
        <v>626139.07676951983</v>
      </c>
      <c r="L22" s="171">
        <v>617469.28390570648</v>
      </c>
      <c r="M22" s="171">
        <v>608812.14632012951</v>
      </c>
      <c r="N22" s="171">
        <v>600233.31238638074</v>
      </c>
      <c r="O22" s="171">
        <v>591698.74361259514</v>
      </c>
      <c r="P22" s="171">
        <v>583137.96615163889</v>
      </c>
      <c r="Q22" s="171">
        <v>573495.86109099933</v>
      </c>
      <c r="R22" s="171">
        <v>563895.94741781231</v>
      </c>
      <c r="S22" s="171">
        <v>554346.80782861379</v>
      </c>
      <c r="T22" s="171">
        <v>544848.44232340367</v>
      </c>
      <c r="U22" s="171">
        <v>535417.7922281808</v>
      </c>
      <c r="V22" s="171">
        <v>526004.05851195287</v>
      </c>
      <c r="W22" s="171">
        <v>516641.09887971316</v>
      </c>
      <c r="X22" s="171">
        <v>507286.7219440089</v>
      </c>
      <c r="Y22" s="171">
        <v>497983.59476329898</v>
      </c>
      <c r="Z22" s="171">
        <v>488747.7073215706</v>
      </c>
      <c r="AA22" s="171">
        <v>479570.92764628964</v>
      </c>
      <c r="AB22" s="171">
        <v>470477.5794039024</v>
      </c>
      <c r="AC22" s="171">
        <v>461427.14723405032</v>
      </c>
      <c r="AD22" s="171">
        <v>452476.33819100412</v>
      </c>
      <c r="AE22" s="171">
        <v>443593.96924302797</v>
      </c>
      <c r="AF22" s="171">
        <v>434811.69909286348</v>
      </c>
      <c r="AG22" s="171">
        <v>426112.86037559283</v>
      </c>
      <c r="AH22" s="171">
        <v>417506.98712976312</v>
      </c>
      <c r="AI22" s="171">
        <v>408976.68730537413</v>
      </c>
      <c r="AJ22" s="171">
        <v>400471.63754243869</v>
      </c>
      <c r="AK22" s="171">
        <v>391950.12212450977</v>
      </c>
      <c r="AL22" s="171">
        <v>383437.66507412243</v>
      </c>
      <c r="AM22" s="171">
        <v>374934.99107635894</v>
      </c>
      <c r="AN22" s="171">
        <v>366531.69119132473</v>
      </c>
      <c r="AO22" s="171">
        <v>358220.88110672554</v>
      </c>
      <c r="AP22" s="171">
        <v>349993.97812602617</v>
      </c>
      <c r="AQ22" s="171">
        <v>341942.74736457912</v>
      </c>
      <c r="AR22" s="171">
        <v>334024.74842085486</v>
      </c>
      <c r="AS22" s="171">
        <v>326232.37229747709</v>
      </c>
      <c r="AT22" s="171">
        <v>318573.95267690485</v>
      </c>
      <c r="AU22" s="171">
        <v>310940.78311778605</v>
      </c>
      <c r="AV22" s="171">
        <v>303391.52066256694</v>
      </c>
      <c r="AW22" s="171">
        <v>295818.23779735377</v>
      </c>
      <c r="AX22" s="171">
        <v>288269.12280968332</v>
      </c>
      <c r="AY22" s="171">
        <v>280629.69543086324</v>
      </c>
      <c r="AZ22" s="171">
        <v>273007.3986805696</v>
      </c>
      <c r="BA22" s="171">
        <v>265326.44538586546</v>
      </c>
      <c r="BB22" s="171">
        <v>257746.20655143197</v>
      </c>
      <c r="BC22" s="171">
        <v>250259.45603504052</v>
      </c>
      <c r="BD22" s="171">
        <v>242954.09266293683</v>
      </c>
      <c r="BE22" s="171">
        <v>235866.11279135535</v>
      </c>
      <c r="BF22" s="171">
        <v>228986.73043466179</v>
      </c>
      <c r="BG22" s="171">
        <v>222474.18596641329</v>
      </c>
      <c r="BH22" s="171">
        <v>216294.87019765755</v>
      </c>
      <c r="BI22" s="171">
        <v>210406.93100102688</v>
      </c>
      <c r="BJ22" s="171">
        <v>204844.02826715331</v>
      </c>
      <c r="BK22" s="171">
        <v>199498.88998743909</v>
      </c>
      <c r="BL22" s="171">
        <v>194343.39085665642</v>
      </c>
      <c r="BM22" s="171">
        <v>189380.67356362124</v>
      </c>
      <c r="BN22" s="171">
        <v>184534.43456882011</v>
      </c>
      <c r="BO22" s="171">
        <v>179813.5703763598</v>
      </c>
      <c r="BP22" s="171">
        <v>175317.18959892727</v>
      </c>
      <c r="BQ22" s="171">
        <v>171118.97139684873</v>
      </c>
      <c r="BR22" s="171">
        <v>167054.16480329406</v>
      </c>
      <c r="BS22" s="171">
        <v>163197.23411838879</v>
      </c>
      <c r="BT22" s="171">
        <v>159597.76642635907</v>
      </c>
      <c r="BU22" s="171">
        <v>156281.84314570297</v>
      </c>
      <c r="BV22" s="171">
        <v>153199.374034954</v>
      </c>
      <c r="BW22" s="171">
        <v>151449.43746747723</v>
      </c>
      <c r="BX22" s="171">
        <v>149831.57075750775</v>
      </c>
      <c r="BY22" s="171">
        <v>148339.04099918401</v>
      </c>
      <c r="BZ22" s="171">
        <v>146938.09552585211</v>
      </c>
      <c r="CA22" s="170"/>
      <c r="CB22" s="170"/>
    </row>
    <row r="23" spans="2:80" x14ac:dyDescent="0.25">
      <c r="B23" s="166">
        <f t="shared" si="7"/>
        <v>2016</v>
      </c>
      <c r="C23" s="171">
        <v>811167.27779316949</v>
      </c>
      <c r="D23" s="171">
        <v>799065.44815102592</v>
      </c>
      <c r="E23" s="171">
        <v>787057.49348381092</v>
      </c>
      <c r="F23" s="171">
        <v>775094.90624612535</v>
      </c>
      <c r="G23" s="171">
        <v>763185.48998970562</v>
      </c>
      <c r="H23" s="171">
        <v>751391.68015427934</v>
      </c>
      <c r="I23" s="171">
        <v>739697.667120617</v>
      </c>
      <c r="J23" s="171">
        <v>728188.08469298785</v>
      </c>
      <c r="K23" s="171">
        <v>716797.92665569996</v>
      </c>
      <c r="L23" s="171">
        <v>705430.0246657778</v>
      </c>
      <c r="M23" s="171">
        <v>694143.62115994294</v>
      </c>
      <c r="N23" s="171">
        <v>682966.61309009499</v>
      </c>
      <c r="O23" s="171">
        <v>671854.88207376783</v>
      </c>
      <c r="P23" s="171">
        <v>660775.76511348458</v>
      </c>
      <c r="Q23" s="171">
        <v>648614.76107161259</v>
      </c>
      <c r="R23" s="171">
        <v>636514.07872513891</v>
      </c>
      <c r="S23" s="171">
        <v>624519.97287392302</v>
      </c>
      <c r="T23" s="171">
        <v>612632.4435179648</v>
      </c>
      <c r="U23" s="171">
        <v>600832.05355062766</v>
      </c>
      <c r="V23" s="171">
        <v>589094.67038423778</v>
      </c>
      <c r="W23" s="171">
        <v>577463.86371310544</v>
      </c>
      <c r="X23" s="171">
        <v>565879.31184183212</v>
      </c>
      <c r="Y23" s="171">
        <v>554404.11866876576</v>
      </c>
      <c r="Z23" s="171">
        <v>543013.28268137132</v>
      </c>
      <c r="AA23" s="171">
        <v>531745.77519032266</v>
      </c>
      <c r="AB23" s="171">
        <v>520593.34668417287</v>
      </c>
      <c r="AC23" s="171">
        <v>509533.52487514168</v>
      </c>
      <c r="AD23" s="171">
        <v>498619.50385023642</v>
      </c>
      <c r="AE23" s="171">
        <v>487824.90721567243</v>
      </c>
      <c r="AF23" s="171">
        <v>477178.89356818341</v>
      </c>
      <c r="AG23" s="171">
        <v>466647.95890559343</v>
      </c>
      <c r="AH23" s="171">
        <v>456283.92243365973</v>
      </c>
      <c r="AI23" s="171">
        <v>446020.99514848582</v>
      </c>
      <c r="AJ23" s="171">
        <v>435837.82666534727</v>
      </c>
      <c r="AK23" s="171">
        <v>425676.87749179447</v>
      </c>
      <c r="AL23" s="171">
        <v>415564.96532104991</v>
      </c>
      <c r="AM23" s="171">
        <v>405534.37515483378</v>
      </c>
      <c r="AN23" s="171">
        <v>395620.08297397255</v>
      </c>
      <c r="AO23" s="171">
        <v>385869.90678081836</v>
      </c>
      <c r="AP23" s="171">
        <v>376237.59177551221</v>
      </c>
      <c r="AQ23" s="171">
        <v>366854.96894404117</v>
      </c>
      <c r="AR23" s="171">
        <v>357632.21379223553</v>
      </c>
      <c r="AS23" s="171">
        <v>348584.85932072741</v>
      </c>
      <c r="AT23" s="171">
        <v>339729.65753060486</v>
      </c>
      <c r="AU23" s="171">
        <v>330954.21454251732</v>
      </c>
      <c r="AV23" s="171">
        <v>322296.63274227816</v>
      </c>
      <c r="AW23" s="171">
        <v>313646.88229537255</v>
      </c>
      <c r="AX23" s="171">
        <v>305074.94476377935</v>
      </c>
      <c r="AY23" s="171">
        <v>296458.10488589824</v>
      </c>
      <c r="AZ23" s="171">
        <v>287907.59913918667</v>
      </c>
      <c r="BA23" s="171">
        <v>279318.99251819996</v>
      </c>
      <c r="BB23" s="171">
        <v>270912.26154379285</v>
      </c>
      <c r="BC23" s="171">
        <v>262642.59147553425</v>
      </c>
      <c r="BD23" s="171">
        <v>254571.2464884292</v>
      </c>
      <c r="BE23" s="171">
        <v>246808.45824829314</v>
      </c>
      <c r="BF23" s="171">
        <v>239275.93084891079</v>
      </c>
      <c r="BG23" s="171">
        <v>232158.78522173443</v>
      </c>
      <c r="BH23" s="171">
        <v>225442.95295968681</v>
      </c>
      <c r="BI23" s="171">
        <v>219043.07206357259</v>
      </c>
      <c r="BJ23" s="171">
        <v>212999.43477822142</v>
      </c>
      <c r="BK23" s="171">
        <v>207235.42485163308</v>
      </c>
      <c r="BL23" s="171">
        <v>201686.24411511683</v>
      </c>
      <c r="BM23" s="171">
        <v>196337.74363102968</v>
      </c>
      <c r="BN23" s="171">
        <v>191170.45646744987</v>
      </c>
      <c r="BO23" s="171">
        <v>186149.07020847185</v>
      </c>
      <c r="BP23" s="171">
        <v>181387.73850537659</v>
      </c>
      <c r="BQ23" s="171">
        <v>176949.00310568698</v>
      </c>
      <c r="BR23" s="171">
        <v>172670.68105074333</v>
      </c>
      <c r="BS23" s="171">
        <v>168621.76830306658</v>
      </c>
      <c r="BT23" s="171">
        <v>164842.39056575316</v>
      </c>
      <c r="BU23" s="171">
        <v>161363.73431166727</v>
      </c>
      <c r="BV23" s="171">
        <v>158140.13113114826</v>
      </c>
      <c r="BW23" s="171">
        <v>156286.10646755924</v>
      </c>
      <c r="BX23" s="171">
        <v>154558.33735188615</v>
      </c>
      <c r="BY23" s="171">
        <v>152976.35426395576</v>
      </c>
      <c r="BZ23" s="171">
        <v>151495.56775937206</v>
      </c>
      <c r="CA23" s="170"/>
      <c r="CB23" s="170"/>
    </row>
    <row r="24" spans="2:80" x14ac:dyDescent="0.25">
      <c r="B24" s="166">
        <f t="shared" si="7"/>
        <v>2017</v>
      </c>
      <c r="C24" s="171">
        <v>864021.8264189302</v>
      </c>
      <c r="D24" s="171">
        <v>850818.25653475616</v>
      </c>
      <c r="E24" s="171">
        <v>837761.81129792228</v>
      </c>
      <c r="F24" s="171">
        <v>824717.46703213267</v>
      </c>
      <c r="G24" s="171">
        <v>811737.01017071144</v>
      </c>
      <c r="H24" s="171">
        <v>798906.86027001194</v>
      </c>
      <c r="I24" s="171">
        <v>786145.41100365471</v>
      </c>
      <c r="J24" s="171">
        <v>773590.62889636459</v>
      </c>
      <c r="K24" s="171">
        <v>761140.75362391048</v>
      </c>
      <c r="L24" s="171">
        <v>748737.22725513368</v>
      </c>
      <c r="M24" s="171">
        <v>736417.27489296882</v>
      </c>
      <c r="N24" s="171">
        <v>724213.60932437168</v>
      </c>
      <c r="O24" s="171">
        <v>712089.6089909256</v>
      </c>
      <c r="P24" s="171">
        <v>700018.89096364565</v>
      </c>
      <c r="Q24" s="171">
        <v>686836.23985642544</v>
      </c>
      <c r="R24" s="171">
        <v>673720.33795544214</v>
      </c>
      <c r="S24" s="171">
        <v>660727.5454590416</v>
      </c>
      <c r="T24" s="171">
        <v>647857.86236722383</v>
      </c>
      <c r="U24" s="171">
        <v>635058.11716529657</v>
      </c>
      <c r="V24" s="171">
        <v>622346.51242300682</v>
      </c>
      <c r="W24" s="171">
        <v>609758.01708529959</v>
      </c>
      <c r="X24" s="171">
        <v>597225.8819459381</v>
      </c>
      <c r="Y24" s="171">
        <v>584827.24521905067</v>
      </c>
      <c r="Z24" s="171">
        <v>572488.15737416258</v>
      </c>
      <c r="AA24" s="171">
        <v>560303.95919514878</v>
      </c>
      <c r="AB24" s="171">
        <v>548232.48141282622</v>
      </c>
      <c r="AC24" s="171">
        <v>536262.72178168595</v>
      </c>
      <c r="AD24" s="171">
        <v>524458.85406192893</v>
      </c>
      <c r="AE24" s="171">
        <v>512759.89317700802</v>
      </c>
      <c r="AF24" s="171">
        <v>501237.21321136167</v>
      </c>
      <c r="AG24" s="171">
        <v>489827.25364240655</v>
      </c>
      <c r="AH24" s="171">
        <v>478607.15268427116</v>
      </c>
      <c r="AI24" s="171">
        <v>467478.38086942676</v>
      </c>
      <c r="AJ24" s="171">
        <v>456469.52977551136</v>
      </c>
      <c r="AK24" s="171">
        <v>445524.2392041795</v>
      </c>
      <c r="AL24" s="171">
        <v>434645.69783908478</v>
      </c>
      <c r="AM24" s="171">
        <v>423868.87462517258</v>
      </c>
      <c r="AN24" s="171">
        <v>413233.36338558968</v>
      </c>
      <c r="AO24" s="171">
        <v>402777.32174893504</v>
      </c>
      <c r="AP24" s="171">
        <v>392444.38951686298</v>
      </c>
      <c r="AQ24" s="171">
        <v>382379.06734735658</v>
      </c>
      <c r="AR24" s="171">
        <v>372490.02609712479</v>
      </c>
      <c r="AS24" s="171">
        <v>362780.45444982126</v>
      </c>
      <c r="AT24" s="171">
        <v>353282.13266673783</v>
      </c>
      <c r="AU24" s="171">
        <v>343903.73160458333</v>
      </c>
      <c r="AV24" s="171">
        <v>334648.43994701171</v>
      </c>
      <c r="AW24" s="171">
        <v>325432.04890188703</v>
      </c>
      <c r="AX24" s="171">
        <v>316331.72688327241</v>
      </c>
      <c r="AY24" s="171">
        <v>307241.7239059899</v>
      </c>
      <c r="AZ24" s="171">
        <v>298253.90147592477</v>
      </c>
      <c r="BA24" s="171">
        <v>289262.89491486026</v>
      </c>
      <c r="BB24" s="171">
        <v>280488.18240988656</v>
      </c>
      <c r="BC24" s="171">
        <v>271873.72274639783</v>
      </c>
      <c r="BD24" s="171">
        <v>263478.02588483447</v>
      </c>
      <c r="BE24" s="171">
        <v>255412.2995334334</v>
      </c>
      <c r="BF24" s="171">
        <v>247583.93995470321</v>
      </c>
      <c r="BG24" s="171">
        <v>240167.70475448389</v>
      </c>
      <c r="BH24" s="171">
        <v>233153.20037223003</v>
      </c>
      <c r="BI24" s="171">
        <v>226466.5567955281</v>
      </c>
      <c r="BJ24" s="171">
        <v>220128.85311933199</v>
      </c>
      <c r="BK24" s="171">
        <v>214096.25790065748</v>
      </c>
      <c r="BL24" s="171">
        <v>208313.45910991283</v>
      </c>
      <c r="BM24" s="171">
        <v>202718.29283106147</v>
      </c>
      <c r="BN24" s="171">
        <v>197360.3365599456</v>
      </c>
      <c r="BO24" s="171">
        <v>192157.27906001272</v>
      </c>
      <c r="BP24" s="171">
        <v>187241.96451776914</v>
      </c>
      <c r="BQ24" s="171">
        <v>182661.59301171865</v>
      </c>
      <c r="BR24" s="171">
        <v>178259.14593310596</v>
      </c>
      <c r="BS24" s="171">
        <v>174093.5100543797</v>
      </c>
      <c r="BT24" s="171">
        <v>170208.17369271297</v>
      </c>
      <c r="BU24" s="171">
        <v>166623.50239807717</v>
      </c>
      <c r="BV24" s="171">
        <v>163273.28600314938</v>
      </c>
      <c r="BW24" s="171">
        <v>161325.52202220738</v>
      </c>
      <c r="BX24" s="171">
        <v>159515.07278521487</v>
      </c>
      <c r="BY24" s="171">
        <v>157859.17631768656</v>
      </c>
      <c r="BZ24" s="171">
        <v>156317.78306157276</v>
      </c>
      <c r="CA24" s="170"/>
      <c r="CB24" s="170"/>
    </row>
    <row r="25" spans="2:80" x14ac:dyDescent="0.25">
      <c r="B25" s="166">
        <f t="shared" si="7"/>
        <v>2018</v>
      </c>
      <c r="C25" s="171">
        <v>858288.94200626737</v>
      </c>
      <c r="D25" s="171">
        <v>845780.01860815194</v>
      </c>
      <c r="E25" s="171">
        <v>833473.97681766353</v>
      </c>
      <c r="F25" s="171">
        <v>821081.97296738811</v>
      </c>
      <c r="G25" s="171">
        <v>808756.77777541068</v>
      </c>
      <c r="H25" s="171">
        <v>796586.03861586098</v>
      </c>
      <c r="I25" s="171">
        <v>784414.84521159565</v>
      </c>
      <c r="J25" s="171">
        <v>772434.0322445113</v>
      </c>
      <c r="K25" s="171">
        <v>760488.96072003397</v>
      </c>
      <c r="L25" s="171">
        <v>748618.30302763474</v>
      </c>
      <c r="M25" s="171">
        <v>736783.58883078943</v>
      </c>
      <c r="N25" s="171">
        <v>725044.08903919312</v>
      </c>
      <c r="O25" s="171">
        <v>713384.75274349109</v>
      </c>
      <c r="P25" s="171">
        <v>701778.01537939557</v>
      </c>
      <c r="Q25" s="171">
        <v>688998.8014511856</v>
      </c>
      <c r="R25" s="171">
        <v>676286.49158591789</v>
      </c>
      <c r="S25" s="171">
        <v>663679.57562041807</v>
      </c>
      <c r="T25" s="171">
        <v>651172.85863756796</v>
      </c>
      <c r="U25" s="171">
        <v>638689.96928312245</v>
      </c>
      <c r="V25" s="171">
        <v>626297.99513435154</v>
      </c>
      <c r="W25" s="171">
        <v>614008.85000545764</v>
      </c>
      <c r="X25" s="171">
        <v>601757.8772094195</v>
      </c>
      <c r="Y25" s="171">
        <v>589638.40387127455</v>
      </c>
      <c r="Z25" s="171">
        <v>577511.77739898325</v>
      </c>
      <c r="AA25" s="171">
        <v>565545.03424719989</v>
      </c>
      <c r="AB25" s="171">
        <v>553648.01621750486</v>
      </c>
      <c r="AC25" s="171">
        <v>541829.81772149715</v>
      </c>
      <c r="AD25" s="171">
        <v>530164.3507065092</v>
      </c>
      <c r="AE25" s="171">
        <v>518532.68477074045</v>
      </c>
      <c r="AF25" s="171">
        <v>507082.85255940596</v>
      </c>
      <c r="AG25" s="171">
        <v>495704.86915757833</v>
      </c>
      <c r="AH25" s="171">
        <v>484496.62270383595</v>
      </c>
      <c r="AI25" s="171">
        <v>473337.80033235322</v>
      </c>
      <c r="AJ25" s="171">
        <v>462323.24454262329</v>
      </c>
      <c r="AK25" s="171">
        <v>451418.6747721819</v>
      </c>
      <c r="AL25" s="171">
        <v>440582.42982592294</v>
      </c>
      <c r="AM25" s="171">
        <v>429823.5328514764</v>
      </c>
      <c r="AN25" s="171">
        <v>419234.55799598491</v>
      </c>
      <c r="AO25" s="171">
        <v>408785.59608956531</v>
      </c>
      <c r="AP25" s="171">
        <v>398438.1567432119</v>
      </c>
      <c r="AQ25" s="171">
        <v>388321.54560687719</v>
      </c>
      <c r="AR25" s="171">
        <v>378385.56830606342</v>
      </c>
      <c r="AS25" s="171">
        <v>368588.34829514573</v>
      </c>
      <c r="AT25" s="171">
        <v>358984.88024031097</v>
      </c>
      <c r="AU25" s="171">
        <v>349527.32592260325</v>
      </c>
      <c r="AV25" s="171">
        <v>340172.60449003836</v>
      </c>
      <c r="AW25" s="171">
        <v>330887.25763423066</v>
      </c>
      <c r="AX25" s="171">
        <v>321750.86765419476</v>
      </c>
      <c r="AY25" s="171">
        <v>312683.20029407227</v>
      </c>
      <c r="AZ25" s="171">
        <v>303756.36364406557</v>
      </c>
      <c r="BA25" s="171">
        <v>294871.8428828555</v>
      </c>
      <c r="BB25" s="171">
        <v>286201.91559948266</v>
      </c>
      <c r="BC25" s="171">
        <v>277689.95500427193</v>
      </c>
      <c r="BD25" s="171">
        <v>269417.25286627654</v>
      </c>
      <c r="BE25" s="171">
        <v>261433.3467925372</v>
      </c>
      <c r="BF25" s="171">
        <v>253675.10698864632</v>
      </c>
      <c r="BG25" s="171">
        <v>246273.48859646375</v>
      </c>
      <c r="BH25" s="171">
        <v>239198.3608524726</v>
      </c>
      <c r="BI25" s="171">
        <v>232455.75456717864</v>
      </c>
      <c r="BJ25" s="171">
        <v>226009.98968366109</v>
      </c>
      <c r="BK25" s="171">
        <v>219859.75531886349</v>
      </c>
      <c r="BL25" s="171">
        <v>214003.01386243253</v>
      </c>
      <c r="BM25" s="171">
        <v>208301.51565706395</v>
      </c>
      <c r="BN25" s="171">
        <v>202886.5328198967</v>
      </c>
      <c r="BO25" s="171">
        <v>197629.90172031891</v>
      </c>
      <c r="BP25" s="171">
        <v>192672.92908420198</v>
      </c>
      <c r="BQ25" s="171">
        <v>188057.2015651791</v>
      </c>
      <c r="BR25" s="171">
        <v>183626.63244055456</v>
      </c>
      <c r="BS25" s="171">
        <v>179432.07049129505</v>
      </c>
      <c r="BT25" s="171">
        <v>175513.67113257141</v>
      </c>
      <c r="BU25" s="171">
        <v>171881.07491312156</v>
      </c>
      <c r="BV25" s="171">
        <v>168421.83704473043</v>
      </c>
      <c r="BW25" s="171">
        <v>166389.63500301176</v>
      </c>
      <c r="BX25" s="171">
        <v>164519.21952199281</v>
      </c>
      <c r="BY25" s="171">
        <v>162806.46584542331</v>
      </c>
      <c r="BZ25" s="171">
        <v>161218.1546909801</v>
      </c>
      <c r="CA25" s="170"/>
      <c r="CB25" s="170"/>
    </row>
    <row r="26" spans="2:80" x14ac:dyDescent="0.25">
      <c r="B26" s="166">
        <f t="shared" si="7"/>
        <v>2019</v>
      </c>
      <c r="C26" s="171">
        <v>868331.45529124723</v>
      </c>
      <c r="D26" s="171">
        <v>855940.00548975426</v>
      </c>
      <c r="E26" s="171">
        <v>843860.17597923381</v>
      </c>
      <c r="F26" s="171">
        <v>831566.85718706425</v>
      </c>
      <c r="G26" s="171">
        <v>819380.28303571942</v>
      </c>
      <c r="H26" s="171">
        <v>807387.99745585117</v>
      </c>
      <c r="I26" s="171">
        <v>795288.77285193442</v>
      </c>
      <c r="J26" s="171">
        <v>783396.06039286591</v>
      </c>
      <c r="K26" s="171">
        <v>771503.3479337974</v>
      </c>
      <c r="L26" s="171">
        <v>759724.17055006139</v>
      </c>
      <c r="M26" s="171">
        <v>747914.66609410988</v>
      </c>
      <c r="N26" s="171">
        <v>736209.50960085599</v>
      </c>
      <c r="O26" s="171">
        <v>724602.60089639877</v>
      </c>
      <c r="P26" s="171">
        <v>713058.75957254914</v>
      </c>
      <c r="Q26" s="171">
        <v>700277.07704193937</v>
      </c>
      <c r="R26" s="171">
        <v>687577.06879168143</v>
      </c>
      <c r="S26" s="171">
        <v>674978.74448148487</v>
      </c>
      <c r="T26" s="171">
        <v>662466.3375378967</v>
      </c>
      <c r="U26" s="171">
        <v>649953.93059430865</v>
      </c>
      <c r="V26" s="171">
        <v>637535.42318031308</v>
      </c>
      <c r="W26" s="171">
        <v>625210.81529591046</v>
      </c>
      <c r="X26" s="171">
        <v>612905.25344666955</v>
      </c>
      <c r="Y26" s="171">
        <v>600756.03335077746</v>
      </c>
      <c r="Z26" s="171">
        <v>588537.35919616697</v>
      </c>
      <c r="AA26" s="171">
        <v>576500.52324898948</v>
      </c>
      <c r="AB26" s="171">
        <v>564481.68905723921</v>
      </c>
      <c r="AC26" s="171">
        <v>552544.53417344764</v>
      </c>
      <c r="AD26" s="171">
        <v>540731.43565091421</v>
      </c>
      <c r="AE26" s="171">
        <v>528912.4481254993</v>
      </c>
      <c r="AF26" s="171">
        <v>517281.26971448236</v>
      </c>
      <c r="AG26" s="171">
        <v>505674.53845020849</v>
      </c>
      <c r="AH26" s="171">
        <v>494243.39272696082</v>
      </c>
      <c r="AI26" s="171">
        <v>482829.28367221198</v>
      </c>
      <c r="AJ26" s="171">
        <v>471585.77444887842</v>
      </c>
      <c r="AK26" s="171">
        <v>460505.63054493722</v>
      </c>
      <c r="AL26" s="171">
        <v>449511.472931711</v>
      </c>
      <c r="AM26" s="171">
        <v>438594.52843615343</v>
      </c>
      <c r="AN26" s="171">
        <v>427865.39975846873</v>
      </c>
      <c r="AO26" s="171">
        <v>417246.2168404283</v>
      </c>
      <c r="AP26" s="171">
        <v>406716.96834645438</v>
      </c>
      <c r="AQ26" s="171">
        <v>396391.26180946874</v>
      </c>
      <c r="AR26" s="171">
        <v>386249.72272402898</v>
      </c>
      <c r="AS26" s="171">
        <v>376214.31847263483</v>
      </c>
      <c r="AT26" s="171">
        <v>366366.73674258887</v>
      </c>
      <c r="AU26" s="171">
        <v>356694.75396051945</v>
      </c>
      <c r="AV26" s="171">
        <v>347116.68243912427</v>
      </c>
      <c r="AW26" s="171">
        <v>337649.20250672183</v>
      </c>
      <c r="AX26" s="171">
        <v>328371.46314624231</v>
      </c>
      <c r="AY26" s="171">
        <v>319225.2732480095</v>
      </c>
      <c r="AZ26" s="171">
        <v>310289.27883548313</v>
      </c>
      <c r="BA26" s="171">
        <v>301432.64102298976</v>
      </c>
      <c r="BB26" s="171">
        <v>292813.5709639088</v>
      </c>
      <c r="BC26" s="171">
        <v>284362.48766886559</v>
      </c>
      <c r="BD26" s="171">
        <v>276149.75539701048</v>
      </c>
      <c r="BE26" s="171">
        <v>268204.20269946096</v>
      </c>
      <c r="BF26" s="171">
        <v>260472.9017906317</v>
      </c>
      <c r="BG26" s="171">
        <v>253048.06181925032</v>
      </c>
      <c r="BH26" s="171">
        <v>245862.81789766008</v>
      </c>
      <c r="BI26" s="171">
        <v>239026.16393741389</v>
      </c>
      <c r="BJ26" s="171">
        <v>232428.5391477106</v>
      </c>
      <c r="BK26" s="171">
        <v>226133.77016064379</v>
      </c>
      <c r="BL26" s="171">
        <v>220158.27816648036</v>
      </c>
      <c r="BM26" s="171">
        <v>214322.05867694417</v>
      </c>
      <c r="BN26" s="171">
        <v>208826.36191012454</v>
      </c>
      <c r="BO26" s="171">
        <v>203507.83614859235</v>
      </c>
      <c r="BP26" s="171">
        <v>198488.04512229215</v>
      </c>
      <c r="BQ26" s="171">
        <v>193829.41863689295</v>
      </c>
      <c r="BR26" s="171">
        <v>189365.28957733541</v>
      </c>
      <c r="BS26" s="171">
        <v>185144.87968111713</v>
      </c>
      <c r="BT26" s="171">
        <v>181170.36977719475</v>
      </c>
      <c r="BU26" s="171">
        <v>177478.39089760539</v>
      </c>
      <c r="BV26" s="171">
        <v>173903.60012387577</v>
      </c>
      <c r="BW26" s="171">
        <v>171778.42659948018</v>
      </c>
      <c r="BX26" s="171">
        <v>169824.65174053854</v>
      </c>
      <c r="BY26" s="171">
        <v>168046.67016336235</v>
      </c>
      <c r="BZ26" s="171">
        <v>166393.40395061762</v>
      </c>
      <c r="CA26" s="170"/>
      <c r="CB26" s="170"/>
    </row>
    <row r="27" spans="2:80" x14ac:dyDescent="0.25">
      <c r="B27" s="166">
        <f t="shared" si="7"/>
        <v>2020</v>
      </c>
      <c r="C27" s="171">
        <v>896500.339402796</v>
      </c>
      <c r="D27" s="171">
        <v>883611.31785360584</v>
      </c>
      <c r="E27" s="171">
        <v>871208.24760895967</v>
      </c>
      <c r="F27" s="171">
        <v>858423.84002914024</v>
      </c>
      <c r="G27" s="171">
        <v>845830.10111690743</v>
      </c>
      <c r="H27" s="171">
        <v>833512.73406383302</v>
      </c>
      <c r="I27" s="171">
        <v>820933.68221587257</v>
      </c>
      <c r="J27" s="171">
        <v>808631.00222707028</v>
      </c>
      <c r="K27" s="171">
        <v>796328.32223826798</v>
      </c>
      <c r="L27" s="171">
        <v>784217.86702640518</v>
      </c>
      <c r="M27" s="171">
        <v>771944.06177523185</v>
      </c>
      <c r="N27" s="171">
        <v>759834.81030801788</v>
      </c>
      <c r="O27" s="171">
        <v>747879.21641469817</v>
      </c>
      <c r="P27" s="171">
        <v>735960.44228918315</v>
      </c>
      <c r="Q27" s="171">
        <v>722747.85111623141</v>
      </c>
      <c r="R27" s="171">
        <v>709632.31464913965</v>
      </c>
      <c r="S27" s="171">
        <v>696637.28407969675</v>
      </c>
      <c r="T27" s="171">
        <v>683715.27150167222</v>
      </c>
      <c r="U27" s="171">
        <v>670793.25892364781</v>
      </c>
      <c r="V27" s="171">
        <v>657968.30609909259</v>
      </c>
      <c r="W27" s="171">
        <v>645240.41302800691</v>
      </c>
      <c r="X27" s="171">
        <v>632533.06877348793</v>
      </c>
      <c r="Y27" s="171">
        <v>619998.72987712384</v>
      </c>
      <c r="Z27" s="171">
        <v>607367.32617968111</v>
      </c>
      <c r="AA27" s="171">
        <v>594948.90490431129</v>
      </c>
      <c r="AB27" s="171">
        <v>582511.07052441745</v>
      </c>
      <c r="AC27" s="171">
        <v>570170.30599321111</v>
      </c>
      <c r="AD27" s="171">
        <v>557943.79841961153</v>
      </c>
      <c r="AE27" s="171">
        <v>545699.55354770273</v>
      </c>
      <c r="AF27" s="171">
        <v>533649.45846838737</v>
      </c>
      <c r="AG27" s="171">
        <v>521599.36338907172</v>
      </c>
      <c r="AH27" s="171">
        <v>509743.41810234915</v>
      </c>
      <c r="AI27" s="171">
        <v>497901.96954890614</v>
      </c>
      <c r="AJ27" s="171">
        <v>486239.65415104153</v>
      </c>
      <c r="AK27" s="171">
        <v>474771.49864098802</v>
      </c>
      <c r="AL27" s="171">
        <v>463413.38533495914</v>
      </c>
      <c r="AM27" s="171">
        <v>452138.88999941817</v>
      </c>
      <c r="AN27" s="171">
        <v>441058.56464690645</v>
      </c>
      <c r="AO27" s="171">
        <v>430086.81264417683</v>
      </c>
      <c r="AP27" s="171">
        <v>419200.17775183188</v>
      </c>
      <c r="AQ27" s="171">
        <v>408518.26234549482</v>
      </c>
      <c r="AR27" s="171">
        <v>398019.52827721869</v>
      </c>
      <c r="AS27" s="171">
        <v>387617.88929567544</v>
      </c>
      <c r="AT27" s="171">
        <v>377410.44048759789</v>
      </c>
      <c r="AU27" s="171">
        <v>367397.1818529861</v>
      </c>
      <c r="AV27" s="171">
        <v>357481.01830510737</v>
      </c>
      <c r="AW27" s="171">
        <v>347716.79106087727</v>
      </c>
      <c r="AX27" s="171">
        <v>338141.65224728046</v>
      </c>
      <c r="AY27" s="171">
        <v>328752.67432632687</v>
      </c>
      <c r="AZ27" s="171">
        <v>319617.26461876614</v>
      </c>
      <c r="BA27" s="171">
        <v>310571.90831472399</v>
      </c>
      <c r="BB27" s="171">
        <v>301782.62747219182</v>
      </c>
      <c r="BC27" s="171">
        <v>293205.46622003568</v>
      </c>
      <c r="BD27" s="171">
        <v>284837.28855892527</v>
      </c>
      <c r="BE27" s="171">
        <v>276736.41641838732</v>
      </c>
      <c r="BF27" s="171">
        <v>268851.14022827847</v>
      </c>
      <c r="BG27" s="171">
        <v>261257.93087213507</v>
      </c>
      <c r="BH27" s="171">
        <v>253867.54256389156</v>
      </c>
      <c r="BI27" s="171">
        <v>246835.83789517579</v>
      </c>
      <c r="BJ27" s="171">
        <v>240025.91455290501</v>
      </c>
      <c r="BK27" s="171">
        <v>233545.02338648227</v>
      </c>
      <c r="BL27" s="171">
        <v>227371.29474699486</v>
      </c>
      <c r="BM27" s="171">
        <v>221357.53727888927</v>
      </c>
      <c r="BN27" s="171">
        <v>215711.91294189979</v>
      </c>
      <c r="BO27" s="171">
        <v>210265.17251772742</v>
      </c>
      <c r="BP27" s="171">
        <v>205115.3729070616</v>
      </c>
      <c r="BQ27" s="171">
        <v>200346.58671776176</v>
      </c>
      <c r="BR27" s="171">
        <v>195784.65915987396</v>
      </c>
      <c r="BS27" s="171">
        <v>191464.47293861478</v>
      </c>
      <c r="BT27" s="171">
        <v>187380.89204994973</v>
      </c>
      <c r="BU27" s="171">
        <v>183585.23018724029</v>
      </c>
      <c r="BV27" s="171">
        <v>179889.35917392091</v>
      </c>
      <c r="BW27" s="171">
        <v>177676.77560469494</v>
      </c>
      <c r="BX27" s="171">
        <v>175626.99976980235</v>
      </c>
      <c r="BY27" s="171">
        <v>173773.52369100286</v>
      </c>
      <c r="BZ27" s="171">
        <v>172050.61290289875</v>
      </c>
      <c r="CA27" s="170"/>
      <c r="CB27" s="170"/>
    </row>
    <row r="28" spans="2:80" x14ac:dyDescent="0.25">
      <c r="B28" s="166">
        <f t="shared" si="7"/>
        <v>2021</v>
      </c>
      <c r="C28" s="171">
        <v>927771.34695588867</v>
      </c>
      <c r="D28" s="171">
        <v>914308.94035286678</v>
      </c>
      <c r="E28" s="171">
        <v>901601.26138060924</v>
      </c>
      <c r="F28" s="171">
        <v>888255.81896749767</v>
      </c>
      <c r="G28" s="171">
        <v>875227.27531774517</v>
      </c>
      <c r="H28" s="171">
        <v>862600.8562278566</v>
      </c>
      <c r="I28" s="171">
        <v>849471.31663627503</v>
      </c>
      <c r="J28" s="171">
        <v>836743.90160455788</v>
      </c>
      <c r="K28" s="171">
        <v>824016.48657284048</v>
      </c>
      <c r="L28" s="171">
        <v>811621.80547425814</v>
      </c>
      <c r="M28" s="171">
        <v>798817.05843403644</v>
      </c>
      <c r="N28" s="171">
        <v>786289.16235211096</v>
      </c>
      <c r="O28" s="171">
        <v>774022.91898609733</v>
      </c>
      <c r="P28" s="171">
        <v>761689.71313451603</v>
      </c>
      <c r="Q28" s="171">
        <v>748017.40663883789</v>
      </c>
      <c r="R28" s="171">
        <v>734445.53765710327</v>
      </c>
      <c r="S28" s="171">
        <v>721021.46706145816</v>
      </c>
      <c r="T28" s="171">
        <v>707649.29061489319</v>
      </c>
      <c r="U28" s="171">
        <v>694277.11416832847</v>
      </c>
      <c r="V28" s="171">
        <v>681008.0173321839</v>
      </c>
      <c r="W28" s="171">
        <v>667836.66650905984</v>
      </c>
      <c r="X28" s="171">
        <v>654706.81506400334</v>
      </c>
      <c r="Y28" s="171">
        <v>641735.2191638907</v>
      </c>
      <c r="Z28" s="171">
        <v>628665.51932001789</v>
      </c>
      <c r="AA28" s="171">
        <v>615830.10159041127</v>
      </c>
      <c r="AB28" s="171">
        <v>602960.05134002981</v>
      </c>
      <c r="AC28" s="171">
        <v>590188.18379513803</v>
      </c>
      <c r="AD28" s="171">
        <v>577551.49580916448</v>
      </c>
      <c r="AE28" s="171">
        <v>564881.0043021458</v>
      </c>
      <c r="AF28" s="171">
        <v>552409.38846312987</v>
      </c>
      <c r="AG28" s="171">
        <v>539937.77262411395</v>
      </c>
      <c r="AH28" s="171">
        <v>527668.93959481432</v>
      </c>
      <c r="AI28" s="171">
        <v>515425.73833953304</v>
      </c>
      <c r="AJ28" s="171">
        <v>503356.68825038685</v>
      </c>
      <c r="AK28" s="171">
        <v>491488.49513445841</v>
      </c>
      <c r="AL28" s="171">
        <v>479743.70412589714</v>
      </c>
      <c r="AM28" s="171">
        <v>468075.36184787878</v>
      </c>
      <c r="AN28" s="171">
        <v>456607.90305301134</v>
      </c>
      <c r="AO28" s="171">
        <v>445261.24298196804</v>
      </c>
      <c r="AP28" s="171">
        <v>433993.70231055445</v>
      </c>
      <c r="AQ28" s="171">
        <v>422947.07820094918</v>
      </c>
      <c r="AR28" s="171">
        <v>412079.26666634536</v>
      </c>
      <c r="AS28" s="171">
        <v>401313.14535988093</v>
      </c>
      <c r="AT28" s="171">
        <v>390746.84816588275</v>
      </c>
      <c r="AU28" s="171">
        <v>380381.59767319437</v>
      </c>
      <c r="AV28" s="171">
        <v>370117.87945775839</v>
      </c>
      <c r="AW28" s="171">
        <v>360048.55234547576</v>
      </c>
      <c r="AX28" s="171">
        <v>350106.05846963287</v>
      </c>
      <c r="AY28" s="171">
        <v>340414.79657472321</v>
      </c>
      <c r="AZ28" s="171">
        <v>330962.19370772562</v>
      </c>
      <c r="BA28" s="171">
        <v>321597.50784807105</v>
      </c>
      <c r="BB28" s="171">
        <v>312474.35595035652</v>
      </c>
      <c r="BC28" s="171">
        <v>303649.01382583426</v>
      </c>
      <c r="BD28" s="171">
        <v>294983.427293482</v>
      </c>
      <c r="BE28" s="171">
        <v>286579.47264291701</v>
      </c>
      <c r="BF28" s="171">
        <v>278411.03698987258</v>
      </c>
      <c r="BG28" s="171">
        <v>270544.5391127537</v>
      </c>
      <c r="BH28" s="171">
        <v>262896.50308513804</v>
      </c>
      <c r="BI28" s="171">
        <v>255597.95294663892</v>
      </c>
      <c r="BJ28" s="171">
        <v>248547.39224545145</v>
      </c>
      <c r="BK28" s="171">
        <v>241862.82235123712</v>
      </c>
      <c r="BL28" s="171">
        <v>235441.74681822513</v>
      </c>
      <c r="BM28" s="171">
        <v>229230.03347887914</v>
      </c>
      <c r="BN28" s="171">
        <v>223385.07343219803</v>
      </c>
      <c r="BO28" s="171">
        <v>217750.66929462331</v>
      </c>
      <c r="BP28" s="171">
        <v>212425.78546213254</v>
      </c>
      <c r="BQ28" s="171">
        <v>207486.8512879108</v>
      </c>
      <c r="BR28" s="171">
        <v>202771.19228064688</v>
      </c>
      <c r="BS28" s="171">
        <v>198271.91113437922</v>
      </c>
      <c r="BT28" s="171">
        <v>194046.70046429997</v>
      </c>
      <c r="BU28" s="171">
        <v>190114.77442943834</v>
      </c>
      <c r="BV28" s="171">
        <v>186290.8691855573</v>
      </c>
      <c r="BW28" s="171">
        <v>183996.74048975983</v>
      </c>
      <c r="BX28" s="171">
        <v>181849.13783585365</v>
      </c>
      <c r="BY28" s="171">
        <v>179907.068287706</v>
      </c>
      <c r="BZ28" s="171">
        <v>178122.46763790102</v>
      </c>
      <c r="CA28" s="170"/>
      <c r="CB28" s="170"/>
    </row>
    <row r="29" spans="2:80" x14ac:dyDescent="0.25">
      <c r="B29" s="166">
        <f t="shared" si="7"/>
        <v>2022</v>
      </c>
      <c r="C29" s="171">
        <v>961262.72871275956</v>
      </c>
      <c r="D29" s="171">
        <v>947198.19852291967</v>
      </c>
      <c r="E29" s="171">
        <v>934141.07771267113</v>
      </c>
      <c r="F29" s="171">
        <v>920209.77596965572</v>
      </c>
      <c r="G29" s="171">
        <v>906709.54641832144</v>
      </c>
      <c r="H29" s="171">
        <v>893729.92857214576</v>
      </c>
      <c r="I29" s="171">
        <v>880021.15422430518</v>
      </c>
      <c r="J29" s="171">
        <v>866832.99158162298</v>
      </c>
      <c r="K29" s="171">
        <v>853644.82893894089</v>
      </c>
      <c r="L29" s="171">
        <v>840951.20858838293</v>
      </c>
      <c r="M29" s="171">
        <v>827586.3948492842</v>
      </c>
      <c r="N29" s="171">
        <v>814603.79752914258</v>
      </c>
      <c r="O29" s="171">
        <v>801987.61895264033</v>
      </c>
      <c r="P29" s="171">
        <v>789204.58918133238</v>
      </c>
      <c r="Q29" s="171">
        <v>775035.59024338436</v>
      </c>
      <c r="R29" s="171">
        <v>760970.70567840524</v>
      </c>
      <c r="S29" s="171">
        <v>747105.13176635443</v>
      </c>
      <c r="T29" s="171">
        <v>733246.09911380685</v>
      </c>
      <c r="U29" s="171">
        <v>719387.06646125927</v>
      </c>
      <c r="V29" s="171">
        <v>705640.15649593645</v>
      </c>
      <c r="W29" s="171">
        <v>691989.18174972932</v>
      </c>
      <c r="X29" s="171">
        <v>678421.62156566419</v>
      </c>
      <c r="Y29" s="171">
        <v>664976.62538768409</v>
      </c>
      <c r="Z29" s="171">
        <v>651434.61811934388</v>
      </c>
      <c r="AA29" s="171">
        <v>638163.16297267191</v>
      </c>
      <c r="AB29" s="171">
        <v>624826.78325181245</v>
      </c>
      <c r="AC29" s="171">
        <v>611587.64321461134</v>
      </c>
      <c r="AD29" s="171">
        <v>598522.45099576213</v>
      </c>
      <c r="AE29" s="171">
        <v>585391.38129804027</v>
      </c>
      <c r="AF29" s="171">
        <v>572462.38870060013</v>
      </c>
      <c r="AG29" s="171">
        <v>559533.39610315999</v>
      </c>
      <c r="AH29" s="171">
        <v>546818.33878110163</v>
      </c>
      <c r="AI29" s="171">
        <v>534151.06565530098</v>
      </c>
      <c r="AJ29" s="171">
        <v>521641.91520523338</v>
      </c>
      <c r="AK29" s="171">
        <v>509340.83421967365</v>
      </c>
      <c r="AL29" s="171">
        <v>497186.68102692266</v>
      </c>
      <c r="AM29" s="171">
        <v>485091.65029174043</v>
      </c>
      <c r="AN29" s="171">
        <v>473204.74858161074</v>
      </c>
      <c r="AO29" s="171">
        <v>461459.91392351897</v>
      </c>
      <c r="AP29" s="171">
        <v>449779.20398408757</v>
      </c>
      <c r="AQ29" s="171">
        <v>438345.5859922691</v>
      </c>
      <c r="AR29" s="171">
        <v>427075.85831435455</v>
      </c>
      <c r="AS29" s="171">
        <v>415913.96340858657</v>
      </c>
      <c r="AT29" s="171">
        <v>404956.94054364006</v>
      </c>
      <c r="AU29" s="171">
        <v>394208.50027665595</v>
      </c>
      <c r="AV29" s="171">
        <v>383567.41340087587</v>
      </c>
      <c r="AW29" s="171">
        <v>373168.49125318578</v>
      </c>
      <c r="AX29" s="171">
        <v>362830.65196593647</v>
      </c>
      <c r="AY29" s="171">
        <v>352806.59859039728</v>
      </c>
      <c r="AZ29" s="171">
        <v>343014.25341731845</v>
      </c>
      <c r="BA29" s="171">
        <v>333302.49415999756</v>
      </c>
      <c r="BB29" s="171">
        <v>323819.4253757362</v>
      </c>
      <c r="BC29" s="171">
        <v>314727.21374468255</v>
      </c>
      <c r="BD29" s="171">
        <v>305738.11723235331</v>
      </c>
      <c r="BE29" s="171">
        <v>297010.96489736263</v>
      </c>
      <c r="BF29" s="171">
        <v>288530.47930632951</v>
      </c>
      <c r="BG29" s="171">
        <v>280362.30155018927</v>
      </c>
      <c r="BH29" s="171">
        <v>272437.6526256497</v>
      </c>
      <c r="BI29" s="171">
        <v>264847.54636437073</v>
      </c>
      <c r="BJ29" s="171">
        <v>257534.54761569941</v>
      </c>
      <c r="BK29" s="171">
        <v>250624.90574094251</v>
      </c>
      <c r="BL29" s="171">
        <v>243933.69765697024</v>
      </c>
      <c r="BM29" s="171">
        <v>237508.55522941874</v>
      </c>
      <c r="BN29" s="171">
        <v>231447.61067412177</v>
      </c>
      <c r="BO29" s="171">
        <v>225614.35029094236</v>
      </c>
      <c r="BP29" s="171">
        <v>220097.30564508177</v>
      </c>
      <c r="BQ29" s="171">
        <v>214974.13201782934</v>
      </c>
      <c r="BR29" s="171">
        <v>210093.04966939735</v>
      </c>
      <c r="BS29" s="171">
        <v>205398.09244691642</v>
      </c>
      <c r="BT29" s="171">
        <v>201022.60957275186</v>
      </c>
      <c r="BU29" s="171">
        <v>196935.82611365628</v>
      </c>
      <c r="BV29" s="171">
        <v>192976.97594470382</v>
      </c>
      <c r="BW29" s="171">
        <v>190590.92927742307</v>
      </c>
      <c r="BX29" s="171">
        <v>188331.759486503</v>
      </c>
      <c r="BY29" s="171">
        <v>186292.00644383958</v>
      </c>
      <c r="BZ29" s="171">
        <v>184436.70536216089</v>
      </c>
      <c r="CA29" s="170"/>
      <c r="CB29" s="170"/>
    </row>
    <row r="30" spans="2:80" x14ac:dyDescent="0.25">
      <c r="B30" s="166">
        <f t="shared" si="7"/>
        <v>2023</v>
      </c>
      <c r="C30" s="171">
        <v>996070.27759842435</v>
      </c>
      <c r="D30" s="171">
        <v>981517.11943020672</v>
      </c>
      <c r="E30" s="171">
        <v>967958.54144180822</v>
      </c>
      <c r="F30" s="171">
        <v>953565.37578066182</v>
      </c>
      <c r="G30" s="171">
        <v>939571.37729916326</v>
      </c>
      <c r="H30" s="171">
        <v>926094.13358422881</v>
      </c>
      <c r="I30" s="171">
        <v>911906.90146089206</v>
      </c>
      <c r="J30" s="171">
        <v>898236.42410411942</v>
      </c>
      <c r="K30" s="171">
        <v>884565.94674734678</v>
      </c>
      <c r="L30" s="171">
        <v>871483.76711378118</v>
      </c>
      <c r="M30" s="171">
        <v>857649.09172756854</v>
      </c>
      <c r="N30" s="171">
        <v>844189.59101835242</v>
      </c>
      <c r="O30" s="171">
        <v>831109.06999425939</v>
      </c>
      <c r="P30" s="171">
        <v>817856.51775100629</v>
      </c>
      <c r="Q30" s="171">
        <v>803169.48742028035</v>
      </c>
      <c r="R30" s="171">
        <v>788590.41037527029</v>
      </c>
      <c r="S30" s="171">
        <v>774299.90859202482</v>
      </c>
      <c r="T30" s="171">
        <v>759932.22840057791</v>
      </c>
      <c r="U30" s="171">
        <v>745564.54820913111</v>
      </c>
      <c r="V30" s="171">
        <v>731328.9189938833</v>
      </c>
      <c r="W30" s="171">
        <v>717176.58514094236</v>
      </c>
      <c r="X30" s="171">
        <v>703182.5190590925</v>
      </c>
      <c r="Y30" s="171">
        <v>689241.82651373255</v>
      </c>
      <c r="Z30" s="171">
        <v>675214.62098852033</v>
      </c>
      <c r="AA30" s="171">
        <v>661505.64656303357</v>
      </c>
      <c r="AB30" s="171">
        <v>647688.956580917</v>
      </c>
      <c r="AC30" s="171">
        <v>633959.44524946518</v>
      </c>
      <c r="AD30" s="171">
        <v>620470.39079733309</v>
      </c>
      <c r="AE30" s="171">
        <v>606863.16864532605</v>
      </c>
      <c r="AF30" s="171">
        <v>593453.14200314507</v>
      </c>
      <c r="AG30" s="171">
        <v>580043.11536096397</v>
      </c>
      <c r="AH30" s="171">
        <v>566866.00029011699</v>
      </c>
      <c r="AI30" s="171">
        <v>553767.21880015824</v>
      </c>
      <c r="AJ30" s="171">
        <v>540801.18652968458</v>
      </c>
      <c r="AK30" s="171">
        <v>528050.35271003994</v>
      </c>
      <c r="AL30" s="171">
        <v>515477.66251530824</v>
      </c>
      <c r="AM30" s="171">
        <v>502938.20631742489</v>
      </c>
      <c r="AN30" s="171">
        <v>490614.08228787116</v>
      </c>
      <c r="AO30" s="171">
        <v>478460.10736170562</v>
      </c>
      <c r="AP30" s="171">
        <v>466347.65017892618</v>
      </c>
      <c r="AQ30" s="171">
        <v>454520.14857385174</v>
      </c>
      <c r="AR30" s="171">
        <v>442824.45225543203</v>
      </c>
      <c r="AS30" s="171">
        <v>431247.72610200744</v>
      </c>
      <c r="AT30" s="171">
        <v>419876.430939604</v>
      </c>
      <c r="AU30" s="171">
        <v>408721.74272792571</v>
      </c>
      <c r="AV30" s="171">
        <v>397684.58081664395</v>
      </c>
      <c r="AW30" s="171">
        <v>386913.86923388042</v>
      </c>
      <c r="AX30" s="171">
        <v>376190.05972939602</v>
      </c>
      <c r="AY30" s="171">
        <v>365785.50411277753</v>
      </c>
      <c r="AZ30" s="171">
        <v>355640.55207434209</v>
      </c>
      <c r="BA30" s="171">
        <v>345564.35822018096</v>
      </c>
      <c r="BB30" s="171">
        <v>335725.57514947641</v>
      </c>
      <c r="BC30" s="171">
        <v>326317.89634203597</v>
      </c>
      <c r="BD30" s="171">
        <v>316989.21835476451</v>
      </c>
      <c r="BE30" s="171">
        <v>307946.09197531443</v>
      </c>
      <c r="BF30" s="171">
        <v>299131.46145994612</v>
      </c>
      <c r="BG30" s="171">
        <v>290636.48300577258</v>
      </c>
      <c r="BH30" s="171">
        <v>282424.30608758808</v>
      </c>
      <c r="BI30" s="171">
        <v>274535.03058032645</v>
      </c>
      <c r="BJ30" s="171">
        <v>266939.4005169028</v>
      </c>
      <c r="BK30" s="171">
        <v>259763.20381830141</v>
      </c>
      <c r="BL30" s="171">
        <v>252803.56449009367</v>
      </c>
      <c r="BM30" s="171">
        <v>246144.69348573562</v>
      </c>
      <c r="BN30" s="171">
        <v>239854.43311719451</v>
      </c>
      <c r="BO30" s="171">
        <v>233817.0644513648</v>
      </c>
      <c r="BP30" s="171">
        <v>228086.64517760879</v>
      </c>
      <c r="BQ30" s="171">
        <v>222767.63633095071</v>
      </c>
      <c r="BR30" s="171">
        <v>217706.76694077687</v>
      </c>
      <c r="BS30" s="171">
        <v>212821.06203142816</v>
      </c>
      <c r="BT30" s="171">
        <v>208287.89971288014</v>
      </c>
      <c r="BU30" s="171">
        <v>204020.45588325307</v>
      </c>
      <c r="BV30" s="171">
        <v>199922.06365223337</v>
      </c>
      <c r="BW30" s="171">
        <v>197434.61649423867</v>
      </c>
      <c r="BX30" s="171">
        <v>195064.72050245496</v>
      </c>
      <c r="BY30" s="171">
        <v>192934.94414005335</v>
      </c>
      <c r="BZ30" s="171">
        <v>190997.19682072365</v>
      </c>
      <c r="CA30" s="170"/>
      <c r="CB30" s="170"/>
    </row>
    <row r="31" spans="2:80" x14ac:dyDescent="0.25">
      <c r="B31" s="166">
        <f t="shared" si="7"/>
        <v>2024</v>
      </c>
      <c r="C31" s="171">
        <v>1032298.8927609879</v>
      </c>
      <c r="D31" s="171">
        <v>1017391.8057134501</v>
      </c>
      <c r="E31" s="171">
        <v>1003159.2773422219</v>
      </c>
      <c r="F31" s="171">
        <v>988436.75977817713</v>
      </c>
      <c r="G31" s="171">
        <v>973924.82764716214</v>
      </c>
      <c r="H31" s="171">
        <v>959790.35965913418</v>
      </c>
      <c r="I31" s="171">
        <v>945240.47535971855</v>
      </c>
      <c r="J31" s="171">
        <v>931064.00022408552</v>
      </c>
      <c r="K31" s="171">
        <v>916891.32960108062</v>
      </c>
      <c r="L31" s="171">
        <v>903319.93809633888</v>
      </c>
      <c r="M31" s="171">
        <v>889119.0352642769</v>
      </c>
      <c r="N31" s="171">
        <v>875161.66927758534</v>
      </c>
      <c r="O31" s="171">
        <v>861479.134929633</v>
      </c>
      <c r="P31" s="171">
        <v>847735.48748193122</v>
      </c>
      <c r="Q31" s="171">
        <v>832510.4682959679</v>
      </c>
      <c r="R31" s="171">
        <v>817394.02581218095</v>
      </c>
      <c r="S31" s="171">
        <v>802702.20380333439</v>
      </c>
      <c r="T31" s="171">
        <v>787801.89628224052</v>
      </c>
      <c r="U31" s="171">
        <v>772904.58485726453</v>
      </c>
      <c r="V31" s="171">
        <v>758161.90708794922</v>
      </c>
      <c r="W31" s="171">
        <v>743487.2274831814</v>
      </c>
      <c r="X31" s="171">
        <v>729083.58546107798</v>
      </c>
      <c r="Y31" s="171">
        <v>714622.55051001464</v>
      </c>
      <c r="Z31" s="171">
        <v>700092.86654670979</v>
      </c>
      <c r="AA31" s="171">
        <v>685954.36051033402</v>
      </c>
      <c r="AB31" s="171">
        <v>671638.85669783922</v>
      </c>
      <c r="AC31" s="171">
        <v>657393.33571295091</v>
      </c>
      <c r="AD31" s="171">
        <v>643489.14866187866</v>
      </c>
      <c r="AE31" s="171">
        <v>629385.740914186</v>
      </c>
      <c r="AF31" s="171">
        <v>615468.39930418076</v>
      </c>
      <c r="AG31" s="171">
        <v>601553.14966704231</v>
      </c>
      <c r="AH31" s="171">
        <v>587893.93332282803</v>
      </c>
      <c r="AI31" s="171">
        <v>574362.64293569245</v>
      </c>
      <c r="AJ31" s="171">
        <v>560918.62585960911</v>
      </c>
      <c r="AK31" s="171">
        <v>547697.0130506421</v>
      </c>
      <c r="AL31" s="171">
        <v>534700.25895178551</v>
      </c>
      <c r="AM31" s="171">
        <v>521696.12065839977</v>
      </c>
      <c r="AN31" s="171">
        <v>508912.89251568716</v>
      </c>
      <c r="AO31" s="171">
        <v>496341.64326522057</v>
      </c>
      <c r="AP31" s="171">
        <v>483776.21229771845</v>
      </c>
      <c r="AQ31" s="171">
        <v>471549.05050302204</v>
      </c>
      <c r="AR31" s="171">
        <v>459401.63666348718</v>
      </c>
      <c r="AS31" s="171">
        <v>447386.94025098503</v>
      </c>
      <c r="AT31" s="171">
        <v>435574.85898097116</v>
      </c>
      <c r="AU31" s="171">
        <v>423989.13958183944</v>
      </c>
      <c r="AV31" s="171">
        <v>412533.40492012276</v>
      </c>
      <c r="AW31" s="171">
        <v>401344.40253817453</v>
      </c>
      <c r="AX31" s="171">
        <v>390246.59036393324</v>
      </c>
      <c r="AY31" s="171">
        <v>379406.12967966171</v>
      </c>
      <c r="AZ31" s="171">
        <v>368897.31730051443</v>
      </c>
      <c r="BA31" s="171">
        <v>358435.05917740264</v>
      </c>
      <c r="BB31" s="171">
        <v>348246.37430911988</v>
      </c>
      <c r="BC31" s="171">
        <v>338469.77866736881</v>
      </c>
      <c r="BD31" s="171">
        <v>328783.05791221582</v>
      </c>
      <c r="BE31" s="171">
        <v>319433.90638962132</v>
      </c>
      <c r="BF31" s="171">
        <v>310257.60628536774</v>
      </c>
      <c r="BG31" s="171">
        <v>301406.65276302531</v>
      </c>
      <c r="BH31" s="171">
        <v>292895.33414083533</v>
      </c>
      <c r="BI31" s="171">
        <v>284697.77386630606</v>
      </c>
      <c r="BJ31" s="171">
        <v>276798.79481264029</v>
      </c>
      <c r="BK31" s="171">
        <v>269307.94130919327</v>
      </c>
      <c r="BL31" s="171">
        <v>262080.99209985678</v>
      </c>
      <c r="BM31" s="171">
        <v>255165.87758066686</v>
      </c>
      <c r="BN31" s="171">
        <v>248631.36338120035</v>
      </c>
      <c r="BO31" s="171">
        <v>242385.19392993522</v>
      </c>
      <c r="BP31" s="171">
        <v>236415.92699164059</v>
      </c>
      <c r="BQ31" s="171">
        <v>230888.46251702704</v>
      </c>
      <c r="BR31" s="171">
        <v>225631.69864616351</v>
      </c>
      <c r="BS31" s="171">
        <v>220558.57926543104</v>
      </c>
      <c r="BT31" s="171">
        <v>215862.27424628119</v>
      </c>
      <c r="BU31" s="171">
        <v>211382.46833869605</v>
      </c>
      <c r="BV31" s="171">
        <v>207141.28450432129</v>
      </c>
      <c r="BW31" s="171">
        <v>204540.36839394341</v>
      </c>
      <c r="BX31" s="171">
        <v>202058.60529641272</v>
      </c>
      <c r="BY31" s="171">
        <v>199847.65142231382</v>
      </c>
      <c r="BZ31" s="171">
        <v>197813.0501092452</v>
      </c>
      <c r="CA31" s="170"/>
      <c r="CB31" s="170"/>
    </row>
    <row r="32" spans="2:80" x14ac:dyDescent="0.25">
      <c r="B32" s="166">
        <f t="shared" si="7"/>
        <v>2025</v>
      </c>
      <c r="C32" s="171">
        <v>1070179.9264463868</v>
      </c>
      <c r="D32" s="171">
        <v>1054925.157365792</v>
      </c>
      <c r="E32" s="171">
        <v>1039966.3747830113</v>
      </c>
      <c r="F32" s="171">
        <v>1024946.4305638521</v>
      </c>
      <c r="G32" s="171">
        <v>1009890.1575314516</v>
      </c>
      <c r="H32" s="171">
        <v>995051.5086559779</v>
      </c>
      <c r="I32" s="171">
        <v>980137.84296206001</v>
      </c>
      <c r="J32" s="171">
        <v>965429.49456318445</v>
      </c>
      <c r="K32" s="171">
        <v>950732.69286013488</v>
      </c>
      <c r="L32" s="171">
        <v>936642.99699397571</v>
      </c>
      <c r="M32" s="171">
        <v>922072.77766625863</v>
      </c>
      <c r="N32" s="171">
        <v>907595.24445791263</v>
      </c>
      <c r="O32" s="171">
        <v>893288.88170963223</v>
      </c>
      <c r="P32" s="171">
        <v>879028.39553294017</v>
      </c>
      <c r="Q32" s="171">
        <v>863241.31577169243</v>
      </c>
      <c r="R32" s="171">
        <v>847560.1367936926</v>
      </c>
      <c r="S32" s="171">
        <v>832459.85037978087</v>
      </c>
      <c r="T32" s="171">
        <v>816999.47139173816</v>
      </c>
      <c r="U32" s="171">
        <v>801548.18555541313</v>
      </c>
      <c r="V32" s="171">
        <v>786292.67739308567</v>
      </c>
      <c r="W32" s="171">
        <v>771070.932309984</v>
      </c>
      <c r="X32" s="171">
        <v>756247.5110957101</v>
      </c>
      <c r="Y32" s="171">
        <v>741238.35943231755</v>
      </c>
      <c r="Z32" s="171">
        <v>726200.15357904183</v>
      </c>
      <c r="AA32" s="171">
        <v>711601.32396964403</v>
      </c>
      <c r="AB32" s="171">
        <v>696779.59587095235</v>
      </c>
      <c r="AC32" s="171">
        <v>681989.56840942008</v>
      </c>
      <c r="AD32" s="171">
        <v>667656.65870488761</v>
      </c>
      <c r="AE32" s="171">
        <v>653047.15695052687</v>
      </c>
      <c r="AF32" s="171">
        <v>638593.6488556558</v>
      </c>
      <c r="AG32" s="171">
        <v>624146.48989843612</v>
      </c>
      <c r="AH32" s="171">
        <v>609993.74266952695</v>
      </c>
      <c r="AI32" s="171">
        <v>595998.90808584844</v>
      </c>
      <c r="AJ32" s="171">
        <v>582064.27248472651</v>
      </c>
      <c r="AK32" s="171">
        <v>568358.60319048411</v>
      </c>
      <c r="AL32" s="171">
        <v>554905.36383812001</v>
      </c>
      <c r="AM32" s="171">
        <v>541423.95880475314</v>
      </c>
      <c r="AN32" s="171">
        <v>528166.66115208459</v>
      </c>
      <c r="AO32" s="171">
        <v>515146.16129218281</v>
      </c>
      <c r="AP32" s="171">
        <v>502113.36601393687</v>
      </c>
      <c r="AQ32" s="171">
        <v>489467.11780121172</v>
      </c>
      <c r="AR32" s="171">
        <v>476841.14054924954</v>
      </c>
      <c r="AS32" s="171">
        <v>464371.33629016555</v>
      </c>
      <c r="AT32" s="171">
        <v>452090.51452386682</v>
      </c>
      <c r="AU32" s="171">
        <v>440047.61233444186</v>
      </c>
      <c r="AV32" s="171">
        <v>428155.57822462416</v>
      </c>
      <c r="AW32" s="171">
        <v>416521.1682472442</v>
      </c>
      <c r="AX32" s="171">
        <v>405030.15275987686</v>
      </c>
      <c r="AY32" s="171">
        <v>393729.41137698176</v>
      </c>
      <c r="AZ32" s="171">
        <v>382830.07845918706</v>
      </c>
      <c r="BA32" s="171">
        <v>371962.64088306553</v>
      </c>
      <c r="BB32" s="171">
        <v>361404.97168910631</v>
      </c>
      <c r="BC32" s="171">
        <v>351234.88354740315</v>
      </c>
      <c r="BD32" s="171">
        <v>341172.82305624546</v>
      </c>
      <c r="BE32" s="171">
        <v>331496.91950150422</v>
      </c>
      <c r="BF32" s="171">
        <v>321942.4402615492</v>
      </c>
      <c r="BG32" s="171">
        <v>312709.45799527981</v>
      </c>
      <c r="BH32" s="171">
        <v>303880.88671566691</v>
      </c>
      <c r="BI32" s="171">
        <v>295354.52003874019</v>
      </c>
      <c r="BJ32" s="171">
        <v>287125.64652248612</v>
      </c>
      <c r="BK32" s="171">
        <v>279295.74700362445</v>
      </c>
      <c r="BL32" s="171">
        <v>271784.8071000427</v>
      </c>
      <c r="BM32" s="171">
        <v>264597.31515028543</v>
      </c>
      <c r="BN32" s="171">
        <v>257800.40155314183</v>
      </c>
      <c r="BO32" s="171">
        <v>251332.66683093997</v>
      </c>
      <c r="BP32" s="171">
        <v>245112.20991367445</v>
      </c>
      <c r="BQ32" s="171">
        <v>239359.22193977452</v>
      </c>
      <c r="BR32" s="171">
        <v>233892.70182253019</v>
      </c>
      <c r="BS32" s="171">
        <v>228627.62425832689</v>
      </c>
      <c r="BT32" s="171">
        <v>223752.83754990267</v>
      </c>
      <c r="BU32" s="171">
        <v>219046.03864367248</v>
      </c>
      <c r="BV32" s="171">
        <v>214650.67114784985</v>
      </c>
      <c r="BW32" s="171">
        <v>211928.53961206097</v>
      </c>
      <c r="BX32" s="171">
        <v>209326.79600841476</v>
      </c>
      <c r="BY32" s="171">
        <v>207027.06925342442</v>
      </c>
      <c r="BZ32" s="171">
        <v>204887.39155058889</v>
      </c>
      <c r="CA32" s="170"/>
      <c r="CB32" s="170"/>
    </row>
    <row r="33" spans="2:80" x14ac:dyDescent="0.25">
      <c r="B33" s="166">
        <f t="shared" si="7"/>
        <v>2026</v>
      </c>
      <c r="C33" s="171">
        <v>1109251.5415547921</v>
      </c>
      <c r="D33" s="171">
        <v>1093560.7061257865</v>
      </c>
      <c r="E33" s="171">
        <v>1077949.2423083161</v>
      </c>
      <c r="F33" s="171">
        <v>1062567.5097311768</v>
      </c>
      <c r="G33" s="171">
        <v>1046951.3966788391</v>
      </c>
      <c r="H33" s="171">
        <v>1031492.7485250989</v>
      </c>
      <c r="I33" s="171">
        <v>1016116.6485105592</v>
      </c>
      <c r="J33" s="171">
        <v>1000860.9459173401</v>
      </c>
      <c r="K33" s="171">
        <v>985640.02123006945</v>
      </c>
      <c r="L33" s="171">
        <v>971001.79693244351</v>
      </c>
      <c r="M33" s="171">
        <v>955972.49242878554</v>
      </c>
      <c r="N33" s="171">
        <v>940975.70107894903</v>
      </c>
      <c r="O33" s="171">
        <v>926134.53018559155</v>
      </c>
      <c r="P33" s="171">
        <v>911341.12917215354</v>
      </c>
      <c r="Q33" s="171">
        <v>894987.58229233569</v>
      </c>
      <c r="R33" s="171">
        <v>878723.57712182053</v>
      </c>
      <c r="S33" s="171">
        <v>863132.92538806028</v>
      </c>
      <c r="T33" s="171">
        <v>847096.24979369948</v>
      </c>
      <c r="U33" s="171">
        <v>831086.96218807308</v>
      </c>
      <c r="V33" s="171">
        <v>815328.88519996207</v>
      </c>
      <c r="W33" s="171">
        <v>799554.63228216604</v>
      </c>
      <c r="X33" s="171">
        <v>784238.07833089959</v>
      </c>
      <c r="Y33" s="171">
        <v>768665.29305772623</v>
      </c>
      <c r="Z33" s="171">
        <v>753137.43082400807</v>
      </c>
      <c r="AA33" s="171">
        <v>737987.29308328172</v>
      </c>
      <c r="AB33" s="171">
        <v>722677.67216760479</v>
      </c>
      <c r="AC33" s="171">
        <v>707328.08098955709</v>
      </c>
      <c r="AD33" s="171">
        <v>692504.64285398915</v>
      </c>
      <c r="AE33" s="171">
        <v>677405.17307421414</v>
      </c>
      <c r="AF33" s="171">
        <v>662401.30262544518</v>
      </c>
      <c r="AG33" s="171">
        <v>647416.55537134747</v>
      </c>
      <c r="AH33" s="171">
        <v>632782.71922124689</v>
      </c>
      <c r="AI33" s="171">
        <v>618251.77974782139</v>
      </c>
      <c r="AJ33" s="171">
        <v>603838.46301334701</v>
      </c>
      <c r="AK33" s="171">
        <v>589659.06886966759</v>
      </c>
      <c r="AL33" s="171">
        <v>575676.57666924887</v>
      </c>
      <c r="AM33" s="171">
        <v>561734.86112426035</v>
      </c>
      <c r="AN33" s="171">
        <v>548011.81565013342</v>
      </c>
      <c r="AO33" s="171">
        <v>534476.61509724858</v>
      </c>
      <c r="AP33" s="171">
        <v>520990.61857239308</v>
      </c>
      <c r="AQ33" s="171">
        <v>507884.21846753347</v>
      </c>
      <c r="AR33" s="171">
        <v>494774.33767368068</v>
      </c>
      <c r="AS33" s="171">
        <v>481855.51922871533</v>
      </c>
      <c r="AT33" s="171">
        <v>469094.34855571418</v>
      </c>
      <c r="AU33" s="171">
        <v>456587.65624274604</v>
      </c>
      <c r="AV33" s="171">
        <v>444262.58087439928</v>
      </c>
      <c r="AW33" s="171">
        <v>432170.8061442608</v>
      </c>
      <c r="AX33" s="171">
        <v>420258.24476641993</v>
      </c>
      <c r="AY33" s="171">
        <v>408518.49049201596</v>
      </c>
      <c r="AZ33" s="171">
        <v>397189.89641242486</v>
      </c>
      <c r="BA33" s="171">
        <v>385914.42601025919</v>
      </c>
      <c r="BB33" s="171">
        <v>374963.92889580049</v>
      </c>
      <c r="BC33" s="171">
        <v>364390.83024688403</v>
      </c>
      <c r="BD33" s="171">
        <v>353956.06310218049</v>
      </c>
      <c r="BE33" s="171">
        <v>343907.89022705122</v>
      </c>
      <c r="BF33" s="171">
        <v>333996.55146060989</v>
      </c>
      <c r="BG33" s="171">
        <v>324384.07224101311</v>
      </c>
      <c r="BH33" s="171">
        <v>315217.74339761492</v>
      </c>
      <c r="BI33" s="171">
        <v>306354.04333747085</v>
      </c>
      <c r="BJ33" s="171">
        <v>297778.66185471427</v>
      </c>
      <c r="BK33" s="171">
        <v>289616.46232841833</v>
      </c>
      <c r="BL33" s="171">
        <v>281813.50489033968</v>
      </c>
      <c r="BM33" s="171">
        <v>274345.97388512408</v>
      </c>
      <c r="BN33" s="171">
        <v>267273.58561373735</v>
      </c>
      <c r="BO33" s="171">
        <v>260561.05142925354</v>
      </c>
      <c r="BP33" s="171">
        <v>254102.52851386915</v>
      </c>
      <c r="BQ33" s="171">
        <v>248109.94713297271</v>
      </c>
      <c r="BR33" s="171">
        <v>242423.38104798461</v>
      </c>
      <c r="BS33" s="171">
        <v>236977.16051172814</v>
      </c>
      <c r="BT33" s="171">
        <v>231899.78920906453</v>
      </c>
      <c r="BU33" s="171">
        <v>226991.98562546913</v>
      </c>
      <c r="BV33" s="171">
        <v>222421.50361471373</v>
      </c>
      <c r="BW33" s="171">
        <v>219585.47160562244</v>
      </c>
      <c r="BX33" s="171">
        <v>216872.08045127967</v>
      </c>
      <c r="BY33" s="171">
        <v>214474.78871660051</v>
      </c>
      <c r="BZ33" s="171">
        <v>212237.80603506078</v>
      </c>
      <c r="CA33" s="170"/>
      <c r="CB33" s="170"/>
    </row>
    <row r="34" spans="2:80" x14ac:dyDescent="0.25">
      <c r="B34" s="166">
        <f t="shared" si="7"/>
        <v>2027</v>
      </c>
      <c r="C34" s="171">
        <v>1149609.7132011796</v>
      </c>
      <c r="D34" s="171">
        <v>1133382.324465777</v>
      </c>
      <c r="E34" s="171">
        <v>1117196.9630623034</v>
      </c>
      <c r="F34" s="171">
        <v>1101398.1094163898</v>
      </c>
      <c r="G34" s="171">
        <v>1085209.5166311308</v>
      </c>
      <c r="H34" s="171">
        <v>1069211.4707932821</v>
      </c>
      <c r="I34" s="171">
        <v>1053270.848920617</v>
      </c>
      <c r="J34" s="171">
        <v>1037450.5998180434</v>
      </c>
      <c r="K34" s="171">
        <v>1021700.586461779</v>
      </c>
      <c r="L34" s="171">
        <v>1006485.1867814914</v>
      </c>
      <c r="M34" s="171">
        <v>990903.81024575478</v>
      </c>
      <c r="N34" s="171">
        <v>975380.02666423807</v>
      </c>
      <c r="O34" s="171">
        <v>960114.73737806245</v>
      </c>
      <c r="P34" s="171">
        <v>944770.3431208093</v>
      </c>
      <c r="Q34" s="171">
        <v>927841.01563230599</v>
      </c>
      <c r="R34" s="171">
        <v>910974.11398796039</v>
      </c>
      <c r="S34" s="171">
        <v>894804.42803010414</v>
      </c>
      <c r="T34" s="171">
        <v>878173.40225597378</v>
      </c>
      <c r="U34" s="171">
        <v>861597.68791524426</v>
      </c>
      <c r="V34" s="171">
        <v>845360.54021933943</v>
      </c>
      <c r="W34" s="171">
        <v>829023.77197907749</v>
      </c>
      <c r="X34" s="171">
        <v>813134.45983231545</v>
      </c>
      <c r="Y34" s="171">
        <v>796980.6117461368</v>
      </c>
      <c r="Z34" s="171">
        <v>780988.3012063147</v>
      </c>
      <c r="AA34" s="171">
        <v>765179.66800989886</v>
      </c>
      <c r="AB34" s="171">
        <v>749406.56297037192</v>
      </c>
      <c r="AC34" s="171">
        <v>733483.05695736012</v>
      </c>
      <c r="AD34" s="171">
        <v>718101.7606442637</v>
      </c>
      <c r="AE34" s="171">
        <v>702533.64638594165</v>
      </c>
      <c r="AF34" s="171">
        <v>686965.52992814989</v>
      </c>
      <c r="AG34" s="171">
        <v>671433.55327585875</v>
      </c>
      <c r="AH34" s="171">
        <v>656335.40443138173</v>
      </c>
      <c r="AI34" s="171">
        <v>641184.84927603416</v>
      </c>
      <c r="AJ34" s="171">
        <v>626308.80253776908</v>
      </c>
      <c r="AK34" s="171">
        <v>611669.63064076065</v>
      </c>
      <c r="AL34" s="171">
        <v>597076.55557098077</v>
      </c>
      <c r="AM34" s="171">
        <v>582691.44636166003</v>
      </c>
      <c r="AN34" s="171">
        <v>568515.76775231783</v>
      </c>
      <c r="AO34" s="171">
        <v>554392.53004543949</v>
      </c>
      <c r="AP34" s="171">
        <v>540468.81977918104</v>
      </c>
      <c r="AQ34" s="171">
        <v>526856.84352250292</v>
      </c>
      <c r="AR34" s="171">
        <v>513254.49638572847</v>
      </c>
      <c r="AS34" s="171">
        <v>499894.87245462259</v>
      </c>
      <c r="AT34" s="171">
        <v>486640.98032408924</v>
      </c>
      <c r="AU34" s="171">
        <v>473662.0349422259</v>
      </c>
      <c r="AV34" s="171">
        <v>460908.57918117306</v>
      </c>
      <c r="AW34" s="171">
        <v>448346.3690830993</v>
      </c>
      <c r="AX34" s="171">
        <v>435979.23566997418</v>
      </c>
      <c r="AY34" s="171">
        <v>423825.14348485367</v>
      </c>
      <c r="AZ34" s="171">
        <v>412020.20514000801</v>
      </c>
      <c r="BA34" s="171">
        <v>400337.16859438404</v>
      </c>
      <c r="BB34" s="171">
        <v>388965.8807373771</v>
      </c>
      <c r="BC34" s="171">
        <v>377978.19834900054</v>
      </c>
      <c r="BD34" s="171">
        <v>367172.99899652257</v>
      </c>
      <c r="BE34" s="171">
        <v>356700.93862372474</v>
      </c>
      <c r="BF34" s="171">
        <v>346457.21774953563</v>
      </c>
      <c r="BG34" s="171">
        <v>336467.35649731092</v>
      </c>
      <c r="BH34" s="171">
        <v>326939.98124236963</v>
      </c>
      <c r="BI34" s="171">
        <v>317728.63114311319</v>
      </c>
      <c r="BJ34" s="171">
        <v>308784.18857483985</v>
      </c>
      <c r="BK34" s="171">
        <v>300298.09595387906</v>
      </c>
      <c r="BL34" s="171">
        <v>292193.64952675864</v>
      </c>
      <c r="BM34" s="171">
        <v>284436.60717680282</v>
      </c>
      <c r="BN34" s="171">
        <v>277074.00394674868</v>
      </c>
      <c r="BO34" s="171">
        <v>270089.64957811416</v>
      </c>
      <c r="BP34" s="171">
        <v>263408.2321540108</v>
      </c>
      <c r="BQ34" s="171">
        <v>257159.21048486134</v>
      </c>
      <c r="BR34" s="171">
        <v>251241.65065644623</v>
      </c>
      <c r="BS34" s="171">
        <v>245626.43618411763</v>
      </c>
      <c r="BT34" s="171">
        <v>240316.42886181481</v>
      </c>
      <c r="BU34" s="171">
        <v>235237.11652910089</v>
      </c>
      <c r="BV34" s="171">
        <v>230466.23537013514</v>
      </c>
      <c r="BW34" s="171">
        <v>227525.14830621323</v>
      </c>
      <c r="BX34" s="171">
        <v>224710.24086229416</v>
      </c>
      <c r="BY34" s="171">
        <v>222203.84474613777</v>
      </c>
      <c r="BZ34" s="171">
        <v>219878.54303774843</v>
      </c>
      <c r="CA34" s="170"/>
      <c r="CB34" s="170"/>
    </row>
    <row r="35" spans="2:80" x14ac:dyDescent="0.25">
      <c r="B35" s="166">
        <f t="shared" si="7"/>
        <v>2028</v>
      </c>
      <c r="C35" s="171">
        <v>1191807.2087763948</v>
      </c>
      <c r="D35" s="171">
        <v>1175056.0487553766</v>
      </c>
      <c r="E35" s="171">
        <v>1158267.9844999993</v>
      </c>
      <c r="F35" s="171">
        <v>1142013.5272507272</v>
      </c>
      <c r="G35" s="171">
        <v>1125228.5966364369</v>
      </c>
      <c r="H35" s="171">
        <v>1108695.8393914048</v>
      </c>
      <c r="I35" s="171">
        <v>1092166.3049565258</v>
      </c>
      <c r="J35" s="171">
        <v>1075752.6949407051</v>
      </c>
      <c r="K35" s="171">
        <v>1059480.2601496195</v>
      </c>
      <c r="L35" s="171">
        <v>1043624.1880585598</v>
      </c>
      <c r="M35" s="171">
        <v>1027466.5436856281</v>
      </c>
      <c r="N35" s="171">
        <v>1011416.3917003428</v>
      </c>
      <c r="O35" s="171">
        <v>995693.87712458777</v>
      </c>
      <c r="P35" s="171">
        <v>979769.91788262385</v>
      </c>
      <c r="Q35" s="171">
        <v>962265.18822722149</v>
      </c>
      <c r="R35" s="171">
        <v>944764.35906939919</v>
      </c>
      <c r="S35" s="171">
        <v>927985.52730480582</v>
      </c>
      <c r="T35" s="171">
        <v>910729.58798808139</v>
      </c>
      <c r="U35" s="171">
        <v>893584.82573504723</v>
      </c>
      <c r="V35" s="171">
        <v>876834.22485894675</v>
      </c>
      <c r="W35" s="171">
        <v>859930.72208151454</v>
      </c>
      <c r="X35" s="171">
        <v>843437.81168713712</v>
      </c>
      <c r="Y35" s="171">
        <v>826671.95970031701</v>
      </c>
      <c r="Z35" s="171">
        <v>810202.37388266111</v>
      </c>
      <c r="AA35" s="171">
        <v>793710.37828646111</v>
      </c>
      <c r="AB35" s="171">
        <v>777459.69196401932</v>
      </c>
      <c r="AC35" s="171">
        <v>760933.33830595342</v>
      </c>
      <c r="AD35" s="171">
        <v>744963.19103771984</v>
      </c>
      <c r="AE35" s="171">
        <v>728910.66912187287</v>
      </c>
      <c r="AF35" s="171">
        <v>712749.30789067829</v>
      </c>
      <c r="AG35" s="171">
        <v>696658.04595620977</v>
      </c>
      <c r="AH35" s="171">
        <v>681078.11631473619</v>
      </c>
      <c r="AI35" s="171">
        <v>665282.87732943869</v>
      </c>
      <c r="AJ35" s="171">
        <v>649925.44886747538</v>
      </c>
      <c r="AK35" s="171">
        <v>634807.454312396</v>
      </c>
      <c r="AL35" s="171">
        <v>619561.93169263646</v>
      </c>
      <c r="AM35" s="171">
        <v>604727.62959627481</v>
      </c>
      <c r="AN35" s="171">
        <v>590080.77759930259</v>
      </c>
      <c r="AO35" s="171">
        <v>575328.78902888368</v>
      </c>
      <c r="AP35" s="171">
        <v>560960.31327757565</v>
      </c>
      <c r="AQ35" s="171">
        <v>546811.36458835192</v>
      </c>
      <c r="AR35" s="171">
        <v>532698.10820011178</v>
      </c>
      <c r="AS35" s="171">
        <v>518875.44706983108</v>
      </c>
      <c r="AT35" s="171">
        <v>505099.13263217139</v>
      </c>
      <c r="AU35" s="171">
        <v>491629.72161702102</v>
      </c>
      <c r="AV35" s="171">
        <v>478424.94580476533</v>
      </c>
      <c r="AW35" s="171">
        <v>465362.86853744369</v>
      </c>
      <c r="AX35" s="171">
        <v>452520.61376258743</v>
      </c>
      <c r="AY35" s="171">
        <v>439929.87302579102</v>
      </c>
      <c r="AZ35" s="171">
        <v>427620.31734877673</v>
      </c>
      <c r="BA35" s="171">
        <v>415500.50580047921</v>
      </c>
      <c r="BB35" s="171">
        <v>403687.72138010798</v>
      </c>
      <c r="BC35" s="171">
        <v>392257.51720584417</v>
      </c>
      <c r="BD35" s="171">
        <v>381066.18739608262</v>
      </c>
      <c r="BE35" s="171">
        <v>370138.88737546618</v>
      </c>
      <c r="BF35" s="171">
        <v>359545.48205199733</v>
      </c>
      <c r="BG35" s="171">
        <v>349153.47167265089</v>
      </c>
      <c r="BH35" s="171">
        <v>339240.57466071047</v>
      </c>
      <c r="BI35" s="171">
        <v>329658.37170369923</v>
      </c>
      <c r="BJ35" s="171">
        <v>320324.11019291519</v>
      </c>
      <c r="BK35" s="171">
        <v>311485.82417363231</v>
      </c>
      <c r="BL35" s="171">
        <v>303060.41311999026</v>
      </c>
      <c r="BM35" s="171">
        <v>294994.59319700242</v>
      </c>
      <c r="BN35" s="171">
        <v>287319.21770717646</v>
      </c>
      <c r="BO35" s="171">
        <v>280043.98113530956</v>
      </c>
      <c r="BP35" s="171">
        <v>273125.94718356204</v>
      </c>
      <c r="BQ35" s="171">
        <v>266600.02332125453</v>
      </c>
      <c r="BR35" s="171">
        <v>260433.07703189569</v>
      </c>
      <c r="BS35" s="171">
        <v>254640.2699042132</v>
      </c>
      <c r="BT35" s="171">
        <v>249086.77576816405</v>
      </c>
      <c r="BU35" s="171">
        <v>243823.36211523821</v>
      </c>
      <c r="BV35" s="171">
        <v>238840.50713384314</v>
      </c>
      <c r="BW35" s="171">
        <v>235784.43702340836</v>
      </c>
      <c r="BX35" s="171">
        <v>232857.82404242287</v>
      </c>
      <c r="BY35" s="171">
        <v>230234.90906433389</v>
      </c>
      <c r="BZ35" s="171">
        <v>227812.13802474996</v>
      </c>
      <c r="CA35" s="170"/>
      <c r="CB35" s="170"/>
    </row>
    <row r="36" spans="2:80" x14ac:dyDescent="0.25">
      <c r="B36" s="166">
        <f t="shared" si="7"/>
        <v>2029</v>
      </c>
      <c r="C36" s="171">
        <v>1235332.2530546577</v>
      </c>
      <c r="D36" s="171">
        <v>1218103.6246169505</v>
      </c>
      <c r="E36" s="171">
        <v>1200693.6172027448</v>
      </c>
      <c r="F36" s="171">
        <v>1183807.3859170079</v>
      </c>
      <c r="G36" s="171">
        <v>1166428.7426475766</v>
      </c>
      <c r="H36" s="171">
        <v>1149386.069466114</v>
      </c>
      <c r="I36" s="171">
        <v>1132268.4983652243</v>
      </c>
      <c r="J36" s="171">
        <v>1115244.2332013168</v>
      </c>
      <c r="K36" s="171">
        <v>1098487.828799109</v>
      </c>
      <c r="L36" s="171">
        <v>1081918.8709832306</v>
      </c>
      <c r="M36" s="171">
        <v>1065184.3445827821</v>
      </c>
      <c r="N36" s="171">
        <v>1048626.4750986262</v>
      </c>
      <c r="O36" s="171">
        <v>1032315.1486329776</v>
      </c>
      <c r="P36" s="171">
        <v>1015796.3093800391</v>
      </c>
      <c r="Q36" s="171">
        <v>997747.3913819138</v>
      </c>
      <c r="R36" s="171">
        <v>979594.25402953802</v>
      </c>
      <c r="S36" s="171">
        <v>962188.73100339458</v>
      </c>
      <c r="T36" s="171">
        <v>944289.74868503632</v>
      </c>
      <c r="U36" s="171">
        <v>926601.7097033672</v>
      </c>
      <c r="V36" s="171">
        <v>909223.32957313256</v>
      </c>
      <c r="W36" s="171">
        <v>891778.24522371334</v>
      </c>
      <c r="X36" s="171">
        <v>874664.746793036</v>
      </c>
      <c r="Y36" s="171">
        <v>857269.53461872193</v>
      </c>
      <c r="Z36" s="171">
        <v>840246.49549287884</v>
      </c>
      <c r="AA36" s="171">
        <v>823150.31385440507</v>
      </c>
      <c r="AB36" s="171">
        <v>806348.40000091656</v>
      </c>
      <c r="AC36" s="171">
        <v>789213.44160825876</v>
      </c>
      <c r="AD36" s="171">
        <v>772638.22681921511</v>
      </c>
      <c r="AE36" s="171">
        <v>756034.25415933598</v>
      </c>
      <c r="AF36" s="171">
        <v>739274.56588335382</v>
      </c>
      <c r="AG36" s="171">
        <v>722639.49077050528</v>
      </c>
      <c r="AH36" s="171">
        <v>706516.3632584447</v>
      </c>
      <c r="AI36" s="171">
        <v>690143.67736765742</v>
      </c>
      <c r="AJ36" s="171">
        <v>674245.52505049447</v>
      </c>
      <c r="AK36" s="171">
        <v>658592.73094050167</v>
      </c>
      <c r="AL36" s="171">
        <v>642728.59187214007</v>
      </c>
      <c r="AM36" s="171">
        <v>627409.08210252575</v>
      </c>
      <c r="AN36" s="171">
        <v>612247.86950685969</v>
      </c>
      <c r="AO36" s="171">
        <v>596896.21155808563</v>
      </c>
      <c r="AP36" s="171">
        <v>582056.76742011565</v>
      </c>
      <c r="AQ36" s="171">
        <v>567357.29701796942</v>
      </c>
      <c r="AR36" s="171">
        <v>552739.35892754234</v>
      </c>
      <c r="AS36" s="171">
        <v>538410.15287660318</v>
      </c>
      <c r="AT36" s="171">
        <v>524104.18897785654</v>
      </c>
      <c r="AU36" s="171">
        <v>510154.02771982516</v>
      </c>
      <c r="AV36" s="171">
        <v>496458.96733064216</v>
      </c>
      <c r="AW36" s="171">
        <v>482889.64905011293</v>
      </c>
      <c r="AX36" s="171">
        <v>469574.71313706011</v>
      </c>
      <c r="AY36" s="171">
        <v>456517.22866046551</v>
      </c>
      <c r="AZ36" s="171">
        <v>443720.96266637382</v>
      </c>
      <c r="BA36" s="171">
        <v>431127.30008667533</v>
      </c>
      <c r="BB36" s="171">
        <v>418873.31175383634</v>
      </c>
      <c r="BC36" s="171">
        <v>406988.9113053265</v>
      </c>
      <c r="BD36" s="171">
        <v>395394.31204833672</v>
      </c>
      <c r="BE36" s="171">
        <v>384015.83383474208</v>
      </c>
      <c r="BF36" s="171">
        <v>373033.33672283246</v>
      </c>
      <c r="BG36" s="171">
        <v>362232.31603817927</v>
      </c>
      <c r="BH36" s="171">
        <v>351924.74413718283</v>
      </c>
      <c r="BI36" s="171">
        <v>341962.75537490286</v>
      </c>
      <c r="BJ36" s="171">
        <v>332262.19071479887</v>
      </c>
      <c r="BK36" s="171">
        <v>323052.45753365569</v>
      </c>
      <c r="BL36" s="171">
        <v>314296.57602492638</v>
      </c>
      <c r="BM36" s="171">
        <v>305911.24549895187</v>
      </c>
      <c r="BN36" s="171">
        <v>297918.79434574756</v>
      </c>
      <c r="BO36" s="171">
        <v>290348.49062963732</v>
      </c>
      <c r="BP36" s="171">
        <v>283168.3641114264</v>
      </c>
      <c r="BQ36" s="171">
        <v>276365.85821915965</v>
      </c>
      <c r="BR36" s="171">
        <v>269943.34065260011</v>
      </c>
      <c r="BS36" s="171">
        <v>263937.94754000509</v>
      </c>
      <c r="BT36" s="171">
        <v>258170.51530011918</v>
      </c>
      <c r="BU36" s="171">
        <v>252700.47242311278</v>
      </c>
      <c r="BV36" s="171">
        <v>247519.44256748387</v>
      </c>
      <c r="BW36" s="171">
        <v>244334.28080477071</v>
      </c>
      <c r="BX36" s="171">
        <v>241282.05970064248</v>
      </c>
      <c r="BY36" s="171">
        <v>238548.91253461491</v>
      </c>
      <c r="BZ36" s="171">
        <v>236019.27826257877</v>
      </c>
      <c r="CA36" s="170"/>
      <c r="CB36" s="170"/>
    </row>
    <row r="37" spans="2:80" x14ac:dyDescent="0.25">
      <c r="B37" s="166">
        <f t="shared" si="7"/>
        <v>2030</v>
      </c>
      <c r="C37" s="171">
        <v>1280291.5372726843</v>
      </c>
      <c r="D37" s="171">
        <v>1262645.4074538834</v>
      </c>
      <c r="E37" s="171">
        <v>1244592.1479497505</v>
      </c>
      <c r="F37" s="171">
        <v>1226879.1161600132</v>
      </c>
      <c r="G37" s="171">
        <v>1208898.630270761</v>
      </c>
      <c r="H37" s="171">
        <v>1191392.3944535924</v>
      </c>
      <c r="I37" s="171">
        <v>1173681.8893580139</v>
      </c>
      <c r="J37" s="171">
        <v>1156027.7727536312</v>
      </c>
      <c r="K37" s="171">
        <v>1138837.3131563829</v>
      </c>
      <c r="L37" s="171">
        <v>1121468.018538435</v>
      </c>
      <c r="M37" s="171">
        <v>1104150.664241903</v>
      </c>
      <c r="N37" s="171">
        <v>1087117.8100574911</v>
      </c>
      <c r="O37" s="171">
        <v>1070062.5473095267</v>
      </c>
      <c r="P37" s="171">
        <v>1052936.0567240776</v>
      </c>
      <c r="Q37" s="171">
        <v>1034379.9318374706</v>
      </c>
      <c r="R37" s="171">
        <v>1015558.1131591136</v>
      </c>
      <c r="S37" s="171">
        <v>997506.3296224915</v>
      </c>
      <c r="T37" s="171">
        <v>978944.1426565419</v>
      </c>
      <c r="U37" s="171">
        <v>960747.09075383761</v>
      </c>
      <c r="V37" s="171">
        <v>942606.36280325253</v>
      </c>
      <c r="W37" s="171">
        <v>924653.0341969342</v>
      </c>
      <c r="X37" s="171">
        <v>906899.91318250552</v>
      </c>
      <c r="Y37" s="171">
        <v>888859.2557081941</v>
      </c>
      <c r="Z37" s="171">
        <v>871203.24179746816</v>
      </c>
      <c r="AA37" s="171">
        <v>853593.18465577264</v>
      </c>
      <c r="AB37" s="171">
        <v>836159.77752206102</v>
      </c>
      <c r="AC37" s="171">
        <v>818405.87183499057</v>
      </c>
      <c r="AD37" s="171">
        <v>801207.16376505909</v>
      </c>
      <c r="AE37" s="171">
        <v>783981.44142559113</v>
      </c>
      <c r="AF37" s="171">
        <v>766614.13075321494</v>
      </c>
      <c r="AG37" s="171">
        <v>749455.97726408346</v>
      </c>
      <c r="AH37" s="171">
        <v>732722.52315364778</v>
      </c>
      <c r="AI37" s="171">
        <v>715845.75055606582</v>
      </c>
      <c r="AJ37" s="171">
        <v>699341.92146540014</v>
      </c>
      <c r="AK37" s="171">
        <v>683095.24339890876</v>
      </c>
      <c r="AL37" s="171">
        <v>666645.39660094678</v>
      </c>
      <c r="AM37" s="171">
        <v>650809.12344568502</v>
      </c>
      <c r="AN37" s="171">
        <v>635081.66295096418</v>
      </c>
      <c r="AO37" s="171">
        <v>619160.27389700734</v>
      </c>
      <c r="AP37" s="171">
        <v>603824.0588542386</v>
      </c>
      <c r="AQ37" s="171">
        <v>588559.90215430153</v>
      </c>
      <c r="AR37" s="171">
        <v>573445.87568994344</v>
      </c>
      <c r="AS37" s="171">
        <v>558563.43701659865</v>
      </c>
      <c r="AT37" s="171">
        <v>543718.43817658897</v>
      </c>
      <c r="AU37" s="171">
        <v>529296.34629862232</v>
      </c>
      <c r="AV37" s="171">
        <v>515067.63479374215</v>
      </c>
      <c r="AW37" s="171">
        <v>500981.61750418879</v>
      </c>
      <c r="AX37" s="171">
        <v>487198.89245164557</v>
      </c>
      <c r="AY37" s="171">
        <v>473639.50374174141</v>
      </c>
      <c r="AZ37" s="171">
        <v>460378.76396825863</v>
      </c>
      <c r="BA37" s="171">
        <v>447265.47408382152</v>
      </c>
      <c r="BB37" s="171">
        <v>434572.14349864476</v>
      </c>
      <c r="BC37" s="171">
        <v>422219.46187650715</v>
      </c>
      <c r="BD37" s="171">
        <v>410203.41128396068</v>
      </c>
      <c r="BE37" s="171">
        <v>398378.24204152951</v>
      </c>
      <c r="BF37" s="171">
        <v>386962.74069108581</v>
      </c>
      <c r="BG37" s="171">
        <v>375743.83019966038</v>
      </c>
      <c r="BH37" s="171">
        <v>365030.31833542523</v>
      </c>
      <c r="BI37" s="171">
        <v>354677.62803681637</v>
      </c>
      <c r="BJ37" s="171">
        <v>344637.59131037141</v>
      </c>
      <c r="BK37" s="171">
        <v>335031.15969342063</v>
      </c>
      <c r="BL37" s="171">
        <v>325933.55062837992</v>
      </c>
      <c r="BM37" s="171">
        <v>317217.06527120387</v>
      </c>
      <c r="BN37" s="171">
        <v>308899.43378402176</v>
      </c>
      <c r="BO37" s="171">
        <v>301029.617033449</v>
      </c>
      <c r="BP37" s="171">
        <v>293558.23110119824</v>
      </c>
      <c r="BQ37" s="171">
        <v>286478.92413793463</v>
      </c>
      <c r="BR37" s="171">
        <v>279790.9440531648</v>
      </c>
      <c r="BS37" s="171">
        <v>273537.07236877648</v>
      </c>
      <c r="BT37" s="171">
        <v>267588.30767423357</v>
      </c>
      <c r="BU37" s="171">
        <v>261884.89178080892</v>
      </c>
      <c r="BV37" s="171">
        <v>256522.21326372924</v>
      </c>
      <c r="BW37" s="171">
        <v>253190.3636618724</v>
      </c>
      <c r="BX37" s="171">
        <v>249995.69318624018</v>
      </c>
      <c r="BY37" s="171">
        <v>247160.36332383909</v>
      </c>
      <c r="BZ37" s="171">
        <v>244512.31847352607</v>
      </c>
      <c r="CA37" s="170"/>
      <c r="CB37" s="170"/>
    </row>
    <row r="38" spans="2:80" x14ac:dyDescent="0.25">
      <c r="B38" s="166">
        <f t="shared" si="7"/>
        <v>2031</v>
      </c>
      <c r="C38" s="171">
        <v>1327298.2168902366</v>
      </c>
      <c r="D38" s="171">
        <v>1309237.4700630102</v>
      </c>
      <c r="E38" s="171">
        <v>1290509.1160170278</v>
      </c>
      <c r="F38" s="171">
        <v>1271910.8557689115</v>
      </c>
      <c r="G38" s="171">
        <v>1253334.7682819967</v>
      </c>
      <c r="H38" s="171">
        <v>1235328.0032658409</v>
      </c>
      <c r="I38" s="171">
        <v>1217034.1570609873</v>
      </c>
      <c r="J38" s="171">
        <v>1198718.1023272262</v>
      </c>
      <c r="K38" s="171">
        <v>1181091.1807903927</v>
      </c>
      <c r="L38" s="171">
        <v>1162860.6686180476</v>
      </c>
      <c r="M38" s="171">
        <v>1144966.5196279865</v>
      </c>
      <c r="N38" s="171">
        <v>1127417.2079326042</v>
      </c>
      <c r="O38" s="171">
        <v>1109595.4236562871</v>
      </c>
      <c r="P38" s="171">
        <v>1091833.6650137478</v>
      </c>
      <c r="Q38" s="171">
        <v>1072757.7667320115</v>
      </c>
      <c r="R38" s="171">
        <v>1053236.9241683136</v>
      </c>
      <c r="S38" s="171">
        <v>1034505.3431071843</v>
      </c>
      <c r="T38" s="171">
        <v>1015245.9148756342</v>
      </c>
      <c r="U38" s="171">
        <v>996529.18672102282</v>
      </c>
      <c r="V38" s="171">
        <v>977599.838707458</v>
      </c>
      <c r="W38" s="171">
        <v>959126.11153412564</v>
      </c>
      <c r="X38" s="171">
        <v>940699.10715981876</v>
      </c>
      <c r="Y38" s="171">
        <v>921982.05171017954</v>
      </c>
      <c r="Z38" s="171">
        <v>903662.2539501451</v>
      </c>
      <c r="AA38" s="171">
        <v>885523.80056627933</v>
      </c>
      <c r="AB38" s="171">
        <v>867424.59946677601</v>
      </c>
      <c r="AC38" s="171">
        <v>849041.79558228853</v>
      </c>
      <c r="AD38" s="171">
        <v>831185.05533471704</v>
      </c>
      <c r="AE38" s="171">
        <v>813305.85557173099</v>
      </c>
      <c r="AF38" s="171">
        <v>795318.6828004627</v>
      </c>
      <c r="AG38" s="171">
        <v>777618.39799937233</v>
      </c>
      <c r="AH38" s="171">
        <v>760239.78002104536</v>
      </c>
      <c r="AI38" s="171">
        <v>742858.95074893069</v>
      </c>
      <c r="AJ38" s="171">
        <v>725713.91021228873</v>
      </c>
      <c r="AK38" s="171">
        <v>708840.73105328693</v>
      </c>
      <c r="AL38" s="171">
        <v>691788.06861215085</v>
      </c>
      <c r="AM38" s="171">
        <v>675397.80617928179</v>
      </c>
      <c r="AN38" s="171">
        <v>659084.30878688418</v>
      </c>
      <c r="AO38" s="171">
        <v>642576.08066503354</v>
      </c>
      <c r="AP38" s="171">
        <v>626719.53644534724</v>
      </c>
      <c r="AQ38" s="171">
        <v>610857.5564031743</v>
      </c>
      <c r="AR38" s="171">
        <v>595223.34573767625</v>
      </c>
      <c r="AS38" s="171">
        <v>579754.83368298854</v>
      </c>
      <c r="AT38" s="171">
        <v>564350.96465257462</v>
      </c>
      <c r="AU38" s="171">
        <v>549442.64981907571</v>
      </c>
      <c r="AV38" s="171">
        <v>534645.81007246254</v>
      </c>
      <c r="AW38" s="171">
        <v>520021.29410986113</v>
      </c>
      <c r="AX38" s="171">
        <v>505746.01304088841</v>
      </c>
      <c r="AY38" s="171">
        <v>491660.78583796998</v>
      </c>
      <c r="AZ38" s="171">
        <v>477901.04517623578</v>
      </c>
      <c r="BA38" s="171">
        <v>464246.33403183008</v>
      </c>
      <c r="BB38" s="171">
        <v>451088.52965793351</v>
      </c>
      <c r="BC38" s="171">
        <v>438235.50654988317</v>
      </c>
      <c r="BD38" s="171">
        <v>425772.45614361565</v>
      </c>
      <c r="BE38" s="171">
        <v>413471.9482208956</v>
      </c>
      <c r="BF38" s="171">
        <v>401593.99235771364</v>
      </c>
      <c r="BG38" s="171">
        <v>389935.36987899721</v>
      </c>
      <c r="BH38" s="171">
        <v>378788.08413947781</v>
      </c>
      <c r="BI38" s="171">
        <v>368018.316530179</v>
      </c>
      <c r="BJ38" s="171">
        <v>357615.61771706666</v>
      </c>
      <c r="BK38" s="171">
        <v>347590.38116492849</v>
      </c>
      <c r="BL38" s="171">
        <v>338128.15207995748</v>
      </c>
      <c r="BM38" s="171">
        <v>329055.0383579756</v>
      </c>
      <c r="BN38" s="171">
        <v>320391.44443783036</v>
      </c>
      <c r="BO38" s="171">
        <v>312196.39880468423</v>
      </c>
      <c r="BP38" s="171">
        <v>304413.63559394778</v>
      </c>
      <c r="BQ38" s="171">
        <v>297036.88366581651</v>
      </c>
      <c r="BR38" s="171">
        <v>290068.85082898237</v>
      </c>
      <c r="BS38" s="171">
        <v>283540.6168453811</v>
      </c>
      <c r="BT38" s="171">
        <v>277399.25004606426</v>
      </c>
      <c r="BU38" s="171">
        <v>271448.3598529892</v>
      </c>
      <c r="BV38" s="171">
        <v>265891.35031675274</v>
      </c>
      <c r="BW38" s="171">
        <v>262402.71004108526</v>
      </c>
      <c r="BX38" s="171">
        <v>259057.55622319866</v>
      </c>
      <c r="BY38" s="171">
        <v>256108.25238641276</v>
      </c>
      <c r="BZ38" s="171">
        <v>253334.2816692437</v>
      </c>
      <c r="CA38" s="170"/>
      <c r="CB38" s="170"/>
    </row>
    <row r="39" spans="2:80" x14ac:dyDescent="0.25">
      <c r="B39" s="166">
        <f t="shared" si="7"/>
        <v>2032</v>
      </c>
      <c r="C39" s="171">
        <v>1375785.1807872667</v>
      </c>
      <c r="D39" s="171">
        <v>1357179.9921308006</v>
      </c>
      <c r="E39" s="171">
        <v>1337758.6056250529</v>
      </c>
      <c r="F39" s="171">
        <v>1318384.7065887186</v>
      </c>
      <c r="G39" s="171">
        <v>1299239.0422992834</v>
      </c>
      <c r="H39" s="171">
        <v>1280563.7539276949</v>
      </c>
      <c r="I39" s="171">
        <v>1261732.9817903955</v>
      </c>
      <c r="J39" s="171">
        <v>1242735.6699079028</v>
      </c>
      <c r="K39" s="171">
        <v>1224558.1372378166</v>
      </c>
      <c r="L39" s="171">
        <v>1205542.8355528042</v>
      </c>
      <c r="M39" s="171">
        <v>1187111.9735944555</v>
      </c>
      <c r="N39" s="171">
        <v>1168879.3992210238</v>
      </c>
      <c r="O39" s="171">
        <v>1150418.0175602289</v>
      </c>
      <c r="P39" s="171">
        <v>1132017.9144873451</v>
      </c>
      <c r="Q39" s="171">
        <v>1112300.3802040613</v>
      </c>
      <c r="R39" s="171">
        <v>1092076.5568599862</v>
      </c>
      <c r="S39" s="171">
        <v>1072645.5681788679</v>
      </c>
      <c r="T39" s="171">
        <v>1052668.6424283425</v>
      </c>
      <c r="U39" s="171">
        <v>1033337.3019487474</v>
      </c>
      <c r="V39" s="171">
        <v>1013722.0322527462</v>
      </c>
      <c r="W39" s="171">
        <v>994635.86965179909</v>
      </c>
      <c r="X39" s="171">
        <v>975516.3600998387</v>
      </c>
      <c r="Y39" s="171">
        <v>956117.32330100122</v>
      </c>
      <c r="Z39" s="171">
        <v>937127.88894771016</v>
      </c>
      <c r="AA39" s="171">
        <v>918378.187684634</v>
      </c>
      <c r="AB39" s="171">
        <v>899596.017021887</v>
      </c>
      <c r="AC39" s="171">
        <v>880605.39885056706</v>
      </c>
      <c r="AD39" s="171">
        <v>862072.4639358914</v>
      </c>
      <c r="AE39" s="171">
        <v>843532.78418342955</v>
      </c>
      <c r="AF39" s="171">
        <v>824942.07564468868</v>
      </c>
      <c r="AG39" s="171">
        <v>806627.49677817256</v>
      </c>
      <c r="AH39" s="171">
        <v>788586.29230233782</v>
      </c>
      <c r="AI39" s="171">
        <v>770666.54700778075</v>
      </c>
      <c r="AJ39" s="171">
        <v>752863.71521907719</v>
      </c>
      <c r="AK39" s="171">
        <v>735356.76100462477</v>
      </c>
      <c r="AL39" s="171">
        <v>717712.5991248464</v>
      </c>
      <c r="AM39" s="171">
        <v>700690.19805455068</v>
      </c>
      <c r="AN39" s="171">
        <v>683793.8791973847</v>
      </c>
      <c r="AO39" s="171">
        <v>666715.7412922401</v>
      </c>
      <c r="AP39" s="171">
        <v>650285.19903707178</v>
      </c>
      <c r="AQ39" s="171">
        <v>633817.56374511425</v>
      </c>
      <c r="AR39" s="171">
        <v>617614.05182331335</v>
      </c>
      <c r="AS39" s="171">
        <v>601552.59361698711</v>
      </c>
      <c r="AT39" s="171">
        <v>585602.34982382006</v>
      </c>
      <c r="AU39" s="171">
        <v>570176.9809374772</v>
      </c>
      <c r="AV39" s="171">
        <v>554798.4831974064</v>
      </c>
      <c r="AW39" s="171">
        <v>539644.59933448141</v>
      </c>
      <c r="AX39" s="171">
        <v>524842.22629245673</v>
      </c>
      <c r="AY39" s="171">
        <v>510233.609192651</v>
      </c>
      <c r="AZ39" s="171">
        <v>495928.58884056198</v>
      </c>
      <c r="BA39" s="171">
        <v>481769.66242585995</v>
      </c>
      <c r="BB39" s="171">
        <v>468117.24449733912</v>
      </c>
      <c r="BC39" s="171">
        <v>454751.15509356651</v>
      </c>
      <c r="BD39" s="171">
        <v>441811.06157244474</v>
      </c>
      <c r="BE39" s="171">
        <v>429030.65191799507</v>
      </c>
      <c r="BF39" s="171">
        <v>416679.05819125881</v>
      </c>
      <c r="BG39" s="171">
        <v>404581.82561402151</v>
      </c>
      <c r="BH39" s="171">
        <v>392989.37824220513</v>
      </c>
      <c r="BI39" s="171">
        <v>381791.47368296853</v>
      </c>
      <c r="BJ39" s="171">
        <v>370984.83501995378</v>
      </c>
      <c r="BK39" s="171">
        <v>360567.96418313158</v>
      </c>
      <c r="BL39" s="171">
        <v>350730.83020230976</v>
      </c>
      <c r="BM39" s="171">
        <v>341287.16388342413</v>
      </c>
      <c r="BN39" s="171">
        <v>332277.3528283739</v>
      </c>
      <c r="BO39" s="171">
        <v>323737.71316931699</v>
      </c>
      <c r="BP39" s="171">
        <v>315641.26561852032</v>
      </c>
      <c r="BQ39" s="171">
        <v>307962.54084621358</v>
      </c>
      <c r="BR39" s="171">
        <v>300722.81087225949</v>
      </c>
      <c r="BS39" s="171">
        <v>293903.37953966134</v>
      </c>
      <c r="BT39" s="171">
        <v>287529.26165695855</v>
      </c>
      <c r="BU39" s="171">
        <v>281341.48063943989</v>
      </c>
      <c r="BV39" s="171">
        <v>275568.80302936322</v>
      </c>
      <c r="BW39" s="171">
        <v>271933.55514855986</v>
      </c>
      <c r="BX39" s="171">
        <v>268455.36264234612</v>
      </c>
      <c r="BY39" s="171">
        <v>265373.80486622918</v>
      </c>
      <c r="BZ39" s="171">
        <v>262486.53593640483</v>
      </c>
      <c r="CA39" s="170"/>
      <c r="CB39" s="170"/>
    </row>
    <row r="40" spans="2:80" x14ac:dyDescent="0.25">
      <c r="B40" s="166">
        <f t="shared" si="7"/>
        <v>2033</v>
      </c>
      <c r="C40" s="171">
        <v>1425871.0339142676</v>
      </c>
      <c r="D40" s="171">
        <v>1406581.3651510631</v>
      </c>
      <c r="E40" s="171">
        <v>1386447.203475452</v>
      </c>
      <c r="F40" s="171">
        <v>1366408.9451546755</v>
      </c>
      <c r="G40" s="171">
        <v>1346743.9871408944</v>
      </c>
      <c r="H40" s="171">
        <v>1327202.1203018324</v>
      </c>
      <c r="I40" s="171">
        <v>1307889.0894581638</v>
      </c>
      <c r="J40" s="171">
        <v>1288194.5001733229</v>
      </c>
      <c r="K40" s="171">
        <v>1269337.7844794509</v>
      </c>
      <c r="L40" s="171">
        <v>1249624.3481755117</v>
      </c>
      <c r="M40" s="171">
        <v>1230708.9469224943</v>
      </c>
      <c r="N40" s="171">
        <v>1211608.2393196358</v>
      </c>
      <c r="O40" s="171">
        <v>1192652.2143130992</v>
      </c>
      <c r="P40" s="171">
        <v>1173600.0155657746</v>
      </c>
      <c r="Q40" s="171">
        <v>1153118.4319893369</v>
      </c>
      <c r="R40" s="171">
        <v>1132181.8834722314</v>
      </c>
      <c r="S40" s="171">
        <v>1112029.627697147</v>
      </c>
      <c r="T40" s="171">
        <v>1091316.8802199033</v>
      </c>
      <c r="U40" s="171">
        <v>1071268.0155044508</v>
      </c>
      <c r="V40" s="171">
        <v>1051084.1761898461</v>
      </c>
      <c r="W40" s="171">
        <v>1031285.5935608419</v>
      </c>
      <c r="X40" s="171">
        <v>1011452.496837539</v>
      </c>
      <c r="Y40" s="171">
        <v>991360.61988472345</v>
      </c>
      <c r="Z40" s="171">
        <v>971690.58404482389</v>
      </c>
      <c r="AA40" s="171">
        <v>952239.77265188389</v>
      </c>
      <c r="AB40" s="171">
        <v>932758.70797632122</v>
      </c>
      <c r="AC40" s="171">
        <v>913188.44241484301</v>
      </c>
      <c r="AD40" s="171">
        <v>893958.69450699002</v>
      </c>
      <c r="AE40" s="171">
        <v>874746.71683303057</v>
      </c>
      <c r="AF40" s="171">
        <v>855574.87259887066</v>
      </c>
      <c r="AG40" s="171">
        <v>836570.13133718015</v>
      </c>
      <c r="AH40" s="171">
        <v>817849.13327546511</v>
      </c>
      <c r="AI40" s="171">
        <v>799354.24452392769</v>
      </c>
      <c r="AJ40" s="171">
        <v>780876.96839993959</v>
      </c>
      <c r="AK40" s="171">
        <v>762724.37632615119</v>
      </c>
      <c r="AL40" s="171">
        <v>744504.22123642522</v>
      </c>
      <c r="AM40" s="171">
        <v>726757.27942247863</v>
      </c>
      <c r="AN40" s="171">
        <v>709289.19888815004</v>
      </c>
      <c r="AO40" s="171">
        <v>691659.74841924221</v>
      </c>
      <c r="AP40" s="171">
        <v>674597.9213649208</v>
      </c>
      <c r="AQ40" s="171">
        <v>657512.53089643829</v>
      </c>
      <c r="AR40" s="171">
        <v>640687.24611286307</v>
      </c>
      <c r="AS40" s="171">
        <v>624022.01111182244</v>
      </c>
      <c r="AT40" s="171">
        <v>607537.22609439096</v>
      </c>
      <c r="AU40" s="171">
        <v>591566.67566285271</v>
      </c>
      <c r="AV40" s="171">
        <v>575593.3025096925</v>
      </c>
      <c r="AW40" s="171">
        <v>559917.88827642286</v>
      </c>
      <c r="AX40" s="171">
        <v>544548.08756988007</v>
      </c>
      <c r="AY40" s="171">
        <v>529420.88338425511</v>
      </c>
      <c r="AZ40" s="171">
        <v>514515.32498934813</v>
      </c>
      <c r="BA40" s="171">
        <v>499897.45453296043</v>
      </c>
      <c r="BB40" s="171">
        <v>485713.88252940029</v>
      </c>
      <c r="BC40" s="171">
        <v>471821.33453914925</v>
      </c>
      <c r="BD40" s="171">
        <v>458370.10007314628</v>
      </c>
      <c r="BE40" s="171">
        <v>445101.29219897627</v>
      </c>
      <c r="BF40" s="171">
        <v>432263.34104810411</v>
      </c>
      <c r="BG40" s="171">
        <v>419727.8951062765</v>
      </c>
      <c r="BH40" s="171">
        <v>407676.53318578913</v>
      </c>
      <c r="BI40" s="171">
        <v>396037.88791840553</v>
      </c>
      <c r="BJ40" s="171">
        <v>384781.57456676778</v>
      </c>
      <c r="BK40" s="171">
        <v>374002.67367366538</v>
      </c>
      <c r="BL40" s="171">
        <v>363777.72925642336</v>
      </c>
      <c r="BM40" s="171">
        <v>353945.79508985038</v>
      </c>
      <c r="BN40" s="171">
        <v>344591.74862316879</v>
      </c>
      <c r="BO40" s="171">
        <v>335683.82060870016</v>
      </c>
      <c r="BP40" s="171">
        <v>327270.24529047211</v>
      </c>
      <c r="BQ40" s="171">
        <v>319281.99225509434</v>
      </c>
      <c r="BR40" s="171">
        <v>311781.52463231469</v>
      </c>
      <c r="BS40" s="171">
        <v>304646.49362843845</v>
      </c>
      <c r="BT40" s="171">
        <v>297997.07483280735</v>
      </c>
      <c r="BU40" s="171">
        <v>291585.01532497292</v>
      </c>
      <c r="BV40" s="171">
        <v>285569.70870528976</v>
      </c>
      <c r="BW40" s="171">
        <v>281800.15970145783</v>
      </c>
      <c r="BX40" s="171">
        <v>278207.15906626848</v>
      </c>
      <c r="BY40" s="171">
        <v>274971.77894121484</v>
      </c>
      <c r="BZ40" s="171">
        <v>271984.1397714169</v>
      </c>
      <c r="CA40" s="170"/>
      <c r="CB40" s="170"/>
    </row>
    <row r="41" spans="2:80" x14ac:dyDescent="0.25">
      <c r="B41" s="166">
        <f t="shared" si="7"/>
        <v>2034</v>
      </c>
      <c r="C41" s="171">
        <v>1478235.9188226499</v>
      </c>
      <c r="D41" s="171">
        <v>1458227.9592434296</v>
      </c>
      <c r="E41" s="171">
        <v>1437346.2990610967</v>
      </c>
      <c r="F41" s="171">
        <v>1416657.4064990014</v>
      </c>
      <c r="G41" s="171">
        <v>1396431.6364403563</v>
      </c>
      <c r="H41" s="171">
        <v>1376000.3717894708</v>
      </c>
      <c r="I41" s="171">
        <v>1356198.5433349884</v>
      </c>
      <c r="J41" s="171">
        <v>1335776.5487229682</v>
      </c>
      <c r="K41" s="171">
        <v>1316200.557489858</v>
      </c>
      <c r="L41" s="171">
        <v>1295758.6010660934</v>
      </c>
      <c r="M41" s="171">
        <v>1276354.9540234478</v>
      </c>
      <c r="N41" s="171">
        <v>1256325.4143475322</v>
      </c>
      <c r="O41" s="171">
        <v>1236869.481196451</v>
      </c>
      <c r="P41" s="171">
        <v>1217163.8644197725</v>
      </c>
      <c r="Q41" s="171">
        <v>1195847.147292264</v>
      </c>
      <c r="R41" s="171">
        <v>1174197.3710430413</v>
      </c>
      <c r="S41" s="171">
        <v>1153286.4966309054</v>
      </c>
      <c r="T41" s="171">
        <v>1131804.360753763</v>
      </c>
      <c r="U41" s="171">
        <v>1111000.7475478314</v>
      </c>
      <c r="V41" s="171">
        <v>1090235.8439777493</v>
      </c>
      <c r="W41" s="171">
        <v>1069687.4900075539</v>
      </c>
      <c r="X41" s="171">
        <v>1049103.4139497594</v>
      </c>
      <c r="Y41" s="171">
        <v>1028311.9788105214</v>
      </c>
      <c r="Z41" s="171">
        <v>1007953.2456296557</v>
      </c>
      <c r="AA41" s="171">
        <v>987763.02866265969</v>
      </c>
      <c r="AB41" s="171">
        <v>967548.20464022201</v>
      </c>
      <c r="AC41" s="171">
        <v>947380.13683542551</v>
      </c>
      <c r="AD41" s="171">
        <v>927415.08599434874</v>
      </c>
      <c r="AE41" s="171">
        <v>907517.92962735519</v>
      </c>
      <c r="AF41" s="171">
        <v>887744.3635444633</v>
      </c>
      <c r="AG41" s="171">
        <v>868013.02620335575</v>
      </c>
      <c r="AH41" s="171">
        <v>848576.25255824078</v>
      </c>
      <c r="AI41" s="171">
        <v>829481.36130159651</v>
      </c>
      <c r="AJ41" s="171">
        <v>810293.47346170829</v>
      </c>
      <c r="AK41" s="171">
        <v>791477.75848759944</v>
      </c>
      <c r="AL41" s="171">
        <v>772657.51998051256</v>
      </c>
      <c r="AM41" s="171">
        <v>754152.25321163458</v>
      </c>
      <c r="AN41" s="171">
        <v>736071.70357588807</v>
      </c>
      <c r="AO41" s="171">
        <v>717883.58647709002</v>
      </c>
      <c r="AP41" s="171">
        <v>700153.98910007649</v>
      </c>
      <c r="AQ41" s="171">
        <v>682428.75325804646</v>
      </c>
      <c r="AR41" s="171">
        <v>664945.29670429602</v>
      </c>
      <c r="AS41" s="171">
        <v>647653.08700490952</v>
      </c>
      <c r="AT41" s="171">
        <v>630618.55964429886</v>
      </c>
      <c r="AU41" s="171">
        <v>614062.90308201185</v>
      </c>
      <c r="AV41" s="171">
        <v>597460.00195861724</v>
      </c>
      <c r="AW41" s="171">
        <v>581245.32611279632</v>
      </c>
      <c r="AX41" s="171">
        <v>565282.23936550994</v>
      </c>
      <c r="AY41" s="171">
        <v>549608.40659273078</v>
      </c>
      <c r="AZ41" s="171">
        <v>534067.97623127815</v>
      </c>
      <c r="BA41" s="171">
        <v>518971.41182618163</v>
      </c>
      <c r="BB41" s="171">
        <v>504228.44571077672</v>
      </c>
      <c r="BC41" s="171">
        <v>489775.42258330015</v>
      </c>
      <c r="BD41" s="171">
        <v>475778.1299861201</v>
      </c>
      <c r="BE41" s="171">
        <v>462002.11195243214</v>
      </c>
      <c r="BF41" s="171">
        <v>448644.86541111447</v>
      </c>
      <c r="BG41" s="171">
        <v>435650.0055837211</v>
      </c>
      <c r="BH41" s="171">
        <v>423107.4594301203</v>
      </c>
      <c r="BI41" s="171">
        <v>410998.21587039111</v>
      </c>
      <c r="BJ41" s="171">
        <v>399260.07515918172</v>
      </c>
      <c r="BK41" s="171">
        <v>388097.91734850768</v>
      </c>
      <c r="BL41" s="171">
        <v>377458.12448765722</v>
      </c>
      <c r="BM41" s="171">
        <v>367213.33760674519</v>
      </c>
      <c r="BN41" s="171">
        <v>357483.38623877504</v>
      </c>
      <c r="BO41" s="171">
        <v>348179.74528604012</v>
      </c>
      <c r="BP41" s="171">
        <v>339425.11111798399</v>
      </c>
      <c r="BQ41" s="171">
        <v>331108.67844307539</v>
      </c>
      <c r="BR41" s="171">
        <v>323326.06131845515</v>
      </c>
      <c r="BS41" s="171">
        <v>315858.92887954961</v>
      </c>
      <c r="BT41" s="171">
        <v>308904.70701455523</v>
      </c>
      <c r="BU41" s="171">
        <v>302253.53723641258</v>
      </c>
      <c r="BV41" s="171">
        <v>295981.64744931227</v>
      </c>
      <c r="BW41" s="171">
        <v>292065.55612567218</v>
      </c>
      <c r="BX41" s="171">
        <v>288353.51824784628</v>
      </c>
      <c r="BY41" s="171">
        <v>284953.32968882303</v>
      </c>
      <c r="BZ41" s="171">
        <v>281860.85331113322</v>
      </c>
      <c r="CA41" s="170"/>
      <c r="CB41" s="170"/>
    </row>
    <row r="42" spans="2:80" x14ac:dyDescent="0.25">
      <c r="B42" s="166">
        <f t="shared" si="7"/>
        <v>2035</v>
      </c>
      <c r="C42" s="171">
        <v>1532251.4075039024</v>
      </c>
      <c r="D42" s="171">
        <v>1511503.7929709153</v>
      </c>
      <c r="E42" s="171">
        <v>1489852.2182497543</v>
      </c>
      <c r="F42" s="171">
        <v>1468566.3938341772</v>
      </c>
      <c r="G42" s="171">
        <v>1447589.8263011216</v>
      </c>
      <c r="H42" s="171">
        <v>1426435.0328888353</v>
      </c>
      <c r="I42" s="171">
        <v>1405988.5397181546</v>
      </c>
      <c r="J42" s="171">
        <v>1384839.5963835251</v>
      </c>
      <c r="K42" s="171">
        <v>1364502.6791828361</v>
      </c>
      <c r="L42" s="171">
        <v>1343331.7099321154</v>
      </c>
      <c r="M42" s="171">
        <v>1323317.9925901685</v>
      </c>
      <c r="N42" s="171">
        <v>1302459.6290887841</v>
      </c>
      <c r="O42" s="171">
        <v>1282386.0246196077</v>
      </c>
      <c r="P42" s="171">
        <v>1262050.1293453937</v>
      </c>
      <c r="Q42" s="171">
        <v>1239835.2483373429</v>
      </c>
      <c r="R42" s="171">
        <v>1217508.9727931046</v>
      </c>
      <c r="S42" s="171">
        <v>1195817.5632626824</v>
      </c>
      <c r="T42" s="171">
        <v>1173560.4687926464</v>
      </c>
      <c r="U42" s="171">
        <v>1151979.8573255846</v>
      </c>
      <c r="V42" s="171">
        <v>1130530.3303107973</v>
      </c>
      <c r="W42" s="171">
        <v>1109212.3742267143</v>
      </c>
      <c r="X42" s="171">
        <v>1087857.445781966</v>
      </c>
      <c r="Y42" s="171">
        <v>1066394.5134248082</v>
      </c>
      <c r="Z42" s="171">
        <v>1045372.9401319991</v>
      </c>
      <c r="AA42" s="171">
        <v>1024421.0879999441</v>
      </c>
      <c r="AB42" s="171">
        <v>1003463.882841724</v>
      </c>
      <c r="AC42" s="171">
        <v>982608.89758537128</v>
      </c>
      <c r="AD42" s="171">
        <v>961888.20375911868</v>
      </c>
      <c r="AE42" s="171">
        <v>941325.78477043763</v>
      </c>
      <c r="AF42" s="171">
        <v>920868.68529756123</v>
      </c>
      <c r="AG42" s="171">
        <v>900402.94664809562</v>
      </c>
      <c r="AH42" s="171">
        <v>880242.07780136517</v>
      </c>
      <c r="AI42" s="171">
        <v>860462.52744479349</v>
      </c>
      <c r="AJ42" s="171">
        <v>840557.10358645883</v>
      </c>
      <c r="AK42" s="171">
        <v>821093.40003611171</v>
      </c>
      <c r="AL42" s="171">
        <v>801605.8339706664</v>
      </c>
      <c r="AM42" s="171">
        <v>782402.60148960201</v>
      </c>
      <c r="AN42" s="171">
        <v>763625.64595836122</v>
      </c>
      <c r="AO42" s="171">
        <v>744846.94610103278</v>
      </c>
      <c r="AP42" s="171">
        <v>726442.31879683514</v>
      </c>
      <c r="AQ42" s="171">
        <v>708086.76235461398</v>
      </c>
      <c r="AR42" s="171">
        <v>689935.79173772782</v>
      </c>
      <c r="AS42" s="171">
        <v>672022.8414826761</v>
      </c>
      <c r="AT42" s="171">
        <v>654401.63052635337</v>
      </c>
      <c r="AU42" s="171">
        <v>637197.04146451573</v>
      </c>
      <c r="AV42" s="171">
        <v>619962.81148304115</v>
      </c>
      <c r="AW42" s="171">
        <v>603178.02286216617</v>
      </c>
      <c r="AX42" s="171">
        <v>586626.26706841239</v>
      </c>
      <c r="AY42" s="171">
        <v>570370.3821141657</v>
      </c>
      <c r="AZ42" s="171">
        <v>554223.33356951899</v>
      </c>
      <c r="BA42" s="171">
        <v>538595.27884085663</v>
      </c>
      <c r="BB42" s="171">
        <v>523290.44817200338</v>
      </c>
      <c r="BC42" s="171">
        <v>508272.54573318397</v>
      </c>
      <c r="BD42" s="171">
        <v>493716.31438876357</v>
      </c>
      <c r="BE42" s="171">
        <v>479443.95676608628</v>
      </c>
      <c r="BF42" s="171">
        <v>465556.87768220471</v>
      </c>
      <c r="BG42" s="171">
        <v>452083.08511482715</v>
      </c>
      <c r="BH42" s="171">
        <v>439036.40648492542</v>
      </c>
      <c r="BI42" s="171">
        <v>426446.75512680988</v>
      </c>
      <c r="BJ42" s="171">
        <v>414232.33424515201</v>
      </c>
      <c r="BK42" s="171">
        <v>402647.68767088675</v>
      </c>
      <c r="BL42" s="171">
        <v>391580.27856771054</v>
      </c>
      <c r="BM42" s="171">
        <v>380929.36090120475</v>
      </c>
      <c r="BN42" s="171">
        <v>370788.88068770908</v>
      </c>
      <c r="BO42" s="171">
        <v>361098.32877053902</v>
      </c>
      <c r="BP42" s="171">
        <v>351986.52729359153</v>
      </c>
      <c r="BQ42" s="171">
        <v>343342.55968971126</v>
      </c>
      <c r="BR42" s="171">
        <v>335243.88579042419</v>
      </c>
      <c r="BS42" s="171">
        <v>327480.47444233298</v>
      </c>
      <c r="BT42" s="171">
        <v>320207.4336264953</v>
      </c>
      <c r="BU42" s="171">
        <v>313298.67938261654</v>
      </c>
      <c r="BV42" s="171">
        <v>306777.14618789416</v>
      </c>
      <c r="BW42" s="171">
        <v>302697.56941854919</v>
      </c>
      <c r="BX42" s="171">
        <v>298853.20314987918</v>
      </c>
      <c r="BY42" s="171">
        <v>295308.20035513584</v>
      </c>
      <c r="BZ42" s="171">
        <v>292102.04848775477</v>
      </c>
      <c r="CA42" s="170"/>
      <c r="CB42" s="170"/>
    </row>
    <row r="43" spans="2:80" x14ac:dyDescent="0.25">
      <c r="B43" s="166">
        <f t="shared" si="7"/>
        <v>2036</v>
      </c>
      <c r="C43" s="171">
        <v>1588049.3501549242</v>
      </c>
      <c r="D43" s="171">
        <v>1566538.5578655112</v>
      </c>
      <c r="E43" s="171">
        <v>1544092.4681991518</v>
      </c>
      <c r="F43" s="171">
        <v>1522279.4786963616</v>
      </c>
      <c r="G43" s="171">
        <v>1500328.2606145064</v>
      </c>
      <c r="H43" s="171">
        <v>1478639.8868074694</v>
      </c>
      <c r="I43" s="171">
        <v>1457392.8438545209</v>
      </c>
      <c r="J43" s="171">
        <v>1435504.5424274118</v>
      </c>
      <c r="K43" s="171">
        <v>1414373.0570784593</v>
      </c>
      <c r="L43" s="171">
        <v>1392465.7857039792</v>
      </c>
      <c r="M43" s="171">
        <v>1371710.3069215917</v>
      </c>
      <c r="N43" s="171">
        <v>1350124.2468672409</v>
      </c>
      <c r="O43" s="171">
        <v>1329305.7774791885</v>
      </c>
      <c r="P43" s="171">
        <v>1308384.4799860413</v>
      </c>
      <c r="Q43" s="171">
        <v>1285187.5927168187</v>
      </c>
      <c r="R43" s="171">
        <v>1262233.3018512083</v>
      </c>
      <c r="S43" s="171">
        <v>1239736.9406228396</v>
      </c>
      <c r="T43" s="171">
        <v>1216693.213515297</v>
      </c>
      <c r="U43" s="171">
        <v>1194310.9643732393</v>
      </c>
      <c r="V43" s="171">
        <v>1172069.207210463</v>
      </c>
      <c r="W43" s="171">
        <v>1149959.5098959762</v>
      </c>
      <c r="X43" s="171">
        <v>1127811.5461882004</v>
      </c>
      <c r="Y43" s="171">
        <v>1105714.4837316603</v>
      </c>
      <c r="Z43" s="171">
        <v>1084064.5767060535</v>
      </c>
      <c r="AA43" s="171">
        <v>1062329.7851652089</v>
      </c>
      <c r="AB43" s="171">
        <v>1040611.9644024575</v>
      </c>
      <c r="AC43" s="171">
        <v>1018976.7805718809</v>
      </c>
      <c r="AD43" s="171">
        <v>997477.37370676443</v>
      </c>
      <c r="AE43" s="171">
        <v>976276.53751065652</v>
      </c>
      <c r="AF43" s="171">
        <v>955049.85171792132</v>
      </c>
      <c r="AG43" s="171">
        <v>933836.50406797836</v>
      </c>
      <c r="AH43" s="171">
        <v>912938.03678033361</v>
      </c>
      <c r="AI43" s="171">
        <v>892387.60768731707</v>
      </c>
      <c r="AJ43" s="171">
        <v>871752.79373856692</v>
      </c>
      <c r="AK43" s="171">
        <v>851661.45291682554</v>
      </c>
      <c r="AL43" s="171">
        <v>831435.44121118844</v>
      </c>
      <c r="AM43" s="171">
        <v>811602.52664416272</v>
      </c>
      <c r="AN43" s="171">
        <v>792029.8763716626</v>
      </c>
      <c r="AO43" s="171">
        <v>772631.80903508444</v>
      </c>
      <c r="AP43" s="171">
        <v>753538.07103102864</v>
      </c>
      <c r="AQ43" s="171">
        <v>734567.33793845749</v>
      </c>
      <c r="AR43" s="171">
        <v>715734.97785654664</v>
      </c>
      <c r="AS43" s="171">
        <v>697210.26335117256</v>
      </c>
      <c r="AT43" s="171">
        <v>678970.31321702024</v>
      </c>
      <c r="AU43" s="171">
        <v>661040.71465090918</v>
      </c>
      <c r="AV43" s="171">
        <v>643166.16869572131</v>
      </c>
      <c r="AW43" s="171">
        <v>625783.01109120052</v>
      </c>
      <c r="AX43" s="171">
        <v>608650.25959839649</v>
      </c>
      <c r="AY43" s="171">
        <v>591770.71336360322</v>
      </c>
      <c r="AZ43" s="171">
        <v>575049.60086214438</v>
      </c>
      <c r="BA43" s="171">
        <v>558828.5571846941</v>
      </c>
      <c r="BB43" s="171">
        <v>542962.23702296161</v>
      </c>
      <c r="BC43" s="171">
        <v>527370.25316284655</v>
      </c>
      <c r="BD43" s="171">
        <v>512240.45085332624</v>
      </c>
      <c r="BE43" s="171">
        <v>497485.53246419725</v>
      </c>
      <c r="BF43" s="171">
        <v>483055.22782001994</v>
      </c>
      <c r="BG43" s="171">
        <v>469081.31625735463</v>
      </c>
      <c r="BH43" s="171">
        <v>455516.23006288055</v>
      </c>
      <c r="BI43" s="171">
        <v>442432.911509617</v>
      </c>
      <c r="BJ43" s="171">
        <v>429744.21928377461</v>
      </c>
      <c r="BK43" s="171">
        <v>417694.70185652364</v>
      </c>
      <c r="BL43" s="171">
        <v>406185.68423076265</v>
      </c>
      <c r="BM43" s="171">
        <v>395135.3821340811</v>
      </c>
      <c r="BN43" s="171">
        <v>384541.60311250377</v>
      </c>
      <c r="BO43" s="171">
        <v>374472.50753845362</v>
      </c>
      <c r="BP43" s="171">
        <v>364984.82739026228</v>
      </c>
      <c r="BQ43" s="171">
        <v>356015.56013812736</v>
      </c>
      <c r="BR43" s="171">
        <v>347559.73079949606</v>
      </c>
      <c r="BS43" s="171">
        <v>339541.66701001156</v>
      </c>
      <c r="BT43" s="171">
        <v>331930.48659514857</v>
      </c>
      <c r="BU43" s="171">
        <v>324740.64623549022</v>
      </c>
      <c r="BV43" s="171">
        <v>317980.2275576957</v>
      </c>
      <c r="BW43" s="171">
        <v>313715.72078451159</v>
      </c>
      <c r="BX43" s="171">
        <v>309726.07391628972</v>
      </c>
      <c r="BY43" s="171">
        <v>306056.72768071992</v>
      </c>
      <c r="BZ43" s="171">
        <v>302728.29748587712</v>
      </c>
      <c r="CA43" s="170"/>
      <c r="CB43" s="170"/>
    </row>
    <row r="44" spans="2:80" x14ac:dyDescent="0.25">
      <c r="B44" s="166">
        <f t="shared" si="7"/>
        <v>2037</v>
      </c>
      <c r="C44" s="171">
        <v>1646384.1967519731</v>
      </c>
      <c r="D44" s="171">
        <v>1624072.5877522524</v>
      </c>
      <c r="E44" s="171">
        <v>1600793.3335321739</v>
      </c>
      <c r="F44" s="171">
        <v>1578455.0557946744</v>
      </c>
      <c r="G44" s="171">
        <v>1555503.8513354836</v>
      </c>
      <c r="H44" s="171">
        <v>1533281.338283998</v>
      </c>
      <c r="I44" s="171">
        <v>1511150.6904187549</v>
      </c>
      <c r="J44" s="171">
        <v>1488527.6437744873</v>
      </c>
      <c r="K44" s="171">
        <v>1466520.6398301679</v>
      </c>
      <c r="L44" s="171">
        <v>1443885.6130419387</v>
      </c>
      <c r="M44" s="171">
        <v>1422350.2630209085</v>
      </c>
      <c r="N44" s="171">
        <v>1400042.5163895043</v>
      </c>
      <c r="O44" s="171">
        <v>1378439.9562336453</v>
      </c>
      <c r="P44" s="171">
        <v>1356888.3600748661</v>
      </c>
      <c r="Q44" s="171">
        <v>1332678.6341582302</v>
      </c>
      <c r="R44" s="171">
        <v>1309085.2423220766</v>
      </c>
      <c r="S44" s="171">
        <v>1285742.3300918536</v>
      </c>
      <c r="T44" s="171">
        <v>1261908.8432155431</v>
      </c>
      <c r="U44" s="171">
        <v>1238682.6221483222</v>
      </c>
      <c r="V44" s="171">
        <v>1215611.1623942188</v>
      </c>
      <c r="W44" s="171">
        <v>1192667.8654253201</v>
      </c>
      <c r="X44" s="171">
        <v>1169684.9627393677</v>
      </c>
      <c r="Y44" s="171">
        <v>1146937.4965140673</v>
      </c>
      <c r="Z44" s="171">
        <v>1124641.9293214448</v>
      </c>
      <c r="AA44" s="171">
        <v>1102085.7401327738</v>
      </c>
      <c r="AB44" s="171">
        <v>1079592.1380197764</v>
      </c>
      <c r="AC44" s="171">
        <v>1057137.3850143226</v>
      </c>
      <c r="AD44" s="171">
        <v>1034816.3730539896</v>
      </c>
      <c r="AE44" s="171">
        <v>1012955.638708869</v>
      </c>
      <c r="AF44" s="171">
        <v>990919.81631899183</v>
      </c>
      <c r="AG44" s="171">
        <v>968942.35828802874</v>
      </c>
      <c r="AH44" s="171">
        <v>947288.69233854325</v>
      </c>
      <c r="AI44" s="171">
        <v>925901.99303512648</v>
      </c>
      <c r="AJ44" s="171">
        <v>904518.95451677078</v>
      </c>
      <c r="AK44" s="171">
        <v>883774.48280535522</v>
      </c>
      <c r="AL44" s="171">
        <v>862769.5973213485</v>
      </c>
      <c r="AM44" s="171">
        <v>842280.1766384996</v>
      </c>
      <c r="AN44" s="171">
        <v>821874.57162635133</v>
      </c>
      <c r="AO44" s="171">
        <v>801831.7626772495</v>
      </c>
      <c r="AP44" s="171">
        <v>782022.90038836165</v>
      </c>
      <c r="AQ44" s="171">
        <v>762409.9342267646</v>
      </c>
      <c r="AR44" s="171">
        <v>742870.68384935183</v>
      </c>
      <c r="AS44" s="171">
        <v>723703.51309850637</v>
      </c>
      <c r="AT44" s="171">
        <v>704802.01188015344</v>
      </c>
      <c r="AU44" s="171">
        <v>686109.46988467244</v>
      </c>
      <c r="AV44" s="171">
        <v>667579.568145036</v>
      </c>
      <c r="AW44" s="171">
        <v>649554.03432223573</v>
      </c>
      <c r="AX44" s="171">
        <v>631810.30287785456</v>
      </c>
      <c r="AY44" s="171">
        <v>614278.10075357347</v>
      </c>
      <c r="AZ44" s="171">
        <v>596952.04898291221</v>
      </c>
      <c r="BA44" s="171">
        <v>580119.0805810024</v>
      </c>
      <c r="BB44" s="171">
        <v>563649.45784356771</v>
      </c>
      <c r="BC44" s="171">
        <v>547462.67074729525</v>
      </c>
      <c r="BD44" s="171">
        <v>531720.90041863418</v>
      </c>
      <c r="BE44" s="171">
        <v>516457.6348710779</v>
      </c>
      <c r="BF44" s="171">
        <v>501454.87876707118</v>
      </c>
      <c r="BG44" s="171">
        <v>486949.19492158096</v>
      </c>
      <c r="BH44" s="171">
        <v>472831.09746286483</v>
      </c>
      <c r="BI44" s="171">
        <v>459225.96103688283</v>
      </c>
      <c r="BJ44" s="171">
        <v>446040.20977548521</v>
      </c>
      <c r="BK44" s="171">
        <v>433488.35323220288</v>
      </c>
      <c r="BL44" s="171">
        <v>421503.07471554546</v>
      </c>
      <c r="BM44" s="171">
        <v>410027.80448857544</v>
      </c>
      <c r="BN44" s="171">
        <v>398952.44388907764</v>
      </c>
      <c r="BO44" s="171">
        <v>388478.91061828117</v>
      </c>
      <c r="BP44" s="171">
        <v>378584.9118829451</v>
      </c>
      <c r="BQ44" s="171">
        <v>369264.9427788849</v>
      </c>
      <c r="BR44" s="171">
        <v>360426.59531855513</v>
      </c>
      <c r="BS44" s="171">
        <v>352132.06440033356</v>
      </c>
      <c r="BT44" s="171">
        <v>344161.44097640895</v>
      </c>
      <c r="BU44" s="171">
        <v>336674.86110463832</v>
      </c>
      <c r="BV44" s="171">
        <v>329649.27051871037</v>
      </c>
      <c r="BW44" s="171">
        <v>325188.48382788512</v>
      </c>
      <c r="BX44" s="171">
        <v>321038.41516838758</v>
      </c>
      <c r="BY44" s="171">
        <v>317240.99180880678</v>
      </c>
      <c r="BZ44" s="171">
        <v>313777.40126878204</v>
      </c>
      <c r="CA44" s="170"/>
      <c r="CB44" s="170"/>
    </row>
    <row r="45" spans="2:80" x14ac:dyDescent="0.25">
      <c r="B45" s="166">
        <f t="shared" si="7"/>
        <v>2038</v>
      </c>
      <c r="C45" s="171">
        <v>1706559.5751845026</v>
      </c>
      <c r="D45" s="171">
        <v>1683423.3048506528</v>
      </c>
      <c r="E45" s="171">
        <v>1659285.8764325473</v>
      </c>
      <c r="F45" s="171">
        <v>1636267.8150152196</v>
      </c>
      <c r="G45" s="171">
        <v>1612505.0403969199</v>
      </c>
      <c r="H45" s="171">
        <v>1589597.5857218946</v>
      </c>
      <c r="I45" s="171">
        <v>1566505.9062513118</v>
      </c>
      <c r="J45" s="171">
        <v>1543179.4023495759</v>
      </c>
      <c r="K45" s="171">
        <v>1520221.8704846292</v>
      </c>
      <c r="L45" s="171">
        <v>1496910.9350053566</v>
      </c>
      <c r="M45" s="171">
        <v>1474573.0675312481</v>
      </c>
      <c r="N45" s="171">
        <v>1451590.8895762621</v>
      </c>
      <c r="O45" s="171">
        <v>1429179.8776428904</v>
      </c>
      <c r="P45" s="171">
        <v>1406822.0687867133</v>
      </c>
      <c r="Q45" s="171">
        <v>1381743.9964860959</v>
      </c>
      <c r="R45" s="171">
        <v>1357384.3545853482</v>
      </c>
      <c r="S45" s="171">
        <v>1333170.3985623126</v>
      </c>
      <c r="T45" s="171">
        <v>1308583.2725804446</v>
      </c>
      <c r="U45" s="171">
        <v>1284487.130915097</v>
      </c>
      <c r="V45" s="171">
        <v>1260578.1258996981</v>
      </c>
      <c r="W45" s="171">
        <v>1236775.1142408513</v>
      </c>
      <c r="X45" s="171">
        <v>1212931.1106648545</v>
      </c>
      <c r="Y45" s="171">
        <v>1189424.2942947247</v>
      </c>
      <c r="Z45" s="171">
        <v>1166379.4047315118</v>
      </c>
      <c r="AA45" s="171">
        <v>1142996.3745086379</v>
      </c>
      <c r="AB45" s="171">
        <v>1119739.4328573334</v>
      </c>
      <c r="AC45" s="171">
        <v>1096457.3281506454</v>
      </c>
      <c r="AD45" s="171">
        <v>1073291.934457378</v>
      </c>
      <c r="AE45" s="171">
        <v>1050679.9316456395</v>
      </c>
      <c r="AF45" s="171">
        <v>1027828.0169098657</v>
      </c>
      <c r="AG45" s="171">
        <v>1005107.4622547019</v>
      </c>
      <c r="AH45" s="171">
        <v>982717.05719175236</v>
      </c>
      <c r="AI45" s="171">
        <v>960444.38035870716</v>
      </c>
      <c r="AJ45" s="171">
        <v>938328.58402308635</v>
      </c>
      <c r="AK45" s="171">
        <v>916852.38826395734</v>
      </c>
      <c r="AL45" s="171">
        <v>895058.48581724265</v>
      </c>
      <c r="AM45" s="171">
        <v>873840.06868177198</v>
      </c>
      <c r="AN45" s="171">
        <v>852664.68524812604</v>
      </c>
      <c r="AO45" s="171">
        <v>831917.31368044787</v>
      </c>
      <c r="AP45" s="171">
        <v>811393.98024168937</v>
      </c>
      <c r="AQ45" s="171">
        <v>791083.25657695741</v>
      </c>
      <c r="AR45" s="171">
        <v>770845.22538022161</v>
      </c>
      <c r="AS45" s="171">
        <v>750975.89541868237</v>
      </c>
      <c r="AT45" s="171">
        <v>731347.67650841968</v>
      </c>
      <c r="AU45" s="171">
        <v>711936.74717930518</v>
      </c>
      <c r="AV45" s="171">
        <v>692771.12215635064</v>
      </c>
      <c r="AW45" s="171">
        <v>674036.38966900855</v>
      </c>
      <c r="AX45" s="171">
        <v>655640.07596608554</v>
      </c>
      <c r="AY45" s="171">
        <v>637459.03943780484</v>
      </c>
      <c r="AZ45" s="171">
        <v>619489.62151049031</v>
      </c>
      <c r="BA45" s="171">
        <v>602064.1750661144</v>
      </c>
      <c r="BB45" s="171">
        <v>584939.46377450775</v>
      </c>
      <c r="BC45" s="171">
        <v>568174.11168314738</v>
      </c>
      <c r="BD45" s="171">
        <v>551809.50055560027</v>
      </c>
      <c r="BE45" s="171">
        <v>535982.14247633819</v>
      </c>
      <c r="BF45" s="171">
        <v>520410.81152722135</v>
      </c>
      <c r="BG45" s="171">
        <v>505342.73205528356</v>
      </c>
      <c r="BH45" s="171">
        <v>490666.84173820796</v>
      </c>
      <c r="BI45" s="171">
        <v>476538.21437726938</v>
      </c>
      <c r="BJ45" s="171">
        <v>462858.96555750619</v>
      </c>
      <c r="BK45" s="171">
        <v>449786.37022263615</v>
      </c>
      <c r="BL45" s="171">
        <v>437307.77982369903</v>
      </c>
      <c r="BM45" s="171">
        <v>425385.63272761414</v>
      </c>
      <c r="BN45" s="171">
        <v>413863.7427068121</v>
      </c>
      <c r="BO45" s="171">
        <v>402973.23849227087</v>
      </c>
      <c r="BP45" s="171">
        <v>392664.23020033428</v>
      </c>
      <c r="BQ45" s="171">
        <v>382966.69808038324</v>
      </c>
      <c r="BR45" s="171">
        <v>373759.00644317083</v>
      </c>
      <c r="BS45" s="171">
        <v>365130.36941891524</v>
      </c>
      <c r="BT45" s="171">
        <v>356834.81213338661</v>
      </c>
      <c r="BU45" s="171">
        <v>349055.36930626357</v>
      </c>
      <c r="BV45" s="171">
        <v>341721.44873149443</v>
      </c>
      <c r="BW45" s="171">
        <v>337078.49075556552</v>
      </c>
      <c r="BX45" s="171">
        <v>332746.96289443457</v>
      </c>
      <c r="BY45" s="171">
        <v>328816.30320549512</v>
      </c>
      <c r="BZ45" s="171">
        <v>325199.97943569638</v>
      </c>
      <c r="CA45" s="170"/>
      <c r="CB45" s="170"/>
    </row>
    <row r="46" spans="2:80" x14ac:dyDescent="0.25">
      <c r="B46" s="166">
        <f t="shared" si="7"/>
        <v>2039</v>
      </c>
      <c r="C46" s="171">
        <v>1768722.061359592</v>
      </c>
      <c r="D46" s="171">
        <v>1744734.886119806</v>
      </c>
      <c r="E46" s="171">
        <v>1719711.8464501326</v>
      </c>
      <c r="F46" s="171">
        <v>1695847.3516262649</v>
      </c>
      <c r="G46" s="171">
        <v>1671488.5896797408</v>
      </c>
      <c r="H46" s="171">
        <v>1647733.2408116309</v>
      </c>
      <c r="I46" s="171">
        <v>1623576.3855980318</v>
      </c>
      <c r="J46" s="171">
        <v>1599605.8067720998</v>
      </c>
      <c r="K46" s="171">
        <v>1575596.9142421824</v>
      </c>
      <c r="L46" s="171">
        <v>1551677.5193355004</v>
      </c>
      <c r="M46" s="171">
        <v>1528511.9567352026</v>
      </c>
      <c r="N46" s="171">
        <v>1504917.0603038245</v>
      </c>
      <c r="O46" s="171">
        <v>1481670.3082970604</v>
      </c>
      <c r="P46" s="171">
        <v>1458298.998656725</v>
      </c>
      <c r="Q46" s="171">
        <v>1432523.8100694073</v>
      </c>
      <c r="R46" s="171">
        <v>1407260.3082425566</v>
      </c>
      <c r="S46" s="171">
        <v>1382148.0368822298</v>
      </c>
      <c r="T46" s="171">
        <v>1356855.3236423214</v>
      </c>
      <c r="U46" s="171">
        <v>1331865.196988686</v>
      </c>
      <c r="V46" s="171">
        <v>1307098.8928623574</v>
      </c>
      <c r="W46" s="171">
        <v>1282407.0657475453</v>
      </c>
      <c r="X46" s="171">
        <v>1257677.4414523675</v>
      </c>
      <c r="Y46" s="171">
        <v>1233297.5514748641</v>
      </c>
      <c r="Z46" s="171">
        <v>1209386.2502817691</v>
      </c>
      <c r="AA46" s="171">
        <v>1185164.9560514502</v>
      </c>
      <c r="AB46" s="171">
        <v>1161173.6035961849</v>
      </c>
      <c r="AC46" s="171">
        <v>1137050.1171443625</v>
      </c>
      <c r="AD46" s="171">
        <v>1113018.4024138099</v>
      </c>
      <c r="AE46" s="171">
        <v>1089551.7030597017</v>
      </c>
      <c r="AF46" s="171">
        <v>1065871.1186667094</v>
      </c>
      <c r="AG46" s="171">
        <v>1042439.2773394306</v>
      </c>
      <c r="AH46" s="171">
        <v>1019337.1298392984</v>
      </c>
      <c r="AI46" s="171">
        <v>996113.44966543606</v>
      </c>
      <c r="AJ46" s="171">
        <v>973289.51702982315</v>
      </c>
      <c r="AK46" s="171">
        <v>950995.45492599427</v>
      </c>
      <c r="AL46" s="171">
        <v>928396.94005787652</v>
      </c>
      <c r="AM46" s="171">
        <v>906370.10170692671</v>
      </c>
      <c r="AN46" s="171">
        <v>884499.37783420715</v>
      </c>
      <c r="AO46" s="171">
        <v>862978.65346684842</v>
      </c>
      <c r="AP46" s="171">
        <v>841749.85720675322</v>
      </c>
      <c r="AQ46" s="171">
        <v>820674.80435649771</v>
      </c>
      <c r="AR46" s="171">
        <v>799751.68710306077</v>
      </c>
      <c r="AS46" s="171">
        <v>779116.14652960119</v>
      </c>
      <c r="AT46" s="171">
        <v>758680.66522140149</v>
      </c>
      <c r="AU46" s="171">
        <v>738601.47025463486</v>
      </c>
      <c r="AV46" s="171">
        <v>718830.62321387476</v>
      </c>
      <c r="AW46" s="171">
        <v>699308.91144797765</v>
      </c>
      <c r="AX46" s="171">
        <v>680211.44615455566</v>
      </c>
      <c r="AY46" s="171">
        <v>661388.44994255598</v>
      </c>
      <c r="AZ46" s="171">
        <v>642732.160880271</v>
      </c>
      <c r="BA46" s="171">
        <v>624737.19680062309</v>
      </c>
      <c r="BB46" s="171">
        <v>606898.11967739533</v>
      </c>
      <c r="BC46" s="171">
        <v>589574.45234947116</v>
      </c>
      <c r="BD46" s="171">
        <v>572571.72338156891</v>
      </c>
      <c r="BE46" s="171">
        <v>556119.2959678669</v>
      </c>
      <c r="BF46" s="171">
        <v>539982.34070800536</v>
      </c>
      <c r="BG46" s="171">
        <v>524318.75763901044</v>
      </c>
      <c r="BH46" s="171">
        <v>509074.9909931065</v>
      </c>
      <c r="BI46" s="171">
        <v>494420.89499807119</v>
      </c>
      <c r="BJ46" s="171">
        <v>480255.49625548453</v>
      </c>
      <c r="BK46" s="171">
        <v>466638.08211633191</v>
      </c>
      <c r="BL46" s="171">
        <v>453644.05731049855</v>
      </c>
      <c r="BM46" s="171">
        <v>441249.8673650116</v>
      </c>
      <c r="BN46" s="171">
        <v>429319.89489342249</v>
      </c>
      <c r="BO46" s="171">
        <v>417997.39615488716</v>
      </c>
      <c r="BP46" s="171">
        <v>407261.67214931641</v>
      </c>
      <c r="BQ46" s="171">
        <v>397153.38821714045</v>
      </c>
      <c r="BR46" s="171">
        <v>387591.28946041048</v>
      </c>
      <c r="BS46" s="171">
        <v>378563.87160715996</v>
      </c>
      <c r="BT46" s="171">
        <v>369979.386741661</v>
      </c>
      <c r="BU46" s="171">
        <v>361913.91747219744</v>
      </c>
      <c r="BV46" s="171">
        <v>354219.23271185649</v>
      </c>
      <c r="BW46" s="171">
        <v>349409.95422648272</v>
      </c>
      <c r="BX46" s="171">
        <v>344872.42348914337</v>
      </c>
      <c r="BY46" s="171">
        <v>340803.17553225358</v>
      </c>
      <c r="BZ46" s="171">
        <v>337013.65851611679</v>
      </c>
      <c r="CA46" s="170"/>
      <c r="CB46" s="170"/>
    </row>
    <row r="47" spans="2:80" x14ac:dyDescent="0.25">
      <c r="B47" s="166">
        <f t="shared" si="7"/>
        <v>2040</v>
      </c>
      <c r="C47" s="171">
        <v>1833708.5331859374</v>
      </c>
      <c r="D47" s="171">
        <v>1808828.5528435009</v>
      </c>
      <c r="E47" s="171">
        <v>1782876.8825161331</v>
      </c>
      <c r="F47" s="171">
        <v>1758124.3061041741</v>
      </c>
      <c r="G47" s="171">
        <v>1733170.5327553516</v>
      </c>
      <c r="H47" s="171">
        <v>1708524.9920761469</v>
      </c>
      <c r="I47" s="171">
        <v>1683274.6940597044</v>
      </c>
      <c r="J47" s="171">
        <v>1658610.0579020607</v>
      </c>
      <c r="K47" s="171">
        <v>1633521.0769731482</v>
      </c>
      <c r="L47" s="171">
        <v>1608989.3430359636</v>
      </c>
      <c r="M47" s="171">
        <v>1584953.6443587064</v>
      </c>
      <c r="N47" s="171">
        <v>1560740.1976849451</v>
      </c>
      <c r="O47" s="171">
        <v>1536614.3114615455</v>
      </c>
      <c r="P47" s="171">
        <v>1512198.5215139613</v>
      </c>
      <c r="Q47" s="171">
        <v>1485720.1132338939</v>
      </c>
      <c r="R47" s="171">
        <v>1459506.1006404599</v>
      </c>
      <c r="S47" s="171">
        <v>1433449.1845132136</v>
      </c>
      <c r="T47" s="171">
        <v>1407436.5715139264</v>
      </c>
      <c r="U47" s="171">
        <v>1381510.7849945053</v>
      </c>
      <c r="V47" s="171">
        <v>1355876.5689681144</v>
      </c>
      <c r="W47" s="171">
        <v>1330248.6264116601</v>
      </c>
      <c r="X47" s="171">
        <v>1304590.8226812957</v>
      </c>
      <c r="Y47" s="171">
        <v>1279295.769065025</v>
      </c>
      <c r="Z47" s="171">
        <v>1254467.0519310671</v>
      </c>
      <c r="AA47" s="171">
        <v>1229396.7410707292</v>
      </c>
      <c r="AB47" s="171">
        <v>1204619.1406749713</v>
      </c>
      <c r="AC47" s="171">
        <v>1179640.7782935551</v>
      </c>
      <c r="AD47" s="171">
        <v>1154698.9534973521</v>
      </c>
      <c r="AE47" s="171">
        <v>1130326.431243893</v>
      </c>
      <c r="AF47" s="171">
        <v>1105800.5899980585</v>
      </c>
      <c r="AG47" s="171">
        <v>1081635.1693856076</v>
      </c>
      <c r="AH47" s="171">
        <v>1057794.517912772</v>
      </c>
      <c r="AI47" s="171">
        <v>1033578.1621354249</v>
      </c>
      <c r="AJ47" s="171">
        <v>1010020.8516245219</v>
      </c>
      <c r="AK47" s="171">
        <v>986861.01587767154</v>
      </c>
      <c r="AL47" s="171">
        <v>963434.34148523747</v>
      </c>
      <c r="AM47" s="171">
        <v>940550.97337886225</v>
      </c>
      <c r="AN47" s="171">
        <v>917957.02221355075</v>
      </c>
      <c r="AO47" s="171">
        <v>895637.03246839449</v>
      </c>
      <c r="AP47" s="171">
        <v>873652.01024371013</v>
      </c>
      <c r="AQ47" s="171">
        <v>851782.92046557902</v>
      </c>
      <c r="AR47" s="171">
        <v>830143.92912571772</v>
      </c>
      <c r="AS47" s="171">
        <v>808696.9835391338</v>
      </c>
      <c r="AT47" s="171">
        <v>787429.28276681539</v>
      </c>
      <c r="AU47" s="171">
        <v>766647.21184755466</v>
      </c>
      <c r="AV47" s="171">
        <v>746233.84654406284</v>
      </c>
      <c r="AW47" s="171">
        <v>725884.0719086288</v>
      </c>
      <c r="AX47" s="171">
        <v>706053.89306990686</v>
      </c>
      <c r="AY47" s="171">
        <v>686554.65759060928</v>
      </c>
      <c r="AZ47" s="171">
        <v>667180.29148625478</v>
      </c>
      <c r="BA47" s="171">
        <v>648586.90172512666</v>
      </c>
      <c r="BB47" s="171">
        <v>629994.15389772318</v>
      </c>
      <c r="BC47" s="171">
        <v>612083.44952445105</v>
      </c>
      <c r="BD47" s="171">
        <v>594408.5125475449</v>
      </c>
      <c r="BE47" s="171">
        <v>577289.24023133528</v>
      </c>
      <c r="BF47" s="171">
        <v>560559.81870850886</v>
      </c>
      <c r="BG47" s="171">
        <v>544261.43087619706</v>
      </c>
      <c r="BH47" s="171">
        <v>528423.68361495633</v>
      </c>
      <c r="BI47" s="171">
        <v>513210.3324886401</v>
      </c>
      <c r="BJ47" s="171">
        <v>498525.5395722877</v>
      </c>
      <c r="BK47" s="171">
        <v>484328.38144921022</v>
      </c>
      <c r="BL47" s="171">
        <v>470786.14126347844</v>
      </c>
      <c r="BM47" s="171">
        <v>457886.70582319901</v>
      </c>
      <c r="BN47" s="171">
        <v>445524.67683605838</v>
      </c>
      <c r="BO47" s="171">
        <v>433740.17537236656</v>
      </c>
      <c r="BP47" s="171">
        <v>422546.72157136747</v>
      </c>
      <c r="BQ47" s="171">
        <v>412003.27205501922</v>
      </c>
      <c r="BR47" s="171">
        <v>402054.15887653502</v>
      </c>
      <c r="BS47" s="171">
        <v>392594.31736665376</v>
      </c>
      <c r="BT47" s="171">
        <v>383706.95966634841</v>
      </c>
      <c r="BU47" s="171">
        <v>375327.96897713229</v>
      </c>
      <c r="BV47" s="171">
        <v>367247.15027368476</v>
      </c>
      <c r="BW47" s="171">
        <v>362255.15176016558</v>
      </c>
      <c r="BX47" s="171">
        <v>357497.42646645138</v>
      </c>
      <c r="BY47" s="171">
        <v>353276.00845427334</v>
      </c>
      <c r="BZ47" s="171">
        <v>349299.87761865405</v>
      </c>
      <c r="CA47" s="170"/>
      <c r="CB47" s="170"/>
    </row>
    <row r="48" spans="2:80" x14ac:dyDescent="0.25">
      <c r="B48" s="166">
        <f t="shared" si="7"/>
        <v>2041</v>
      </c>
      <c r="C48" s="171">
        <v>1900747.331223384</v>
      </c>
      <c r="D48" s="171">
        <v>1874947.9336010702</v>
      </c>
      <c r="E48" s="171">
        <v>1848039.7301274431</v>
      </c>
      <c r="F48" s="171">
        <v>1822372.5888562629</v>
      </c>
      <c r="G48" s="171">
        <v>1796655.2150642013</v>
      </c>
      <c r="H48" s="171">
        <v>1771096.0112253162</v>
      </c>
      <c r="I48" s="171">
        <v>1744951.7844117931</v>
      </c>
      <c r="J48" s="171">
        <v>1719372.255993081</v>
      </c>
      <c r="K48" s="171">
        <v>1693392.87029739</v>
      </c>
      <c r="L48" s="171">
        <v>1668092.6030188806</v>
      </c>
      <c r="M48" s="171">
        <v>1643161.4654095853</v>
      </c>
      <c r="N48" s="171">
        <v>1618182.0886334097</v>
      </c>
      <c r="O48" s="171">
        <v>1593154.4726903546</v>
      </c>
      <c r="P48" s="171">
        <v>1567862.369674793</v>
      </c>
      <c r="Q48" s="171">
        <v>1540559.7738969126</v>
      </c>
      <c r="R48" s="171">
        <v>1513367.7233077514</v>
      </c>
      <c r="S48" s="171">
        <v>1486338.7919385482</v>
      </c>
      <c r="T48" s="171">
        <v>1459473.5777955034</v>
      </c>
      <c r="U48" s="171">
        <v>1432608.0022744853</v>
      </c>
      <c r="V48" s="171">
        <v>1406125.6177771317</v>
      </c>
      <c r="W48" s="171">
        <v>1379535.5526374765</v>
      </c>
      <c r="X48" s="171">
        <v>1352942.3579061315</v>
      </c>
      <c r="Y48" s="171">
        <v>1326724.2473780271</v>
      </c>
      <c r="Z48" s="171">
        <v>1300934.180105841</v>
      </c>
      <c r="AA48" s="171">
        <v>1275044.8437818745</v>
      </c>
      <c r="AB48" s="171">
        <v>1249331.8847553288</v>
      </c>
      <c r="AC48" s="171">
        <v>1223527.4516622121</v>
      </c>
      <c r="AD48" s="171">
        <v>1197665.7781124746</v>
      </c>
      <c r="AE48" s="171">
        <v>1172346.8675788487</v>
      </c>
      <c r="AF48" s="171">
        <v>1146998.4829515037</v>
      </c>
      <c r="AG48" s="171">
        <v>1122015.8149697518</v>
      </c>
      <c r="AH48" s="171">
        <v>1097343.4749442916</v>
      </c>
      <c r="AI48" s="171">
        <v>1072222.3196117089</v>
      </c>
      <c r="AJ48" s="171">
        <v>1047854.8042402134</v>
      </c>
      <c r="AK48" s="171">
        <v>1023806.2600425775</v>
      </c>
      <c r="AL48" s="171">
        <v>999566.60986263305</v>
      </c>
      <c r="AM48" s="171">
        <v>975802.53348300653</v>
      </c>
      <c r="AN48" s="171">
        <v>952417.26787946955</v>
      </c>
      <c r="AO48" s="171">
        <v>929310.30618519336</v>
      </c>
      <c r="AP48" s="171">
        <v>906472.85965725675</v>
      </c>
      <c r="AQ48" s="171">
        <v>883811.6752716481</v>
      </c>
      <c r="AR48" s="171">
        <v>861399.11532199639</v>
      </c>
      <c r="AS48" s="171">
        <v>839130.94653188461</v>
      </c>
      <c r="AT48" s="171">
        <v>817108.85864754685</v>
      </c>
      <c r="AU48" s="171">
        <v>795560.48268595268</v>
      </c>
      <c r="AV48" s="171">
        <v>774390.14600838395</v>
      </c>
      <c r="AW48" s="171">
        <v>753263.43623841042</v>
      </c>
      <c r="AX48" s="171">
        <v>732703.70249941852</v>
      </c>
      <c r="AY48" s="171">
        <v>712482.16502976348</v>
      </c>
      <c r="AZ48" s="171">
        <v>692397.26707674644</v>
      </c>
      <c r="BA48" s="171">
        <v>673122.44700854679</v>
      </c>
      <c r="BB48" s="171">
        <v>653816.46699402039</v>
      </c>
      <c r="BC48" s="171">
        <v>635249.16704764636</v>
      </c>
      <c r="BD48" s="171">
        <v>616902.74883804028</v>
      </c>
      <c r="BE48" s="171">
        <v>599105.72707466781</v>
      </c>
      <c r="BF48" s="171">
        <v>581760.97175796912</v>
      </c>
      <c r="BG48" s="171">
        <v>564821.03438686021</v>
      </c>
      <c r="BH48" s="171">
        <v>548394.50924010237</v>
      </c>
      <c r="BI48" s="171">
        <v>532589.26204148401</v>
      </c>
      <c r="BJ48" s="171">
        <v>517335.78598352964</v>
      </c>
      <c r="BK48" s="171">
        <v>502572.02681966452</v>
      </c>
      <c r="BL48" s="171">
        <v>488491.50115268165</v>
      </c>
      <c r="BM48" s="171">
        <v>475073.45474094863</v>
      </c>
      <c r="BN48" s="171">
        <v>462243.40476844722</v>
      </c>
      <c r="BO48" s="171">
        <v>449986.42257602257</v>
      </c>
      <c r="BP48" s="171">
        <v>438334.98908599315</v>
      </c>
      <c r="BQ48" s="171">
        <v>427373.8572617243</v>
      </c>
      <c r="BR48" s="171">
        <v>416999.67860901129</v>
      </c>
      <c r="BS48" s="171">
        <v>407126.72538815736</v>
      </c>
      <c r="BT48" s="171">
        <v>397910.20400808461</v>
      </c>
      <c r="BU48" s="171">
        <v>389175.67360390374</v>
      </c>
      <c r="BV48" s="171">
        <v>380749.65012825152</v>
      </c>
      <c r="BW48" s="171">
        <v>375543.13841291849</v>
      </c>
      <c r="BX48" s="171">
        <v>370587.56309825042</v>
      </c>
      <c r="BY48" s="171">
        <v>366184.67834704381</v>
      </c>
      <c r="BZ48" s="171">
        <v>362037.40925832361</v>
      </c>
      <c r="CA48" s="170"/>
      <c r="CB48" s="170"/>
    </row>
    <row r="49" spans="2:80" x14ac:dyDescent="0.25">
      <c r="B49" s="166">
        <f t="shared" si="7"/>
        <v>2042</v>
      </c>
      <c r="C49" s="171">
        <v>1969993.0755022278</v>
      </c>
      <c r="D49" s="171">
        <v>1943245.142576009</v>
      </c>
      <c r="E49" s="171">
        <v>1915357.9735186342</v>
      </c>
      <c r="F49" s="171">
        <v>1888747.1363123991</v>
      </c>
      <c r="G49" s="171">
        <v>1862084.3084470506</v>
      </c>
      <c r="H49" s="171">
        <v>1835593.0903435636</v>
      </c>
      <c r="I49" s="171">
        <v>1808783.1128340689</v>
      </c>
      <c r="J49" s="171">
        <v>1782028.4767029269</v>
      </c>
      <c r="K49" s="171">
        <v>1755375.8592490221</v>
      </c>
      <c r="L49" s="171">
        <v>1729138.2525347644</v>
      </c>
      <c r="M49" s="171">
        <v>1703283.5595735344</v>
      </c>
      <c r="N49" s="171">
        <v>1677378.9390745841</v>
      </c>
      <c r="O49" s="171">
        <v>1651430.8451252631</v>
      </c>
      <c r="P49" s="171">
        <v>1625454.556602994</v>
      </c>
      <c r="Q49" s="171">
        <v>1597183.9393671507</v>
      </c>
      <c r="R49" s="171">
        <v>1568983.3601828641</v>
      </c>
      <c r="S49" s="171">
        <v>1540957.9598804926</v>
      </c>
      <c r="T49" s="171">
        <v>1513096.4956942105</v>
      </c>
      <c r="U49" s="171">
        <v>1485279.8330368754</v>
      </c>
      <c r="V49" s="171">
        <v>1457985.9743947485</v>
      </c>
      <c r="W49" s="171">
        <v>1430409.8245774242</v>
      </c>
      <c r="X49" s="171">
        <v>1402866.6804946656</v>
      </c>
      <c r="Y49" s="171">
        <v>1375705.555551915</v>
      </c>
      <c r="Z49" s="171">
        <v>1348920.6941529447</v>
      </c>
      <c r="AA49" s="171">
        <v>1322247.7429299513</v>
      </c>
      <c r="AB49" s="171">
        <v>1295428.4247240881</v>
      </c>
      <c r="AC49" s="171">
        <v>1268831.9512379551</v>
      </c>
      <c r="AD49" s="171">
        <v>1242038.4268642212</v>
      </c>
      <c r="AE49" s="171">
        <v>1215736.6896821004</v>
      </c>
      <c r="AF49" s="171">
        <v>1189596.5123817013</v>
      </c>
      <c r="AG49" s="171">
        <v>1163700.7450766535</v>
      </c>
      <c r="AH49" s="171">
        <v>1138094.8876160812</v>
      </c>
      <c r="AI49" s="171">
        <v>1112172.4678331639</v>
      </c>
      <c r="AJ49" s="171">
        <v>1086903.0044846216</v>
      </c>
      <c r="AK49" s="171">
        <v>1061939.3831128678</v>
      </c>
      <c r="AL49" s="171">
        <v>1036911.006682924</v>
      </c>
      <c r="AM49" s="171">
        <v>1012241.3016544636</v>
      </c>
      <c r="AN49" s="171">
        <v>987986.28962150356</v>
      </c>
      <c r="AO49" s="171">
        <v>964109.24249209056</v>
      </c>
      <c r="AP49" s="171">
        <v>940305.49440995627</v>
      </c>
      <c r="AQ49" s="171">
        <v>916863.09759422182</v>
      </c>
      <c r="AR49" s="171">
        <v>893610.1337356295</v>
      </c>
      <c r="AS49" s="171">
        <v>870508.03117371909</v>
      </c>
      <c r="AT49" s="171">
        <v>847822.25605053606</v>
      </c>
      <c r="AU49" s="171">
        <v>825439.22751945851</v>
      </c>
      <c r="AV49" s="171">
        <v>803380.19578741165</v>
      </c>
      <c r="AW49" s="171">
        <v>781533.19800666627</v>
      </c>
      <c r="AX49" s="171">
        <v>760248.78207125561</v>
      </c>
      <c r="AY49" s="171">
        <v>739251.20499485475</v>
      </c>
      <c r="AZ49" s="171">
        <v>718463.26498013013</v>
      </c>
      <c r="BA49" s="171">
        <v>698420.36399292899</v>
      </c>
      <c r="BB49" s="171">
        <v>678440.54009035556</v>
      </c>
      <c r="BC49" s="171">
        <v>659140.99275292782</v>
      </c>
      <c r="BD49" s="171">
        <v>640126.80418359814</v>
      </c>
      <c r="BE49" s="171">
        <v>621635.33320871915</v>
      </c>
      <c r="BF49" s="171">
        <v>603651.8276351525</v>
      </c>
      <c r="BG49" s="171">
        <v>586058.52249908377</v>
      </c>
      <c r="BH49" s="171">
        <v>569053.63137558359</v>
      </c>
      <c r="BI49" s="171">
        <v>552619.90668977529</v>
      </c>
      <c r="BJ49" s="171">
        <v>536738.04533162294</v>
      </c>
      <c r="BK49" s="171">
        <v>521422.23269287543</v>
      </c>
      <c r="BL49" s="171">
        <v>506813.61442284042</v>
      </c>
      <c r="BM49" s="171">
        <v>492861.25940071495</v>
      </c>
      <c r="BN49" s="171">
        <v>479523.93097986735</v>
      </c>
      <c r="BO49" s="171">
        <v>466779.61675098003</v>
      </c>
      <c r="BP49" s="171">
        <v>454668.36774807237</v>
      </c>
      <c r="BQ49" s="171">
        <v>443308.87212504819</v>
      </c>
      <c r="BR49" s="171">
        <v>432465.95804568322</v>
      </c>
      <c r="BS49" s="171">
        <v>422196.08319097536</v>
      </c>
      <c r="BT49" s="171">
        <v>412624.39365040802</v>
      </c>
      <c r="BU49" s="171">
        <v>403483.98964531714</v>
      </c>
      <c r="BV49" s="171">
        <v>394757.13527473668</v>
      </c>
      <c r="BW49" s="171">
        <v>389300.97734250675</v>
      </c>
      <c r="BX49" s="171">
        <v>384169.77780422155</v>
      </c>
      <c r="BY49" s="171">
        <v>379553.8052542748</v>
      </c>
      <c r="BZ49" s="171">
        <v>375250.10626775306</v>
      </c>
      <c r="CA49" s="170"/>
      <c r="CB49" s="170"/>
    </row>
    <row r="50" spans="2:80" x14ac:dyDescent="0.25">
      <c r="B50" s="166">
        <f t="shared" si="7"/>
        <v>2043</v>
      </c>
      <c r="C50" s="171">
        <v>2042373.7885665898</v>
      </c>
      <c r="D50" s="171">
        <v>2014630.8427038058</v>
      </c>
      <c r="E50" s="171">
        <v>1985725.2786723494</v>
      </c>
      <c r="F50" s="171">
        <v>1958124.3830500329</v>
      </c>
      <c r="G50" s="171">
        <v>1930469.6770955343</v>
      </c>
      <c r="H50" s="171">
        <v>1903008.1303423755</v>
      </c>
      <c r="I50" s="171">
        <v>1875531.8303595316</v>
      </c>
      <c r="J50" s="171">
        <v>1847570.4038941306</v>
      </c>
      <c r="K50" s="171">
        <v>1820241.0554794562</v>
      </c>
      <c r="L50" s="171">
        <v>1793018.1161350626</v>
      </c>
      <c r="M50" s="171">
        <v>1766192.6041625557</v>
      </c>
      <c r="N50" s="171">
        <v>1739315.4171885082</v>
      </c>
      <c r="O50" s="171">
        <v>1712406.1433680267</v>
      </c>
      <c r="P50" s="171">
        <v>1685737.650776987</v>
      </c>
      <c r="Q50" s="171">
        <v>1656493.3579395958</v>
      </c>
      <c r="R50" s="171">
        <v>1627232.4492175861</v>
      </c>
      <c r="S50" s="171">
        <v>1598165.1987864305</v>
      </c>
      <c r="T50" s="171">
        <v>1569256.2469790119</v>
      </c>
      <c r="U50" s="171">
        <v>1540484.0158643541</v>
      </c>
      <c r="V50" s="171">
        <v>1512315.3344257399</v>
      </c>
      <c r="W50" s="171">
        <v>1483707.0754640512</v>
      </c>
      <c r="X50" s="171">
        <v>1455205.467161566</v>
      </c>
      <c r="Y50" s="171">
        <v>1427086.068779795</v>
      </c>
      <c r="Z50" s="171">
        <v>1399222.9776478969</v>
      </c>
      <c r="AA50" s="171">
        <v>1371739.4992545056</v>
      </c>
      <c r="AB50" s="171">
        <v>1343776.1514909773</v>
      </c>
      <c r="AC50" s="171">
        <v>1316358.3833479031</v>
      </c>
      <c r="AD50" s="171">
        <v>1288620.4446599456</v>
      </c>
      <c r="AE50" s="171">
        <v>1261251.5606551827</v>
      </c>
      <c r="AF50" s="171">
        <v>1234292.4931529702</v>
      </c>
      <c r="AG50" s="171">
        <v>1207463.5426738402</v>
      </c>
      <c r="AH50" s="171">
        <v>1180871.1194194434</v>
      </c>
      <c r="AI50" s="171">
        <v>1154120.31107252</v>
      </c>
      <c r="AJ50" s="171">
        <v>1127921.4293226884</v>
      </c>
      <c r="AK50" s="171">
        <v>1101989.4491511853</v>
      </c>
      <c r="AL50" s="171">
        <v>1076142.7389427603</v>
      </c>
      <c r="AM50" s="171">
        <v>1050517.2542753005</v>
      </c>
      <c r="AN50" s="171">
        <v>1025365.0778437302</v>
      </c>
      <c r="AO50" s="171">
        <v>1000682.9821910202</v>
      </c>
      <c r="AP50" s="171">
        <v>975865.63992652518</v>
      </c>
      <c r="AQ50" s="171">
        <v>951586.52041393635</v>
      </c>
      <c r="AR50" s="171">
        <v>927462.63283750392</v>
      </c>
      <c r="AS50" s="171">
        <v>903497.10214297369</v>
      </c>
      <c r="AT50" s="171">
        <v>880124.05319835222</v>
      </c>
      <c r="AU50" s="171">
        <v>856856.05707382807</v>
      </c>
      <c r="AV50" s="171">
        <v>833860.82732732315</v>
      </c>
      <c r="AW50" s="171">
        <v>811272.74111983553</v>
      </c>
      <c r="AX50" s="171">
        <v>789223.61057407409</v>
      </c>
      <c r="AY50" s="171">
        <v>767413.1982752888</v>
      </c>
      <c r="AZ50" s="171">
        <v>745895.45971880865</v>
      </c>
      <c r="BA50" s="171">
        <v>725023.13716017746</v>
      </c>
      <c r="BB50" s="171">
        <v>704352.46285747772</v>
      </c>
      <c r="BC50" s="171">
        <v>684271.65197372914</v>
      </c>
      <c r="BD50" s="171">
        <v>664551.47429642593</v>
      </c>
      <c r="BE50" s="171">
        <v>645326.58235152613</v>
      </c>
      <c r="BF50" s="171">
        <v>626665.4516548086</v>
      </c>
      <c r="BG50" s="171">
        <v>608390.60829029116</v>
      </c>
      <c r="BH50" s="171">
        <v>590767.65460712137</v>
      </c>
      <c r="BI50" s="171">
        <v>573662.62359119789</v>
      </c>
      <c r="BJ50" s="171">
        <v>557118.20511873416</v>
      </c>
      <c r="BK50" s="171">
        <v>541215.18261578493</v>
      </c>
      <c r="BL50" s="171">
        <v>526044.37809855456</v>
      </c>
      <c r="BM50" s="171">
        <v>511520.63917900168</v>
      </c>
      <c r="BN50" s="171">
        <v>497642.11939977191</v>
      </c>
      <c r="BO50" s="171">
        <v>484375.03040570836</v>
      </c>
      <c r="BP50" s="171">
        <v>471772.6330845257</v>
      </c>
      <c r="BQ50" s="171">
        <v>459987.13535077253</v>
      </c>
      <c r="BR50" s="171">
        <v>448636.54671930114</v>
      </c>
      <c r="BS50" s="171">
        <v>437947.72565036861</v>
      </c>
      <c r="BT50" s="171">
        <v>427988.03402022662</v>
      </c>
      <c r="BU50" s="171">
        <v>418412.78498761193</v>
      </c>
      <c r="BV50" s="171">
        <v>409363.68105581426</v>
      </c>
      <c r="BW50" s="171">
        <v>403631.17556677683</v>
      </c>
      <c r="BX50" s="171">
        <v>398320.14174173132</v>
      </c>
      <c r="BY50" s="171">
        <v>393464.65285776282</v>
      </c>
      <c r="BZ50" s="171">
        <v>388998.01974859886</v>
      </c>
      <c r="CA50" s="170"/>
      <c r="CB50" s="170"/>
    </row>
    <row r="51" spans="2:80" x14ac:dyDescent="0.25">
      <c r="B51" s="166">
        <f t="shared" si="7"/>
        <v>2044</v>
      </c>
      <c r="C51" s="171">
        <v>2117009.1024523517</v>
      </c>
      <c r="D51" s="171">
        <v>2088242.0956292837</v>
      </c>
      <c r="E51" s="171">
        <v>2058320.2594746361</v>
      </c>
      <c r="F51" s="171">
        <v>2029699.7499530807</v>
      </c>
      <c r="G51" s="171">
        <v>2001023.5467377172</v>
      </c>
      <c r="H51" s="171">
        <v>1972592.899380954</v>
      </c>
      <c r="I51" s="171">
        <v>1944269.3138318122</v>
      </c>
      <c r="J51" s="171">
        <v>1915316.4393612025</v>
      </c>
      <c r="K51" s="171">
        <v>1887133.8515409199</v>
      </c>
      <c r="L51" s="171">
        <v>1858896.8960671569</v>
      </c>
      <c r="M51" s="171">
        <v>1831072.2953499446</v>
      </c>
      <c r="N51" s="171">
        <v>1803194.211006138</v>
      </c>
      <c r="O51" s="171">
        <v>1775321.64130037</v>
      </c>
      <c r="P51" s="171">
        <v>1747803.2666371316</v>
      </c>
      <c r="Q51" s="171">
        <v>1717612.6215060484</v>
      </c>
      <c r="R51" s="171">
        <v>1687261.2284935112</v>
      </c>
      <c r="S51" s="171">
        <v>1657145.9919785894</v>
      </c>
      <c r="T51" s="171">
        <v>1627159.1444923528</v>
      </c>
      <c r="U51" s="171">
        <v>1597474.4271192134</v>
      </c>
      <c r="V51" s="171">
        <v>1568217.1785924435</v>
      </c>
      <c r="W51" s="171">
        <v>1538571.095980336</v>
      </c>
      <c r="X51" s="171">
        <v>1509151.0179868336</v>
      </c>
      <c r="Y51" s="171">
        <v>1480089.6620207648</v>
      </c>
      <c r="Z51" s="171">
        <v>1451093.7892718508</v>
      </c>
      <c r="AA51" s="171">
        <v>1422655.3170648045</v>
      </c>
      <c r="AB51" s="171">
        <v>1393694.0367783108</v>
      </c>
      <c r="AC51" s="171">
        <v>1365315.5584256575</v>
      </c>
      <c r="AD51" s="171">
        <v>1336679.4263352831</v>
      </c>
      <c r="AE51" s="171">
        <v>1308175.8027522746</v>
      </c>
      <c r="AF51" s="171">
        <v>1280287.540585344</v>
      </c>
      <c r="AG51" s="171">
        <v>1252551.4456110809</v>
      </c>
      <c r="AH51" s="171">
        <v>1224945.7083308627</v>
      </c>
      <c r="AI51" s="171">
        <v>1197280.2490316976</v>
      </c>
      <c r="AJ51" s="171">
        <v>1170159.5048259869</v>
      </c>
      <c r="AK51" s="171">
        <v>1143233.9478076145</v>
      </c>
      <c r="AL51" s="171">
        <v>1116490.6860479994</v>
      </c>
      <c r="AM51" s="171">
        <v>1089899.1664704606</v>
      </c>
      <c r="AN51" s="171">
        <v>1063866.2274817012</v>
      </c>
      <c r="AO51" s="171">
        <v>1038296.2845407336</v>
      </c>
      <c r="AP51" s="171">
        <v>1012535.9442926161</v>
      </c>
      <c r="AQ51" s="171">
        <v>987316.94625480729</v>
      </c>
      <c r="AR51" s="171">
        <v>962333.47699689586</v>
      </c>
      <c r="AS51" s="171">
        <v>937522.76419039362</v>
      </c>
      <c r="AT51" s="171">
        <v>913344.09431032999</v>
      </c>
      <c r="AU51" s="171">
        <v>889179.96830092301</v>
      </c>
      <c r="AV51" s="171">
        <v>865298.16313022794</v>
      </c>
      <c r="AW51" s="171">
        <v>841939.25290063757</v>
      </c>
      <c r="AX51" s="171">
        <v>819064.60623041238</v>
      </c>
      <c r="AY51" s="171">
        <v>796444.40702445921</v>
      </c>
      <c r="AZ51" s="171">
        <v>774163.3085378618</v>
      </c>
      <c r="BA51" s="171">
        <v>752433.6303799958</v>
      </c>
      <c r="BB51" s="171">
        <v>731055.35549176554</v>
      </c>
      <c r="BC51" s="171">
        <v>710179.94137761719</v>
      </c>
      <c r="BD51" s="171">
        <v>689718.55736436567</v>
      </c>
      <c r="BE51" s="171">
        <v>669753.68471582362</v>
      </c>
      <c r="BF51" s="171">
        <v>650378.29508283106</v>
      </c>
      <c r="BG51" s="171">
        <v>631433.59476489143</v>
      </c>
      <c r="BH51" s="171">
        <v>613129.29547786037</v>
      </c>
      <c r="BI51" s="171">
        <v>595342.54644567787</v>
      </c>
      <c r="BJ51" s="171">
        <v>578158.11489719723</v>
      </c>
      <c r="BK51" s="171">
        <v>561638.67332586984</v>
      </c>
      <c r="BL51" s="171">
        <v>545876.05315806926</v>
      </c>
      <c r="BM51" s="171">
        <v>530770.91699473711</v>
      </c>
      <c r="BN51" s="171">
        <v>516343.69113401492</v>
      </c>
      <c r="BO51" s="171">
        <v>502534.33375959139</v>
      </c>
      <c r="BP51" s="171">
        <v>489429.42125985597</v>
      </c>
      <c r="BQ51" s="171">
        <v>477178.68295981176</v>
      </c>
      <c r="BR51" s="171">
        <v>465337.56694297784</v>
      </c>
      <c r="BS51" s="171">
        <v>454232.54914657644</v>
      </c>
      <c r="BT51" s="171">
        <v>443849.76309383375</v>
      </c>
      <c r="BU51" s="171">
        <v>433870.88949408731</v>
      </c>
      <c r="BV51" s="171">
        <v>424462.98519303696</v>
      </c>
      <c r="BW51" s="171">
        <v>418458.34294904192</v>
      </c>
      <c r="BX51" s="171">
        <v>412964.21552738419</v>
      </c>
      <c r="BY51" s="171">
        <v>407865.24320620106</v>
      </c>
      <c r="BZ51" s="171">
        <v>403233.51894914394</v>
      </c>
      <c r="CA51" s="170"/>
      <c r="CB51" s="170"/>
    </row>
    <row r="52" spans="2:80" x14ac:dyDescent="0.25">
      <c r="B52" s="166">
        <f t="shared" si="7"/>
        <v>2045</v>
      </c>
      <c r="C52" s="171">
        <v>2194087.3078372218</v>
      </c>
      <c r="D52" s="171">
        <v>2164264.0920190318</v>
      </c>
      <c r="E52" s="171">
        <v>2133318.1052937037</v>
      </c>
      <c r="F52" s="171">
        <v>2103645.483878077</v>
      </c>
      <c r="G52" s="171">
        <v>2073923.7465743884</v>
      </c>
      <c r="H52" s="171">
        <v>2044507.3162836637</v>
      </c>
      <c r="I52" s="171">
        <v>2015141.4257183969</v>
      </c>
      <c r="J52" s="171">
        <v>1985443.8174467441</v>
      </c>
      <c r="K52" s="171">
        <v>1956217.4279045481</v>
      </c>
      <c r="L52" s="171">
        <v>1926942.4310344646</v>
      </c>
      <c r="M52" s="171">
        <v>1898087.3447412921</v>
      </c>
      <c r="N52" s="171">
        <v>1869176.9028945945</v>
      </c>
      <c r="O52" s="171">
        <v>1840330.2554844143</v>
      </c>
      <c r="P52" s="171">
        <v>1811791.7213663228</v>
      </c>
      <c r="Q52" s="171">
        <v>1780710.8021062568</v>
      </c>
      <c r="R52" s="171">
        <v>1749235.1834762604</v>
      </c>
      <c r="S52" s="171">
        <v>1718057.2427265728</v>
      </c>
      <c r="T52" s="171">
        <v>1686958.6852066549</v>
      </c>
      <c r="U52" s="171">
        <v>1656418.7881540544</v>
      </c>
      <c r="V52" s="171">
        <v>1625835.9669904334</v>
      </c>
      <c r="W52" s="171">
        <v>1595138.5256430889</v>
      </c>
      <c r="X52" s="171">
        <v>1564853.0603093775</v>
      </c>
      <c r="Y52" s="171">
        <v>1534882.5876356103</v>
      </c>
      <c r="Z52" s="171">
        <v>1504671.5586197998</v>
      </c>
      <c r="AA52" s="171">
        <v>1475132.287770672</v>
      </c>
      <c r="AB52" s="171">
        <v>1445328.1682622866</v>
      </c>
      <c r="AC52" s="171">
        <v>1415847.6880290299</v>
      </c>
      <c r="AD52" s="171">
        <v>1386365.6362406895</v>
      </c>
      <c r="AE52" s="171">
        <v>1356638.791936924</v>
      </c>
      <c r="AF52" s="171">
        <v>1327701.3337591379</v>
      </c>
      <c r="AG52" s="171">
        <v>1299093.1030563028</v>
      </c>
      <c r="AH52" s="171">
        <v>1270447.7608827399</v>
      </c>
      <c r="AI52" s="171">
        <v>1241768.8875665283</v>
      </c>
      <c r="AJ52" s="171">
        <v>1213748.2860614494</v>
      </c>
      <c r="AK52" s="171">
        <v>1185799.8656459521</v>
      </c>
      <c r="AL52" s="171">
        <v>1158070.0709241123</v>
      </c>
      <c r="AM52" s="171">
        <v>1130499.3442253708</v>
      </c>
      <c r="AN52" s="171">
        <v>1103607.8595131896</v>
      </c>
      <c r="AO52" s="171">
        <v>1077058.8887820989</v>
      </c>
      <c r="AP52" s="171">
        <v>1050438.324825139</v>
      </c>
      <c r="AQ52" s="171">
        <v>1024157.2862861231</v>
      </c>
      <c r="AR52" s="171">
        <v>998332.67426091467</v>
      </c>
      <c r="AS52" s="171">
        <v>972693.79420464509</v>
      </c>
      <c r="AT52" s="171">
        <v>947582.52723558084</v>
      </c>
      <c r="AU52" s="171">
        <v>922507.78880524053</v>
      </c>
      <c r="AV52" s="171">
        <v>897794.93816203414</v>
      </c>
      <c r="AW52" s="171">
        <v>873632.70944225835</v>
      </c>
      <c r="AX52" s="171">
        <v>849866.724406939</v>
      </c>
      <c r="AY52" s="171">
        <v>826441.24776005722</v>
      </c>
      <c r="AZ52" s="171">
        <v>803363.50461403828</v>
      </c>
      <c r="BA52" s="171">
        <v>780736.33548679552</v>
      </c>
      <c r="BB52" s="171">
        <v>758639.85256401263</v>
      </c>
      <c r="BC52" s="171">
        <v>736952.39159472787</v>
      </c>
      <c r="BD52" s="171">
        <v>715706.0362714217</v>
      </c>
      <c r="BE52" s="171">
        <v>694997.03392318706</v>
      </c>
      <c r="BF52" s="171">
        <v>674863.8599141296</v>
      </c>
      <c r="BG52" s="171">
        <v>655265.10685623344</v>
      </c>
      <c r="BH52" s="171">
        <v>636202.97777972068</v>
      </c>
      <c r="BI52" s="171">
        <v>617722.00584469223</v>
      </c>
      <c r="BJ52" s="171">
        <v>599925.18978431448</v>
      </c>
      <c r="BK52" s="171">
        <v>582754.46784689464</v>
      </c>
      <c r="BL52" s="171">
        <v>566367.56255858857</v>
      </c>
      <c r="BM52" s="171">
        <v>550667.13697168697</v>
      </c>
      <c r="BN52" s="171">
        <v>535678.24363473582</v>
      </c>
      <c r="BO52" s="171">
        <v>521307.87237243337</v>
      </c>
      <c r="BP52" s="171">
        <v>507685.75996665267</v>
      </c>
      <c r="BQ52" s="171">
        <v>494923.81952029315</v>
      </c>
      <c r="BR52" s="171">
        <v>482607.1985095077</v>
      </c>
      <c r="BS52" s="171">
        <v>471092.53051525867</v>
      </c>
      <c r="BT52" s="171">
        <v>460241.23792193912</v>
      </c>
      <c r="BU52" s="171">
        <v>449893.18393474619</v>
      </c>
      <c r="BV52" s="171">
        <v>440085.76742529462</v>
      </c>
      <c r="BW52" s="171">
        <v>433809.07688913145</v>
      </c>
      <c r="BX52" s="171">
        <v>428131.02647291619</v>
      </c>
      <c r="BY52" s="171">
        <v>422779.45978650212</v>
      </c>
      <c r="BZ52" s="171">
        <v>417982.49505173363</v>
      </c>
      <c r="CA52" s="170"/>
      <c r="CB52" s="170"/>
    </row>
    <row r="53" spans="2:80" x14ac:dyDescent="0.25">
      <c r="B53" s="166">
        <f t="shared" si="7"/>
        <v>2046</v>
      </c>
      <c r="C53" s="171">
        <v>2274587.2451244784</v>
      </c>
      <c r="D53" s="171">
        <v>2243657.3907620059</v>
      </c>
      <c r="E53" s="171">
        <v>2211710.1300206757</v>
      </c>
      <c r="F53" s="171">
        <v>2180933.7868637838</v>
      </c>
      <c r="G53" s="171">
        <v>2150123.6629328094</v>
      </c>
      <c r="H53" s="171">
        <v>2119731.5517668105</v>
      </c>
      <c r="I53" s="171">
        <v>2089270.9173337349</v>
      </c>
      <c r="J53" s="171">
        <v>2058825.7627111184</v>
      </c>
      <c r="K53" s="171">
        <v>2028502.3697296167</v>
      </c>
      <c r="L53" s="171">
        <v>1998143.9945506821</v>
      </c>
      <c r="M53" s="171">
        <v>1968205.7890451238</v>
      </c>
      <c r="N53" s="171">
        <v>1938210.2905416666</v>
      </c>
      <c r="O53" s="171">
        <v>1908396.9928523004</v>
      </c>
      <c r="P53" s="171">
        <v>1878784.9506848999</v>
      </c>
      <c r="Q53" s="171">
        <v>1846749.6950340495</v>
      </c>
      <c r="R53" s="171">
        <v>1814093.3771092938</v>
      </c>
      <c r="S53" s="171">
        <v>1781851.2764117869</v>
      </c>
      <c r="T53" s="171">
        <v>1749583.9473378332</v>
      </c>
      <c r="U53" s="171">
        <v>1718170.9046845809</v>
      </c>
      <c r="V53" s="171">
        <v>1686174.0131799649</v>
      </c>
      <c r="W53" s="171">
        <v>1654417.90602148</v>
      </c>
      <c r="X53" s="171">
        <v>1623245.2499868255</v>
      </c>
      <c r="Y53" s="171">
        <v>1592296.2130032815</v>
      </c>
      <c r="Z53" s="171">
        <v>1560869.1570804804</v>
      </c>
      <c r="AA53" s="171">
        <v>1530132.5980305695</v>
      </c>
      <c r="AB53" s="171">
        <v>1499497.2272161765</v>
      </c>
      <c r="AC53" s="171">
        <v>1468819.8491732925</v>
      </c>
      <c r="AD53" s="171">
        <v>1438504.0557133663</v>
      </c>
      <c r="AE53" s="171">
        <v>1407504.0243542106</v>
      </c>
      <c r="AF53" s="171">
        <v>1377458.5037848998</v>
      </c>
      <c r="AG53" s="171">
        <v>1347946.496788485</v>
      </c>
      <c r="AH53" s="171">
        <v>1318206.8781641042</v>
      </c>
      <c r="AI53" s="171">
        <v>1288489.1171010053</v>
      </c>
      <c r="AJ53" s="171">
        <v>1259505.1745317015</v>
      </c>
      <c r="AK53" s="171">
        <v>1230475.5275256599</v>
      </c>
      <c r="AL53" s="171">
        <v>1201731.4715301087</v>
      </c>
      <c r="AM53" s="171">
        <v>1173155.49388363</v>
      </c>
      <c r="AN53" s="171">
        <v>1145367.5926157497</v>
      </c>
      <c r="AO53" s="171">
        <v>1117780.914614053</v>
      </c>
      <c r="AP53" s="171">
        <v>1090263.7898987061</v>
      </c>
      <c r="AQ53" s="171">
        <v>1062868.5711181115</v>
      </c>
      <c r="AR53" s="171">
        <v>1036165.4921913641</v>
      </c>
      <c r="AS53" s="171">
        <v>1009676.6700151094</v>
      </c>
      <c r="AT53" s="171">
        <v>983577.00839988794</v>
      </c>
      <c r="AU53" s="171">
        <v>957556.63812710159</v>
      </c>
      <c r="AV53" s="171">
        <v>931968.87465107068</v>
      </c>
      <c r="AW53" s="171">
        <v>906977.33768225764</v>
      </c>
      <c r="AX53" s="171">
        <v>882264.06591621658</v>
      </c>
      <c r="AY53" s="171">
        <v>857988.09473566548</v>
      </c>
      <c r="AZ53" s="171">
        <v>834070.59280497208</v>
      </c>
      <c r="BA53" s="171">
        <v>810507.942057929</v>
      </c>
      <c r="BB53" s="171">
        <v>787645.93151063565</v>
      </c>
      <c r="BC53" s="171">
        <v>765105.64951062785</v>
      </c>
      <c r="BD53" s="171">
        <v>743044.14691664465</v>
      </c>
      <c r="BE53" s="171">
        <v>721535.36643899395</v>
      </c>
      <c r="BF53" s="171">
        <v>700602.60041422141</v>
      </c>
      <c r="BG53" s="171">
        <v>680314.55571200501</v>
      </c>
      <c r="BH53" s="171">
        <v>660454.32408486982</v>
      </c>
      <c r="BI53" s="171">
        <v>641240.95288828318</v>
      </c>
      <c r="BJ53" s="171">
        <v>622788.73943117727</v>
      </c>
      <c r="BK53" s="171">
        <v>604928.1615465848</v>
      </c>
      <c r="BL53" s="171">
        <v>587875.15261369012</v>
      </c>
      <c r="BM53" s="171">
        <v>571543.4441170427</v>
      </c>
      <c r="BN53" s="171">
        <v>555963.26739953062</v>
      </c>
      <c r="BO53" s="171">
        <v>540978.97027540777</v>
      </c>
      <c r="BP53" s="171">
        <v>526803.91718542797</v>
      </c>
      <c r="BQ53" s="171">
        <v>513488.57700190321</v>
      </c>
      <c r="BR53" s="171">
        <v>500671.48432455095</v>
      </c>
      <c r="BS53" s="171">
        <v>488710.22040645638</v>
      </c>
      <c r="BT53" s="171">
        <v>477359.11283758411</v>
      </c>
      <c r="BU53" s="171">
        <v>466618.25945028476</v>
      </c>
      <c r="BV53" s="171">
        <v>456375.35550445726</v>
      </c>
      <c r="BW53" s="171">
        <v>449809.12467607216</v>
      </c>
      <c r="BX53" s="171">
        <v>443931.31546794041</v>
      </c>
      <c r="BY53" s="171">
        <v>438309.34547920071</v>
      </c>
      <c r="BZ53" s="171">
        <v>433330.43209379324</v>
      </c>
      <c r="CA53" s="170"/>
      <c r="CB53" s="170"/>
    </row>
    <row r="54" spans="2:80" x14ac:dyDescent="0.25">
      <c r="B54" s="166">
        <f t="shared" si="7"/>
        <v>2047</v>
      </c>
      <c r="C54" s="171">
        <v>2357517.0349362101</v>
      </c>
      <c r="D54" s="171">
        <v>2325449.7434631996</v>
      </c>
      <c r="E54" s="171">
        <v>2292586.1568094268</v>
      </c>
      <c r="F54" s="171">
        <v>2260673.1089469232</v>
      </c>
      <c r="G54" s="171">
        <v>2228776.2604934252</v>
      </c>
      <c r="H54" s="171">
        <v>2197451.2805844941</v>
      </c>
      <c r="I54" s="171">
        <v>2165860.9552469826</v>
      </c>
      <c r="J54" s="171">
        <v>2134469.5605494129</v>
      </c>
      <c r="K54" s="171">
        <v>2103017.8874626071</v>
      </c>
      <c r="L54" s="171">
        <v>2071575.9869622469</v>
      </c>
      <c r="M54" s="171">
        <v>2040523.0793146533</v>
      </c>
      <c r="N54" s="171">
        <v>2009410.8734142345</v>
      </c>
      <c r="O54" s="171">
        <v>1978693.7761515907</v>
      </c>
      <c r="P54" s="171">
        <v>1947974.7744329069</v>
      </c>
      <c r="Q54" s="171">
        <v>1914747.172607813</v>
      </c>
      <c r="R54" s="171">
        <v>1880877.9637260642</v>
      </c>
      <c r="S54" s="171">
        <v>1847625.5210945632</v>
      </c>
      <c r="T54" s="171">
        <v>1814155.4440416815</v>
      </c>
      <c r="U54" s="171">
        <v>1781710.0996058038</v>
      </c>
      <c r="V54" s="171">
        <v>1748416.0808481195</v>
      </c>
      <c r="W54" s="171">
        <v>1715644.2992137813</v>
      </c>
      <c r="X54" s="171">
        <v>1683432.5670655025</v>
      </c>
      <c r="Y54" s="171">
        <v>1651286.8053842145</v>
      </c>
      <c r="Z54" s="171">
        <v>1618868.0813725982</v>
      </c>
      <c r="AA54" s="171">
        <v>1586852.7866467962</v>
      </c>
      <c r="AB54" s="171">
        <v>1555296.3444872522</v>
      </c>
      <c r="AC54" s="171">
        <v>1523346.6279647727</v>
      </c>
      <c r="AD54" s="171">
        <v>1492133.5314355067</v>
      </c>
      <c r="AE54" s="171">
        <v>1459986.6160624067</v>
      </c>
      <c r="AF54" s="171">
        <v>1428800.3522581966</v>
      </c>
      <c r="AG54" s="171">
        <v>1398264.4089622418</v>
      </c>
      <c r="AH54" s="171">
        <v>1367418.0715248149</v>
      </c>
      <c r="AI54" s="171">
        <v>1336684.3805141989</v>
      </c>
      <c r="AJ54" s="171">
        <v>1306591.6094307932</v>
      </c>
      <c r="AK54" s="171">
        <v>1276453.725177621</v>
      </c>
      <c r="AL54" s="171">
        <v>1246715.9625030139</v>
      </c>
      <c r="AM54" s="171">
        <v>1217165.8072067676</v>
      </c>
      <c r="AN54" s="171">
        <v>1188383.7221448245</v>
      </c>
      <c r="AO54" s="171">
        <v>1159732.3352006241</v>
      </c>
      <c r="AP54" s="171">
        <v>1131241.7212867015</v>
      </c>
      <c r="AQ54" s="171">
        <v>1102805.6540860943</v>
      </c>
      <c r="AR54" s="171">
        <v>1075149.9306931554</v>
      </c>
      <c r="AS54" s="171">
        <v>1047754.7686728442</v>
      </c>
      <c r="AT54" s="171">
        <v>1020652.6369195519</v>
      </c>
      <c r="AU54" s="171">
        <v>993703.44903246826</v>
      </c>
      <c r="AV54" s="171">
        <v>967167.09476149443</v>
      </c>
      <c r="AW54" s="171">
        <v>941306.84401240293</v>
      </c>
      <c r="AX54" s="171">
        <v>915632.15617956081</v>
      </c>
      <c r="AY54" s="171">
        <v>890442.99940459011</v>
      </c>
      <c r="AZ54" s="171">
        <v>865635.18563013058</v>
      </c>
      <c r="BA54" s="171">
        <v>841200.70792793506</v>
      </c>
      <c r="BB54" s="171">
        <v>817468.42705386248</v>
      </c>
      <c r="BC54" s="171">
        <v>794084.85363059677</v>
      </c>
      <c r="BD54" s="171">
        <v>771227.76806361438</v>
      </c>
      <c r="BE54" s="171">
        <v>748858.42678078439</v>
      </c>
      <c r="BF54" s="171">
        <v>727125.2391555889</v>
      </c>
      <c r="BG54" s="171">
        <v>706086.17728184536</v>
      </c>
      <c r="BH54" s="171">
        <v>685459.93976972892</v>
      </c>
      <c r="BI54" s="171">
        <v>665517.98456440843</v>
      </c>
      <c r="BJ54" s="171">
        <v>646344.16275982221</v>
      </c>
      <c r="BK54" s="171">
        <v>627790.51153731847</v>
      </c>
      <c r="BL54" s="171">
        <v>610062.83758074371</v>
      </c>
      <c r="BM54" s="171">
        <v>593094.79144915368</v>
      </c>
      <c r="BN54" s="171">
        <v>576920.76594766066</v>
      </c>
      <c r="BO54" s="171">
        <v>561289.44661503518</v>
      </c>
      <c r="BP54" s="171">
        <v>546545.59507580625</v>
      </c>
      <c r="BQ54" s="171">
        <v>532661.54206115764</v>
      </c>
      <c r="BR54" s="171">
        <v>519355.30523538991</v>
      </c>
      <c r="BS54" s="171">
        <v>506894.97819884069</v>
      </c>
      <c r="BT54" s="171">
        <v>495071.84780952148</v>
      </c>
      <c r="BU54" s="171">
        <v>483914.64736757881</v>
      </c>
      <c r="BV54" s="171">
        <v>473224.77101897821</v>
      </c>
      <c r="BW54" s="171">
        <v>466387.88157987723</v>
      </c>
      <c r="BX54" s="171">
        <v>460273.05728391081</v>
      </c>
      <c r="BY54" s="171">
        <v>454408.91756769794</v>
      </c>
      <c r="BZ54" s="171">
        <v>449217.6480225327</v>
      </c>
      <c r="CA54" s="170"/>
      <c r="CB54" s="170"/>
    </row>
    <row r="55" spans="2:80" x14ac:dyDescent="0.25">
      <c r="B55" s="166">
        <f t="shared" si="7"/>
        <v>2048</v>
      </c>
      <c r="C55" s="171">
        <v>2443048.8101373883</v>
      </c>
      <c r="D55" s="171">
        <v>2409810.5530158659</v>
      </c>
      <c r="E55" s="171">
        <v>2376140.9487148002</v>
      </c>
      <c r="F55" s="171">
        <v>2343054.943171367</v>
      </c>
      <c r="G55" s="171">
        <v>2310062.4477815265</v>
      </c>
      <c r="H55" s="171">
        <v>2277877.9379704208</v>
      </c>
      <c r="I55" s="171">
        <v>2245119.2004836793</v>
      </c>
      <c r="J55" s="171">
        <v>2212566.8734519882</v>
      </c>
      <c r="K55" s="171">
        <v>2179960.8452395014</v>
      </c>
      <c r="L55" s="171">
        <v>2147416.5264910432</v>
      </c>
      <c r="M55" s="171">
        <v>2115222.3545339378</v>
      </c>
      <c r="N55" s="171">
        <v>2082958.3125655847</v>
      </c>
      <c r="O55" s="171">
        <v>2051419.4583174656</v>
      </c>
      <c r="P55" s="171">
        <v>2019556.0936400332</v>
      </c>
      <c r="Q55" s="171">
        <v>1984856.1887338981</v>
      </c>
      <c r="R55" s="171">
        <v>1949746.1402208169</v>
      </c>
      <c r="S55" s="171">
        <v>1915547.2532697581</v>
      </c>
      <c r="T55" s="171">
        <v>1880843.8665465368</v>
      </c>
      <c r="U55" s="171">
        <v>1847193.8774433257</v>
      </c>
      <c r="V55" s="171">
        <v>1812720.2031841597</v>
      </c>
      <c r="W55" s="171">
        <v>1778990.6799619254</v>
      </c>
      <c r="X55" s="171">
        <v>1745575.2170309592</v>
      </c>
      <c r="Y55" s="171">
        <v>1711990.9468799583</v>
      </c>
      <c r="Z55" s="171">
        <v>1678843.9444333366</v>
      </c>
      <c r="AA55" s="171">
        <v>1645443.052241391</v>
      </c>
      <c r="AB55" s="171">
        <v>1612884.5871483516</v>
      </c>
      <c r="AC55" s="171">
        <v>1579568.6324954513</v>
      </c>
      <c r="AD55" s="171">
        <v>1547398.8163372092</v>
      </c>
      <c r="AE55" s="171">
        <v>1514249.0297011766</v>
      </c>
      <c r="AF55" s="171">
        <v>1481889.74182866</v>
      </c>
      <c r="AG55" s="171">
        <v>1450198.4273514124</v>
      </c>
      <c r="AH55" s="171">
        <v>1418224.9532805355</v>
      </c>
      <c r="AI55" s="171">
        <v>1386506.7250845914</v>
      </c>
      <c r="AJ55" s="171">
        <v>1355133.4930892801</v>
      </c>
      <c r="AK55" s="171">
        <v>1323860.6979980343</v>
      </c>
      <c r="AL55" s="171">
        <v>1293161.216633053</v>
      </c>
      <c r="AM55" s="171">
        <v>1262667.6279552469</v>
      </c>
      <c r="AN55" s="171">
        <v>1232783.984443099</v>
      </c>
      <c r="AO55" s="171">
        <v>1203040.1262454684</v>
      </c>
      <c r="AP55" s="171">
        <v>1173487.4177497036</v>
      </c>
      <c r="AQ55" s="171">
        <v>1144096.7618207033</v>
      </c>
      <c r="AR55" s="171">
        <v>1115402.8896106768</v>
      </c>
      <c r="AS55" s="171">
        <v>1087050.2823383766</v>
      </c>
      <c r="AT55" s="171">
        <v>1058924.7533072331</v>
      </c>
      <c r="AU55" s="171">
        <v>1031064.6736269122</v>
      </c>
      <c r="AV55" s="171">
        <v>1003500.3819108214</v>
      </c>
      <c r="AW55" s="171">
        <v>976731.00945415022</v>
      </c>
      <c r="AX55" s="171">
        <v>950076.66669522936</v>
      </c>
      <c r="AY55" s="171">
        <v>923906.21293448098</v>
      </c>
      <c r="AZ55" s="171">
        <v>898148.70915879402</v>
      </c>
      <c r="BA55" s="171">
        <v>872917.64833123866</v>
      </c>
      <c r="BB55" s="171">
        <v>848193.84856956557</v>
      </c>
      <c r="BC55" s="171">
        <v>823977.72108654771</v>
      </c>
      <c r="BD55" s="171">
        <v>800349.53870171984</v>
      </c>
      <c r="BE55" s="171">
        <v>777049.66241738223</v>
      </c>
      <c r="BF55" s="171">
        <v>754515.00396173773</v>
      </c>
      <c r="BG55" s="171">
        <v>732654.25726046308</v>
      </c>
      <c r="BH55" s="171">
        <v>711301.04919223057</v>
      </c>
      <c r="BI55" s="171">
        <v>690631.42430933332</v>
      </c>
      <c r="BJ55" s="171">
        <v>670658.74009413156</v>
      </c>
      <c r="BK55" s="171">
        <v>651410.88987095305</v>
      </c>
      <c r="BL55" s="171">
        <v>632993.02706441074</v>
      </c>
      <c r="BM55" s="171">
        <v>615382.54672324285</v>
      </c>
      <c r="BN55" s="171">
        <v>598614.36228787154</v>
      </c>
      <c r="BO55" s="171">
        <v>582291.60216588981</v>
      </c>
      <c r="BP55" s="171">
        <v>566960.86116286332</v>
      </c>
      <c r="BQ55" s="171">
        <v>552491.92451573815</v>
      </c>
      <c r="BR55" s="171">
        <v>538708.68021930335</v>
      </c>
      <c r="BS55" s="171">
        <v>525684.16721999191</v>
      </c>
      <c r="BT55" s="171">
        <v>513423.21103110129</v>
      </c>
      <c r="BU55" s="171">
        <v>501820.99816880212</v>
      </c>
      <c r="BV55" s="171">
        <v>490669.70443508949</v>
      </c>
      <c r="BW55" s="171">
        <v>483583.41061396583</v>
      </c>
      <c r="BX55" s="171">
        <v>477187.17116321978</v>
      </c>
      <c r="BY55" s="171">
        <v>471113.16881903075</v>
      </c>
      <c r="BZ55" s="171">
        <v>465672.61382155563</v>
      </c>
      <c r="CA55" s="170"/>
      <c r="CB55" s="170"/>
    </row>
    <row r="56" spans="2:80" x14ac:dyDescent="0.25">
      <c r="B56" s="166">
        <f t="shared" si="7"/>
        <v>2049</v>
      </c>
      <c r="C56" s="171">
        <v>2532411.1375310449</v>
      </c>
      <c r="D56" s="171">
        <v>2497945.364553459</v>
      </c>
      <c r="E56" s="171">
        <v>2463474.1401845794</v>
      </c>
      <c r="F56" s="171">
        <v>2429157.7264681524</v>
      </c>
      <c r="G56" s="171">
        <v>2395091.5832912382</v>
      </c>
      <c r="H56" s="171">
        <v>2361969.6495120814</v>
      </c>
      <c r="I56" s="171">
        <v>2327984.5307828411</v>
      </c>
      <c r="J56" s="171">
        <v>2294213.7018561326</v>
      </c>
      <c r="K56" s="171">
        <v>2260404.6661114288</v>
      </c>
      <c r="L56" s="171">
        <v>2226762.6893361071</v>
      </c>
      <c r="M56" s="171">
        <v>2193377.4338595858</v>
      </c>
      <c r="N56" s="171">
        <v>2159902.8702822747</v>
      </c>
      <c r="O56" s="171">
        <v>2127533.8507996402</v>
      </c>
      <c r="P56" s="171">
        <v>2094467.1027020751</v>
      </c>
      <c r="Q56" s="171">
        <v>2058248.87985525</v>
      </c>
      <c r="R56" s="171">
        <v>2021842.5440744418</v>
      </c>
      <c r="S56" s="171">
        <v>1986672.615854857</v>
      </c>
      <c r="T56" s="171">
        <v>1950679.8256340004</v>
      </c>
      <c r="U56" s="171">
        <v>1915762.9006726781</v>
      </c>
      <c r="V56" s="171">
        <v>1880102.4133904669</v>
      </c>
      <c r="W56" s="171">
        <v>1845392.070844024</v>
      </c>
      <c r="X56" s="171">
        <v>1810708.6684342637</v>
      </c>
      <c r="Y56" s="171">
        <v>1775590.0379218305</v>
      </c>
      <c r="Z56" s="171">
        <v>1741726.2514945494</v>
      </c>
      <c r="AA56" s="171">
        <v>1706887.4922797498</v>
      </c>
      <c r="AB56" s="171">
        <v>1673250.689657653</v>
      </c>
      <c r="AC56" s="171">
        <v>1638521.4453653833</v>
      </c>
      <c r="AD56" s="171">
        <v>1605364.3639881723</v>
      </c>
      <c r="AE56" s="171">
        <v>1571177.8960522995</v>
      </c>
      <c r="AF56" s="171">
        <v>1537585.4519132618</v>
      </c>
      <c r="AG56" s="171">
        <v>1504674.1435767733</v>
      </c>
      <c r="AH56" s="171">
        <v>1471547.8040200309</v>
      </c>
      <c r="AI56" s="171">
        <v>1438807.2525752983</v>
      </c>
      <c r="AJ56" s="171">
        <v>1406097.2776535507</v>
      </c>
      <c r="AK56" s="171">
        <v>1373628.6152557065</v>
      </c>
      <c r="AL56" s="171">
        <v>1341931.8882820851</v>
      </c>
      <c r="AM56" s="171">
        <v>1310481.836515551</v>
      </c>
      <c r="AN56" s="171">
        <v>1279430.8770601356</v>
      </c>
      <c r="AO56" s="171">
        <v>1248532.9161376562</v>
      </c>
      <c r="AP56" s="171">
        <v>1217881.5895947688</v>
      </c>
      <c r="AQ56" s="171">
        <v>1187494.5707277881</v>
      </c>
      <c r="AR56" s="171">
        <v>1157723.7033123658</v>
      </c>
      <c r="AS56" s="171">
        <v>1128345.0662376885</v>
      </c>
      <c r="AT56" s="171">
        <v>1099155.6795586585</v>
      </c>
      <c r="AU56" s="171">
        <v>1070359.7570968214</v>
      </c>
      <c r="AV56" s="171">
        <v>1041704.7348740997</v>
      </c>
      <c r="AW56" s="171">
        <v>1013977.0988692825</v>
      </c>
      <c r="AX56" s="171">
        <v>986301.04385688656</v>
      </c>
      <c r="AY56" s="171">
        <v>959087.62101190281</v>
      </c>
      <c r="AZ56" s="171">
        <v>932335.35640378157</v>
      </c>
      <c r="BA56" s="171">
        <v>906271.58172625059</v>
      </c>
      <c r="BB56" s="171">
        <v>880498.2953186282</v>
      </c>
      <c r="BC56" s="171">
        <v>855415.31804283289</v>
      </c>
      <c r="BD56" s="171">
        <v>830975.31175170338</v>
      </c>
      <c r="BE56" s="171">
        <v>806691.07145760488</v>
      </c>
      <c r="BF56" s="171">
        <v>783304.97539324802</v>
      </c>
      <c r="BG56" s="171">
        <v>760576.53405601939</v>
      </c>
      <c r="BH56" s="171">
        <v>738446.42329287494</v>
      </c>
      <c r="BI56" s="171">
        <v>717021.52738675405</v>
      </c>
      <c r="BJ56" s="171">
        <v>696198.57847826532</v>
      </c>
      <c r="BK56" s="171">
        <v>676214.32884190429</v>
      </c>
      <c r="BL56" s="171">
        <v>657070.87111031241</v>
      </c>
      <c r="BM56" s="171">
        <v>638774.97503926104</v>
      </c>
      <c r="BN56" s="171">
        <v>621364.17477058992</v>
      </c>
      <c r="BO56" s="171">
        <v>604311.46320130653</v>
      </c>
      <c r="BP56" s="171">
        <v>588347.89617834473</v>
      </c>
      <c r="BQ56" s="171">
        <v>573239.17077545659</v>
      </c>
      <c r="BR56" s="171">
        <v>558951.41442217957</v>
      </c>
      <c r="BS56" s="171">
        <v>545324.72562035965</v>
      </c>
      <c r="BT56" s="171">
        <v>532583.88467458566</v>
      </c>
      <c r="BU56" s="171">
        <v>520510.96742822218</v>
      </c>
      <c r="BV56" s="171">
        <v>508863.57132619061</v>
      </c>
      <c r="BW56" s="171">
        <v>501504.36016546667</v>
      </c>
      <c r="BX56" s="171">
        <v>494806.26879891229</v>
      </c>
      <c r="BY56" s="171">
        <v>488504.46918819327</v>
      </c>
      <c r="BZ56" s="171">
        <v>482796.09767024289</v>
      </c>
      <c r="CA56" s="170"/>
      <c r="CB56" s="170"/>
    </row>
    <row r="57" spans="2:80" x14ac:dyDescent="0.25">
      <c r="B57" s="166">
        <f t="shared" si="7"/>
        <v>2050</v>
      </c>
      <c r="C57" s="171">
        <v>2624826.6039262293</v>
      </c>
      <c r="D57" s="171">
        <v>2589092.3359613083</v>
      </c>
      <c r="E57" s="171">
        <v>2553577.1691649035</v>
      </c>
      <c r="F57" s="171">
        <v>2517993.5405987385</v>
      </c>
      <c r="G57" s="171">
        <v>2482941.8087619366</v>
      </c>
      <c r="H57" s="171">
        <v>2448533.0697587281</v>
      </c>
      <c r="I57" s="171">
        <v>2413289.0259802956</v>
      </c>
      <c r="J57" s="171">
        <v>2378267.3434546515</v>
      </c>
      <c r="K57" s="171">
        <v>2343258.2385847638</v>
      </c>
      <c r="L57" s="171">
        <v>2308563.0185143002</v>
      </c>
      <c r="M57" s="171">
        <v>2273985.9872425646</v>
      </c>
      <c r="N57" s="171">
        <v>2239265.544169066</v>
      </c>
      <c r="O57" s="171">
        <v>2205870.0536793508</v>
      </c>
      <c r="P57" s="171">
        <v>2171568.7492849724</v>
      </c>
      <c r="Q57" s="171">
        <v>2134051.6942274291</v>
      </c>
      <c r="R57" s="171">
        <v>2096337.7563651709</v>
      </c>
      <c r="S57" s="171">
        <v>2059979.6030120761</v>
      </c>
      <c r="T57" s="171">
        <v>2022688.7631335245</v>
      </c>
      <c r="U57" s="171">
        <v>1986468.2399670612</v>
      </c>
      <c r="V57" s="171">
        <v>1949671.1484110299</v>
      </c>
      <c r="W57" s="171">
        <v>1913808.5096505978</v>
      </c>
      <c r="X57" s="171">
        <v>1877821.9876877447</v>
      </c>
      <c r="Y57" s="171">
        <v>1841283.6460412224</v>
      </c>
      <c r="Z57" s="171">
        <v>1806420.7079827071</v>
      </c>
      <c r="AA57" s="171">
        <v>1770306.0444679963</v>
      </c>
      <c r="AB57" s="171">
        <v>1735364.9671829846</v>
      </c>
      <c r="AC57" s="171">
        <v>1699395.0841872878</v>
      </c>
      <c r="AD57" s="171">
        <v>1665105.5806453177</v>
      </c>
      <c r="AE57" s="171">
        <v>1629742.9660297497</v>
      </c>
      <c r="AF57" s="171">
        <v>1594906.4726636638</v>
      </c>
      <c r="AG57" s="171">
        <v>1560744.3048685589</v>
      </c>
      <c r="AH57" s="171">
        <v>1526494.623552043</v>
      </c>
      <c r="AI57" s="171">
        <v>1492607.7574510318</v>
      </c>
      <c r="AJ57" s="171">
        <v>1458675.588375425</v>
      </c>
      <c r="AK57" s="171">
        <v>1424992.9609893379</v>
      </c>
      <c r="AL57" s="171">
        <v>1392199.1116410105</v>
      </c>
      <c r="AM57" s="171">
        <v>1359717.3014172495</v>
      </c>
      <c r="AN57" s="171">
        <v>1327469.2063177654</v>
      </c>
      <c r="AO57" s="171">
        <v>1295401.7815996814</v>
      </c>
      <c r="AP57" s="171">
        <v>1263666.2882694176</v>
      </c>
      <c r="AQ57" s="171">
        <v>1232198.083558107</v>
      </c>
      <c r="AR57" s="171">
        <v>1201362.1506617551</v>
      </c>
      <c r="AS57" s="171">
        <v>1170839.8219332104</v>
      </c>
      <c r="AT57" s="171">
        <v>1140597.5863288846</v>
      </c>
      <c r="AU57" s="171">
        <v>1110818.6623539187</v>
      </c>
      <c r="AV57" s="171">
        <v>1081056.7316188905</v>
      </c>
      <c r="AW57" s="171">
        <v>1052295.1729446859</v>
      </c>
      <c r="AX57" s="171">
        <v>1023613.3442752986</v>
      </c>
      <c r="AY57" s="171">
        <v>995340.4001781051</v>
      </c>
      <c r="AZ57" s="171">
        <v>967594.86312095949</v>
      </c>
      <c r="BA57" s="171">
        <v>940600.6071523272</v>
      </c>
      <c r="BB57" s="171">
        <v>913817.10959716595</v>
      </c>
      <c r="BC57" s="171">
        <v>887836.67124203965</v>
      </c>
      <c r="BD57" s="171">
        <v>862494.96294399549</v>
      </c>
      <c r="BE57" s="171">
        <v>837269.10649143648</v>
      </c>
      <c r="BF57" s="171">
        <v>812979.47671523667</v>
      </c>
      <c r="BG57" s="171">
        <v>789379.73067211814</v>
      </c>
      <c r="BH57" s="171">
        <v>766390.23485129839</v>
      </c>
      <c r="BI57" s="171">
        <v>744199.98153074551</v>
      </c>
      <c r="BJ57" s="171">
        <v>722545.24956369714</v>
      </c>
      <c r="BK57" s="171">
        <v>701797.66625733068</v>
      </c>
      <c r="BL57" s="171">
        <v>681927.34748655162</v>
      </c>
      <c r="BM57" s="171">
        <v>662910.94208083325</v>
      </c>
      <c r="BN57" s="171">
        <v>644789.78568064235</v>
      </c>
      <c r="BO57" s="171">
        <v>627066.80622048862</v>
      </c>
      <c r="BP57" s="171">
        <v>610445.06254147482</v>
      </c>
      <c r="BQ57" s="171">
        <v>594674.60827629711</v>
      </c>
      <c r="BR57" s="171">
        <v>579843.43784286338</v>
      </c>
      <c r="BS57" s="171">
        <v>565649.8549829151</v>
      </c>
      <c r="BT57" s="171">
        <v>552368.24648398731</v>
      </c>
      <c r="BU57" s="171">
        <v>539825.36977684614</v>
      </c>
      <c r="BV57" s="171">
        <v>527693.53005745308</v>
      </c>
      <c r="BW57" s="171">
        <v>520020.930927529</v>
      </c>
      <c r="BX57" s="171">
        <v>513037.59377894329</v>
      </c>
      <c r="BY57" s="171">
        <v>506477.75844132667</v>
      </c>
      <c r="BZ57" s="171">
        <v>500522.11214130314</v>
      </c>
      <c r="CA57" s="170"/>
      <c r="CB57" s="170"/>
    </row>
    <row r="58" spans="2:80" x14ac:dyDescent="0.25">
      <c r="B58" s="166">
        <f t="shared" si="7"/>
        <v>2051</v>
      </c>
      <c r="C58" s="171">
        <v>2720523.3384151496</v>
      </c>
      <c r="D58" s="171">
        <v>2683486.9873483879</v>
      </c>
      <c r="E58" s="171">
        <v>2646666.5612371219</v>
      </c>
      <c r="F58" s="171">
        <v>2609775.2771941544</v>
      </c>
      <c r="G58" s="171">
        <v>2573852.3334325608</v>
      </c>
      <c r="H58" s="171">
        <v>2537759.7379007526</v>
      </c>
      <c r="I58" s="171">
        <v>2501230.9881673828</v>
      </c>
      <c r="J58" s="171">
        <v>2464922.6218586541</v>
      </c>
      <c r="K58" s="171">
        <v>2428695.8246131726</v>
      </c>
      <c r="L58" s="171">
        <v>2393032.2922357935</v>
      </c>
      <c r="M58" s="171">
        <v>2357242.4323052149</v>
      </c>
      <c r="N58" s="171">
        <v>2321246.0984845348</v>
      </c>
      <c r="O58" s="171">
        <v>2286611.8784876256</v>
      </c>
      <c r="P58" s="171">
        <v>2251049.9111603526</v>
      </c>
      <c r="Q58" s="171">
        <v>2212476.7885774719</v>
      </c>
      <c r="R58" s="171">
        <v>2173433.098169005</v>
      </c>
      <c r="S58" s="171">
        <v>2135668.4103490296</v>
      </c>
      <c r="T58" s="171">
        <v>2097060.492252206</v>
      </c>
      <c r="U58" s="171">
        <v>2059495.5462050987</v>
      </c>
      <c r="V58" s="171">
        <v>2021628.9905894166</v>
      </c>
      <c r="W58" s="171">
        <v>1984427.9929425623</v>
      </c>
      <c r="X58" s="171">
        <v>1947105.7716038688</v>
      </c>
      <c r="Y58" s="171">
        <v>1909261.9355974831</v>
      </c>
      <c r="Z58" s="171">
        <v>1873094.5996006951</v>
      </c>
      <c r="AA58" s="171">
        <v>1835889.0762158416</v>
      </c>
      <c r="AB58" s="171">
        <v>1799392.7748584677</v>
      </c>
      <c r="AC58" s="171">
        <v>1762371.5458866532</v>
      </c>
      <c r="AD58" s="171">
        <v>1726785.7196930456</v>
      </c>
      <c r="AE58" s="171">
        <v>1690100.9255349115</v>
      </c>
      <c r="AF58" s="171">
        <v>1654000.9816023577</v>
      </c>
      <c r="AG58" s="171">
        <v>1618558.2856284832</v>
      </c>
      <c r="AH58" s="171">
        <v>1583225.1612835263</v>
      </c>
      <c r="AI58" s="171">
        <v>1548056.4452231575</v>
      </c>
      <c r="AJ58" s="171">
        <v>1513037.1164370603</v>
      </c>
      <c r="AK58" s="171">
        <v>1478113.614139013</v>
      </c>
      <c r="AL58" s="171">
        <v>1444108.2033775439</v>
      </c>
      <c r="AM58" s="171">
        <v>1410528.4823266934</v>
      </c>
      <c r="AN58" s="171">
        <v>1377052.4019033452</v>
      </c>
      <c r="AO58" s="171">
        <v>1343791.9018833772</v>
      </c>
      <c r="AP58" s="171">
        <v>1310992.3506666687</v>
      </c>
      <c r="AQ58" s="171">
        <v>1278344.9992906547</v>
      </c>
      <c r="AR58" s="171">
        <v>1246460.7706856201</v>
      </c>
      <c r="AS58" s="171">
        <v>1214658.6037406116</v>
      </c>
      <c r="AT58" s="171">
        <v>1183378.8156565125</v>
      </c>
      <c r="AU58" s="171">
        <v>1152572.1395690152</v>
      </c>
      <c r="AV58" s="171">
        <v>1121682.4831081133</v>
      </c>
      <c r="AW58" s="171">
        <v>1091802.4090232328</v>
      </c>
      <c r="AX58" s="171">
        <v>1062131.1663869983</v>
      </c>
      <c r="AY58" s="171">
        <v>1032777.5870221261</v>
      </c>
      <c r="AZ58" s="171">
        <v>1004041.8050411239</v>
      </c>
      <c r="BA58" s="171">
        <v>976006.44957682188</v>
      </c>
      <c r="BB58" s="171">
        <v>948259.98483701574</v>
      </c>
      <c r="BC58" s="171">
        <v>921347.47268068884</v>
      </c>
      <c r="BD58" s="171">
        <v>895004.05819704803</v>
      </c>
      <c r="BE58" s="171">
        <v>868879.10205677361</v>
      </c>
      <c r="BF58" s="171">
        <v>843629.94963886833</v>
      </c>
      <c r="BG58" s="171">
        <v>819154.72190429247</v>
      </c>
      <c r="BH58" s="171">
        <v>795211.22498968802</v>
      </c>
      <c r="BI58" s="171">
        <v>772246.92130643863</v>
      </c>
      <c r="BJ58" s="171">
        <v>749781.8481728863</v>
      </c>
      <c r="BK58" s="171">
        <v>728234.3142325615</v>
      </c>
      <c r="BL58" s="171">
        <v>707639.22704100481</v>
      </c>
      <c r="BM58" s="171">
        <v>687863.43090006127</v>
      </c>
      <c r="BN58" s="171">
        <v>668952.91042463994</v>
      </c>
      <c r="BO58" s="171">
        <v>650626.02314331313</v>
      </c>
      <c r="BP58" s="171">
        <v>633314.84207746468</v>
      </c>
      <c r="BQ58" s="171">
        <v>616849.50705665699</v>
      </c>
      <c r="BR58" s="171">
        <v>601431.62909528834</v>
      </c>
      <c r="BS58" s="171">
        <v>586713.46360469295</v>
      </c>
      <c r="BT58" s="171">
        <v>572817.23068843642</v>
      </c>
      <c r="BU58" s="171">
        <v>559805.72593446262</v>
      </c>
      <c r="BV58" s="171">
        <v>547197.82832832728</v>
      </c>
      <c r="BW58" s="171">
        <v>539166.77462804492</v>
      </c>
      <c r="BX58" s="171">
        <v>531916.14984670666</v>
      </c>
      <c r="BY58" s="171">
        <v>525061.63769734185</v>
      </c>
      <c r="BZ58" s="171">
        <v>518882.41401036934</v>
      </c>
      <c r="CA58" s="170"/>
      <c r="CB58" s="170"/>
    </row>
    <row r="59" spans="2:80" x14ac:dyDescent="0.25">
      <c r="B59" s="166">
        <f t="shared" si="7"/>
        <v>2052</v>
      </c>
      <c r="C59" s="171">
        <v>2820542.6489943876</v>
      </c>
      <c r="D59" s="171">
        <v>2782151.6638448471</v>
      </c>
      <c r="E59" s="171">
        <v>2743962.110862649</v>
      </c>
      <c r="F59" s="171">
        <v>2705699.2199211391</v>
      </c>
      <c r="G59" s="171">
        <v>2668907.5508475159</v>
      </c>
      <c r="H59" s="171">
        <v>2631002.9621445984</v>
      </c>
      <c r="I59" s="171">
        <v>2593136.7010145914</v>
      </c>
      <c r="J59" s="171">
        <v>2555478.6551313358</v>
      </c>
      <c r="K59" s="171">
        <v>2518042.1356076235</v>
      </c>
      <c r="L59" s="171">
        <v>2481335.866104803</v>
      </c>
      <c r="M59" s="171">
        <v>2444337.61086029</v>
      </c>
      <c r="N59" s="171">
        <v>2407009.5697889673</v>
      </c>
      <c r="O59" s="171">
        <v>2371072.8923243568</v>
      </c>
      <c r="P59" s="171">
        <v>2334194.6949693062</v>
      </c>
      <c r="Q59" s="171">
        <v>2294540.8534522378</v>
      </c>
      <c r="R59" s="171">
        <v>2254166.4499188401</v>
      </c>
      <c r="S59" s="171">
        <v>2214866.8644358646</v>
      </c>
      <c r="T59" s="171">
        <v>2174938.2552986713</v>
      </c>
      <c r="U59" s="171">
        <v>2135959.510738343</v>
      </c>
      <c r="V59" s="171">
        <v>2096999.988412864</v>
      </c>
      <c r="W59" s="171">
        <v>2058390.8972049067</v>
      </c>
      <c r="X59" s="171">
        <v>2019670.3303212258</v>
      </c>
      <c r="Y59" s="171">
        <v>1980507.8477050145</v>
      </c>
      <c r="Z59" s="171">
        <v>1942965.9981713982</v>
      </c>
      <c r="AA59" s="171">
        <v>1904638.7326822621</v>
      </c>
      <c r="AB59" s="171">
        <v>1866483.6464826183</v>
      </c>
      <c r="AC59" s="171">
        <v>1828428.7619622285</v>
      </c>
      <c r="AD59" s="171">
        <v>1791469.1731860992</v>
      </c>
      <c r="AE59" s="171">
        <v>1753395.5565599799</v>
      </c>
      <c r="AF59" s="171">
        <v>1716006.6872028681</v>
      </c>
      <c r="AG59" s="171">
        <v>1679216.711468417</v>
      </c>
      <c r="AH59" s="171">
        <v>1642760.2920637839</v>
      </c>
      <c r="AI59" s="171">
        <v>1606237.0801216536</v>
      </c>
      <c r="AJ59" s="171">
        <v>1570093.2716068518</v>
      </c>
      <c r="AK59" s="171">
        <v>1533894.9355041971</v>
      </c>
      <c r="AL59" s="171">
        <v>1498642.5153693736</v>
      </c>
      <c r="AM59" s="171">
        <v>1463887.0121885426</v>
      </c>
      <c r="AN59" s="171">
        <v>1429115.0649813749</v>
      </c>
      <c r="AO59" s="171">
        <v>1394622.6351924841</v>
      </c>
      <c r="AP59" s="171">
        <v>1360710.2079903511</v>
      </c>
      <c r="AQ59" s="171">
        <v>1326841.5448056853</v>
      </c>
      <c r="AR59" s="171">
        <v>1293858.4359298754</v>
      </c>
      <c r="AS59" s="171">
        <v>1260714.457225882</v>
      </c>
      <c r="AT59" s="171">
        <v>1228345.0467551849</v>
      </c>
      <c r="AU59" s="171">
        <v>1196461.1318116472</v>
      </c>
      <c r="AV59" s="171">
        <v>1164398.5718831234</v>
      </c>
      <c r="AW59" s="171">
        <v>1133328.3625565583</v>
      </c>
      <c r="AX59" s="171">
        <v>1102634.8887488272</v>
      </c>
      <c r="AY59" s="171">
        <v>1072152.1204664365</v>
      </c>
      <c r="AZ59" s="171">
        <v>1042369.8646332035</v>
      </c>
      <c r="BA59" s="171">
        <v>1013241.5023346024</v>
      </c>
      <c r="BB59" s="171">
        <v>984479.65933914005</v>
      </c>
      <c r="BC59" s="171">
        <v>956594.10361942986</v>
      </c>
      <c r="BD59" s="171">
        <v>929180.72982653789</v>
      </c>
      <c r="BE59" s="171">
        <v>902128.65155675728</v>
      </c>
      <c r="BF59" s="171">
        <v>875856.39667059295</v>
      </c>
      <c r="BG59" s="171">
        <v>850450.3649351307</v>
      </c>
      <c r="BH59" s="171">
        <v>825493.9778442845</v>
      </c>
      <c r="BI59" s="171">
        <v>801711.28971157013</v>
      </c>
      <c r="BJ59" s="171">
        <v>778386.20949355362</v>
      </c>
      <c r="BK59" s="171">
        <v>756007.67480404419</v>
      </c>
      <c r="BL59" s="171">
        <v>734628.14111871761</v>
      </c>
      <c r="BM59" s="171">
        <v>714041.48912718671</v>
      </c>
      <c r="BN59" s="171">
        <v>694281.16009559808</v>
      </c>
      <c r="BO59" s="171">
        <v>675318.07990480657</v>
      </c>
      <c r="BP59" s="171">
        <v>657267.98919000209</v>
      </c>
      <c r="BQ59" s="171">
        <v>640062.74448566837</v>
      </c>
      <c r="BR59" s="171">
        <v>624013.53179631627</v>
      </c>
      <c r="BS59" s="171">
        <v>608724.44096469088</v>
      </c>
      <c r="BT59" s="171">
        <v>594173.10599281872</v>
      </c>
      <c r="BU59" s="171">
        <v>580658.42989877879</v>
      </c>
      <c r="BV59" s="171">
        <v>567550.3137722169</v>
      </c>
      <c r="BW59" s="171">
        <v>559125.97380997695</v>
      </c>
      <c r="BX59" s="171">
        <v>551581.67130443139</v>
      </c>
      <c r="BY59" s="171">
        <v>544411.85058169859</v>
      </c>
      <c r="BZ59" s="171">
        <v>537988.9248930274</v>
      </c>
      <c r="CA59" s="170"/>
      <c r="CB59" s="170"/>
    </row>
    <row r="60" spans="2:80" x14ac:dyDescent="0.25">
      <c r="B60" s="166">
        <f t="shared" si="7"/>
        <v>2053</v>
      </c>
      <c r="C60" s="171">
        <v>2923686.548810876</v>
      </c>
      <c r="D60" s="171">
        <v>2883945.9052987439</v>
      </c>
      <c r="E60" s="171">
        <v>2844346.2399541643</v>
      </c>
      <c r="F60" s="171">
        <v>2804670.6698216987</v>
      </c>
      <c r="G60" s="171">
        <v>2766756.572703342</v>
      </c>
      <c r="H60" s="171">
        <v>2727213.681284721</v>
      </c>
      <c r="I60" s="171">
        <v>2688010.1361286398</v>
      </c>
      <c r="J60" s="171">
        <v>2648961.0953188273</v>
      </c>
      <c r="K60" s="171">
        <v>2610361.5284829838</v>
      </c>
      <c r="L60" s="171">
        <v>2572291.9514520951</v>
      </c>
      <c r="M60" s="171">
        <v>2534132.8756771702</v>
      </c>
      <c r="N60" s="171">
        <v>2495471.1345504597</v>
      </c>
      <c r="O60" s="171">
        <v>2458194.1821540296</v>
      </c>
      <c r="P60" s="171">
        <v>2419995.6939651035</v>
      </c>
      <c r="Q60" s="171">
        <v>2379012.3586218357</v>
      </c>
      <c r="R60" s="171">
        <v>2337376.0442134202</v>
      </c>
      <c r="S60" s="171">
        <v>2296428.3536085873</v>
      </c>
      <c r="T60" s="171">
        <v>2255242.1496162247</v>
      </c>
      <c r="U60" s="171">
        <v>2214808.6350260898</v>
      </c>
      <c r="V60" s="171">
        <v>2174564.0737667792</v>
      </c>
      <c r="W60" s="171">
        <v>2134510.2730951454</v>
      </c>
      <c r="X60" s="171">
        <v>2094383.0676351315</v>
      </c>
      <c r="Y60" s="171">
        <v>2053953.3635080927</v>
      </c>
      <c r="Z60" s="171">
        <v>2014998.2201506337</v>
      </c>
      <c r="AA60" s="171">
        <v>1975378.1446948359</v>
      </c>
      <c r="AB60" s="171">
        <v>1935681.2575471587</v>
      </c>
      <c r="AC60" s="171">
        <v>1896508.4819894419</v>
      </c>
      <c r="AD60" s="171">
        <v>1858113.6421467378</v>
      </c>
      <c r="AE60" s="171">
        <v>1818635.9954591794</v>
      </c>
      <c r="AF60" s="171">
        <v>1779992.097003228</v>
      </c>
      <c r="AG60" s="171">
        <v>1741836.3626800948</v>
      </c>
      <c r="AH60" s="171">
        <v>1704111.6028112695</v>
      </c>
      <c r="AI60" s="171">
        <v>1666197.0809727293</v>
      </c>
      <c r="AJ60" s="171">
        <v>1628814.3500962798</v>
      </c>
      <c r="AK60" s="171">
        <v>1591367.758898594</v>
      </c>
      <c r="AL60" s="171">
        <v>1554891.4105987845</v>
      </c>
      <c r="AM60" s="171">
        <v>1518797.931841433</v>
      </c>
      <c r="AN60" s="171">
        <v>1482714.7364812314</v>
      </c>
      <c r="AO60" s="171">
        <v>1447009.513487943</v>
      </c>
      <c r="AP60" s="171">
        <v>1411873.6165960133</v>
      </c>
      <c r="AQ60" s="171">
        <v>1376800.1605808577</v>
      </c>
      <c r="AR60" s="171">
        <v>1342616.022921423</v>
      </c>
      <c r="AS60" s="171">
        <v>1308224.6835384497</v>
      </c>
      <c r="AT60" s="171">
        <v>1274667.6449342486</v>
      </c>
      <c r="AU60" s="171">
        <v>1241627.1225583616</v>
      </c>
      <c r="AV60" s="171">
        <v>1208412.0110622121</v>
      </c>
      <c r="AW60" s="171">
        <v>1176121.7611307777</v>
      </c>
      <c r="AX60" s="171">
        <v>1144357.81334287</v>
      </c>
      <c r="AY60" s="171">
        <v>1112758.8937221512</v>
      </c>
      <c r="AZ60" s="171">
        <v>1081853.2961905072</v>
      </c>
      <c r="BA60" s="171">
        <v>1051633.3411784037</v>
      </c>
      <c r="BB60" s="171">
        <v>1021802.8060412606</v>
      </c>
      <c r="BC60" s="171">
        <v>992904.47266314377</v>
      </c>
      <c r="BD60" s="171">
        <v>964396.34789340873</v>
      </c>
      <c r="BE60" s="171">
        <v>936402.28842642508</v>
      </c>
      <c r="BF60" s="171">
        <v>909094.95508560305</v>
      </c>
      <c r="BG60" s="171">
        <v>882703.65459505969</v>
      </c>
      <c r="BH60" s="171">
        <v>856762.95403426548</v>
      </c>
      <c r="BI60" s="171">
        <v>832085.50845533807</v>
      </c>
      <c r="BJ60" s="171">
        <v>807865.23193070223</v>
      </c>
      <c r="BK60" s="171">
        <v>784674.92128742253</v>
      </c>
      <c r="BL60" s="171">
        <v>762422.42572330288</v>
      </c>
      <c r="BM60" s="171">
        <v>741017.22231964918</v>
      </c>
      <c r="BN60" s="171">
        <v>720426.3386475076</v>
      </c>
      <c r="BO60" s="171">
        <v>700761.10204404476</v>
      </c>
      <c r="BP60" s="171">
        <v>681973.63537748728</v>
      </c>
      <c r="BQ60" s="171">
        <v>664064.60106413439</v>
      </c>
      <c r="BR60" s="171">
        <v>647356.2243546152</v>
      </c>
      <c r="BS60" s="171">
        <v>631432.18901952961</v>
      </c>
      <c r="BT60" s="171">
        <v>616279.41300183232</v>
      </c>
      <c r="BU60" s="171">
        <v>602221.50467785681</v>
      </c>
      <c r="BV60" s="171">
        <v>588615.30827738007</v>
      </c>
      <c r="BW60" s="171">
        <v>579806.25918897369</v>
      </c>
      <c r="BX60" s="171">
        <v>571931.53510467603</v>
      </c>
      <c r="BY60" s="171">
        <v>564461.27597281546</v>
      </c>
      <c r="BZ60" s="171">
        <v>557768.6894320189</v>
      </c>
      <c r="CA60" s="170"/>
      <c r="CB60" s="170"/>
    </row>
    <row r="61" spans="2:80" x14ac:dyDescent="0.25">
      <c r="B61" s="166">
        <f t="shared" si="7"/>
        <v>2054</v>
      </c>
      <c r="C61" s="171">
        <v>3030213.5921804099</v>
      </c>
      <c r="D61" s="171">
        <v>2989102.1272621136</v>
      </c>
      <c r="E61" s="171">
        <v>2948047.5687701511</v>
      </c>
      <c r="F61" s="171">
        <v>2906926.3104158593</v>
      </c>
      <c r="G61" s="171">
        <v>2867616.0749865221</v>
      </c>
      <c r="H61" s="171">
        <v>2826620.597336744</v>
      </c>
      <c r="I61" s="171">
        <v>2786067.3897979939</v>
      </c>
      <c r="J61" s="171">
        <v>2745582.2650701599</v>
      </c>
      <c r="K61" s="171">
        <v>2705912.0026273057</v>
      </c>
      <c r="L61" s="171">
        <v>2666090.9661887363</v>
      </c>
      <c r="M61" s="171">
        <v>2626862.541232686</v>
      </c>
      <c r="N61" s="171">
        <v>2586852.9116403172</v>
      </c>
      <c r="O61" s="171">
        <v>2548193.6294797882</v>
      </c>
      <c r="P61" s="171">
        <v>2508659.1901305066</v>
      </c>
      <c r="Q61" s="171">
        <v>2466097.0811768724</v>
      </c>
      <c r="R61" s="171">
        <v>2423289.3107296252</v>
      </c>
      <c r="S61" s="171">
        <v>2380543.3390590665</v>
      </c>
      <c r="T61" s="171">
        <v>2338183.254403078</v>
      </c>
      <c r="U61" s="171">
        <v>2296249.3719875691</v>
      </c>
      <c r="V61" s="171">
        <v>2254511.8027765723</v>
      </c>
      <c r="W61" s="171">
        <v>2212972.417280932</v>
      </c>
      <c r="X61" s="171">
        <v>2171420.0166333071</v>
      </c>
      <c r="Y61" s="171">
        <v>2129791.9904069826</v>
      </c>
      <c r="Z61" s="171">
        <v>2089380.1326099802</v>
      </c>
      <c r="AA61" s="171">
        <v>2048288.8617346322</v>
      </c>
      <c r="AB61" s="171">
        <v>2007166.8093338148</v>
      </c>
      <c r="AC61" s="171">
        <v>1966797.1690027677</v>
      </c>
      <c r="AD61" s="171">
        <v>1926912.2339669811</v>
      </c>
      <c r="AE61" s="171">
        <v>1886005.217046557</v>
      </c>
      <c r="AF61" s="171">
        <v>1846152.5191331552</v>
      </c>
      <c r="AG61" s="171">
        <v>1806602.4266164904</v>
      </c>
      <c r="AH61" s="171">
        <v>1767451.1232411957</v>
      </c>
      <c r="AI61" s="171">
        <v>1728108.8878776615</v>
      </c>
      <c r="AJ61" s="171">
        <v>1689356.2604827536</v>
      </c>
      <c r="AK61" s="171">
        <v>1650702.9044280662</v>
      </c>
      <c r="AL61" s="171">
        <v>1613034.3295676396</v>
      </c>
      <c r="AM61" s="171">
        <v>1575411.2846351052</v>
      </c>
      <c r="AN61" s="171">
        <v>1537993.1439787184</v>
      </c>
      <c r="AO61" s="171">
        <v>1501106.354341547</v>
      </c>
      <c r="AP61" s="171">
        <v>1464625.3898398904</v>
      </c>
      <c r="AQ61" s="171">
        <v>1428374.0557554411</v>
      </c>
      <c r="AR61" s="171">
        <v>1392875.992030663</v>
      </c>
      <c r="AS61" s="171">
        <v>1357342.729542003</v>
      </c>
      <c r="AT61" s="171">
        <v>1322492.8864291124</v>
      </c>
      <c r="AU61" s="171">
        <v>1288200.3071838454</v>
      </c>
      <c r="AV61" s="171">
        <v>1253854.4184266217</v>
      </c>
      <c r="AW61" s="171">
        <v>1220311.8372082324</v>
      </c>
      <c r="AX61" s="171">
        <v>1187427.9879302471</v>
      </c>
      <c r="AY61" s="171">
        <v>1154728.6710223155</v>
      </c>
      <c r="AZ61" s="171">
        <v>1122616.1181848226</v>
      </c>
      <c r="BA61" s="171">
        <v>1091309.5222852833</v>
      </c>
      <c r="BB61" s="171">
        <v>1060344.4267835077</v>
      </c>
      <c r="BC61" s="171">
        <v>1030391.2025792229</v>
      </c>
      <c r="BD61" s="171">
        <v>1000761.9999466571</v>
      </c>
      <c r="BE61" s="171">
        <v>971815.42647665681</v>
      </c>
      <c r="BF61" s="171">
        <v>943450.62761881738</v>
      </c>
      <c r="BG61" s="171">
        <v>916015.14100739616</v>
      </c>
      <c r="BH61" s="171">
        <v>889120.02707693982</v>
      </c>
      <c r="BI61" s="171">
        <v>863463.51737141854</v>
      </c>
      <c r="BJ61" s="171">
        <v>838302.65930647356</v>
      </c>
      <c r="BK61" s="171">
        <v>814327.69658899237</v>
      </c>
      <c r="BL61" s="171">
        <v>791100.3824419938</v>
      </c>
      <c r="BM61" s="171">
        <v>768863.05662216712</v>
      </c>
      <c r="BN61" s="171">
        <v>747459.64728710987</v>
      </c>
      <c r="BO61" s="171">
        <v>727018.83119225781</v>
      </c>
      <c r="BP61" s="171">
        <v>707493.32976828772</v>
      </c>
      <c r="BQ61" s="171">
        <v>688922.47942754743</v>
      </c>
      <c r="BR61" s="171">
        <v>671522.02499130322</v>
      </c>
      <c r="BS61" s="171">
        <v>654884.67677435721</v>
      </c>
      <c r="BT61" s="171">
        <v>639189.12836990273</v>
      </c>
      <c r="BU61" s="171">
        <v>624541.02574875287</v>
      </c>
      <c r="BV61" s="171">
        <v>610441.00698117237</v>
      </c>
      <c r="BW61" s="171">
        <v>601251.04132267879</v>
      </c>
      <c r="BX61" s="171">
        <v>593004.77684072196</v>
      </c>
      <c r="BY61" s="171">
        <v>585251.72123679228</v>
      </c>
      <c r="BZ61" s="171">
        <v>578258.93166463636</v>
      </c>
      <c r="CA61" s="170"/>
      <c r="CB61" s="170"/>
    </row>
    <row r="62" spans="2:80" x14ac:dyDescent="0.25">
      <c r="B62" s="166">
        <f t="shared" si="7"/>
        <v>2055</v>
      </c>
      <c r="C62" s="171">
        <v>3141459.8432363505</v>
      </c>
      <c r="D62" s="171">
        <v>3098999.0594976284</v>
      </c>
      <c r="E62" s="171">
        <v>3056418.762092723</v>
      </c>
      <c r="F62" s="171">
        <v>3013793.1535165757</v>
      </c>
      <c r="G62" s="171">
        <v>2973017.7503784555</v>
      </c>
      <c r="H62" s="171">
        <v>2930498.8414395759</v>
      </c>
      <c r="I62" s="171">
        <v>2888619.3756609391</v>
      </c>
      <c r="J62" s="171">
        <v>2846626.3173533855</v>
      </c>
      <c r="K62" s="171">
        <v>2805802.416015896</v>
      </c>
      <c r="L62" s="171">
        <v>2764170.9145826218</v>
      </c>
      <c r="M62" s="171">
        <v>2723791.6349012796</v>
      </c>
      <c r="N62" s="171">
        <v>2682447.258168594</v>
      </c>
      <c r="O62" s="171">
        <v>2642334.6732198605</v>
      </c>
      <c r="P62" s="171">
        <v>2601472.6322794296</v>
      </c>
      <c r="Q62" s="171">
        <v>2557186.2476992803</v>
      </c>
      <c r="R62" s="171">
        <v>2513188.0558506413</v>
      </c>
      <c r="S62" s="171">
        <v>2468586.355094844</v>
      </c>
      <c r="T62" s="171">
        <v>2425029.7560708299</v>
      </c>
      <c r="U62" s="171">
        <v>2381518.2412433522</v>
      </c>
      <c r="V62" s="171">
        <v>2338210.8704457399</v>
      </c>
      <c r="W62" s="171">
        <v>2295109.579656715</v>
      </c>
      <c r="X62" s="171">
        <v>2252120.7357933661</v>
      </c>
      <c r="Y62" s="171">
        <v>2209263.6311225472</v>
      </c>
      <c r="Z62" s="171">
        <v>2167317.1638657823</v>
      </c>
      <c r="AA62" s="171">
        <v>2124683.8877699901</v>
      </c>
      <c r="AB62" s="171">
        <v>2082116.1899465881</v>
      </c>
      <c r="AC62" s="171">
        <v>2040512.3653799258</v>
      </c>
      <c r="AD62" s="171">
        <v>1999010.1454310375</v>
      </c>
      <c r="AE62" s="171">
        <v>1956647.3171311244</v>
      </c>
      <c r="AF62" s="171">
        <v>1915544.6279721353</v>
      </c>
      <c r="AG62" s="171">
        <v>1874569.5046606958</v>
      </c>
      <c r="AH62" s="171">
        <v>1833911.1231075709</v>
      </c>
      <c r="AI62" s="171">
        <v>1793066.0702474471</v>
      </c>
      <c r="AJ62" s="171">
        <v>1752908.2041152522</v>
      </c>
      <c r="AK62" s="171">
        <v>1713004.5453325445</v>
      </c>
      <c r="AL62" s="171">
        <v>1674093.8903688416</v>
      </c>
      <c r="AM62" s="171">
        <v>1634870.362016602</v>
      </c>
      <c r="AN62" s="171">
        <v>1596074.6905774188</v>
      </c>
      <c r="AO62" s="171">
        <v>1557956.7854881389</v>
      </c>
      <c r="AP62" s="171">
        <v>1520049.2675646078</v>
      </c>
      <c r="AQ62" s="171">
        <v>1482568.5401833253</v>
      </c>
      <c r="AR62" s="171">
        <v>1445676.5836176164</v>
      </c>
      <c r="AS62" s="171">
        <v>1408978.6834807396</v>
      </c>
      <c r="AT62" s="171">
        <v>1372759.0470461831</v>
      </c>
      <c r="AU62" s="171">
        <v>1337159.5185409016</v>
      </c>
      <c r="AV62" s="171">
        <v>1301648.7663759049</v>
      </c>
      <c r="AW62" s="171">
        <v>1266776.016691617</v>
      </c>
      <c r="AX62" s="171">
        <v>1232711.0412314401</v>
      </c>
      <c r="AY62" s="171">
        <v>1198874.1099267942</v>
      </c>
      <c r="AZ62" s="171">
        <v>1165478.0649538538</v>
      </c>
      <c r="BA62" s="171">
        <v>1133024.3148342762</v>
      </c>
      <c r="BB62" s="171">
        <v>1100885.4903625003</v>
      </c>
      <c r="BC62" s="171">
        <v>1069813.129918043</v>
      </c>
      <c r="BD62" s="171">
        <v>1038990.8843366357</v>
      </c>
      <c r="BE62" s="171">
        <v>1009043.0153300106</v>
      </c>
      <c r="BF62" s="171">
        <v>979574.46297564427</v>
      </c>
      <c r="BG62" s="171">
        <v>951025.78679310251</v>
      </c>
      <c r="BH62" s="171">
        <v>923129.08542359178</v>
      </c>
      <c r="BI62" s="171">
        <v>896426.79290477023</v>
      </c>
      <c r="BJ62" s="171">
        <v>870279.39755430492</v>
      </c>
      <c r="BK62" s="171">
        <v>845469.00971436501</v>
      </c>
      <c r="BL62" s="171">
        <v>821192.65423191525</v>
      </c>
      <c r="BM62" s="171">
        <v>798081.7143858464</v>
      </c>
      <c r="BN62" s="171">
        <v>775809.67141449067</v>
      </c>
      <c r="BO62" s="171">
        <v>754539.81058882782</v>
      </c>
      <c r="BP62" s="171">
        <v>734226.14766064798</v>
      </c>
      <c r="BQ62" s="171">
        <v>714937.20429253834</v>
      </c>
      <c r="BR62" s="171">
        <v>696791.49178322707</v>
      </c>
      <c r="BS62" s="171">
        <v>679395.06723272987</v>
      </c>
      <c r="BT62" s="171">
        <v>663122.14563447831</v>
      </c>
      <c r="BU62" s="171">
        <v>647838.41967889713</v>
      </c>
      <c r="BV62" s="171">
        <v>633206.91058418248</v>
      </c>
      <c r="BW62" s="171">
        <v>623613.29517923179</v>
      </c>
      <c r="BX62" s="171">
        <v>614956.55776216649</v>
      </c>
      <c r="BY62" s="171">
        <v>606895.88857832365</v>
      </c>
      <c r="BZ62" s="171">
        <v>599584.02703606465</v>
      </c>
      <c r="CA62" s="170"/>
      <c r="CB62" s="170"/>
    </row>
    <row r="63" spans="2:80" x14ac:dyDescent="0.25">
      <c r="B63" s="166">
        <f t="shared" si="7"/>
        <v>2056</v>
      </c>
      <c r="C63" s="171">
        <v>3256075.5516760563</v>
      </c>
      <c r="D63" s="171">
        <v>3212335.4969228706</v>
      </c>
      <c r="E63" s="171">
        <v>3168184.7034128411</v>
      </c>
      <c r="F63" s="171">
        <v>3124058.1823993819</v>
      </c>
      <c r="G63" s="171">
        <v>3081774.0141463834</v>
      </c>
      <c r="H63" s="171">
        <v>3037685.9762759642</v>
      </c>
      <c r="I63" s="171">
        <v>2994582.1519813091</v>
      </c>
      <c r="J63" s="171">
        <v>2951032.9238422839</v>
      </c>
      <c r="K63" s="171">
        <v>2908692.8745885873</v>
      </c>
      <c r="L63" s="171">
        <v>2865518.756393129</v>
      </c>
      <c r="M63" s="171">
        <v>2823640.3574184184</v>
      </c>
      <c r="N63" s="171">
        <v>2781052.0955993999</v>
      </c>
      <c r="O63" s="171">
        <v>2739443.9510625461</v>
      </c>
      <c r="P63" s="171">
        <v>2697336.5937546007</v>
      </c>
      <c r="Q63" s="171">
        <v>2651190.9620527485</v>
      </c>
      <c r="R63" s="171">
        <v>2605768.8668299713</v>
      </c>
      <c r="S63" s="171">
        <v>2559565.0008467324</v>
      </c>
      <c r="T63" s="171">
        <v>2514585.024656509</v>
      </c>
      <c r="U63" s="171">
        <v>2469450.0927292262</v>
      </c>
      <c r="V63" s="171">
        <v>2424527.3283880074</v>
      </c>
      <c r="W63" s="171">
        <v>2379818.7353708306</v>
      </c>
      <c r="X63" s="171">
        <v>2335450.3784470242</v>
      </c>
      <c r="Y63" s="171">
        <v>2291161.9213275928</v>
      </c>
      <c r="Z63" s="171">
        <v>2247638.3318606894</v>
      </c>
      <c r="AA63" s="171">
        <v>2203448.5439191065</v>
      </c>
      <c r="AB63" s="171">
        <v>2159481.9399463278</v>
      </c>
      <c r="AC63" s="171">
        <v>2116461.1039301809</v>
      </c>
      <c r="AD63" s="171">
        <v>2073240.9389442652</v>
      </c>
      <c r="AE63" s="171">
        <v>2029464.3395875152</v>
      </c>
      <c r="AF63" s="171">
        <v>1986945.3384713999</v>
      </c>
      <c r="AG63" s="171">
        <v>1944584.8057762082</v>
      </c>
      <c r="AH63" s="171">
        <v>1902379.1391779794</v>
      </c>
      <c r="AI63" s="171">
        <v>1860013.0976794944</v>
      </c>
      <c r="AJ63" s="171">
        <v>1818478.9401891201</v>
      </c>
      <c r="AK63" s="171">
        <v>1777198.7680496133</v>
      </c>
      <c r="AL63" s="171">
        <v>1736907.2975297575</v>
      </c>
      <c r="AM63" s="171">
        <v>1696206.2026795927</v>
      </c>
      <c r="AN63" s="171">
        <v>1656051.348696521</v>
      </c>
      <c r="AO63" s="171">
        <v>1616588.4331911155</v>
      </c>
      <c r="AP63" s="171">
        <v>1577214.7012416073</v>
      </c>
      <c r="AQ63" s="171">
        <v>1538400.1415085087</v>
      </c>
      <c r="AR63" s="171">
        <v>1500078.4566017706</v>
      </c>
      <c r="AS63" s="171">
        <v>1462168.5735500923</v>
      </c>
      <c r="AT63" s="171">
        <v>1424558.4815506088</v>
      </c>
      <c r="AU63" s="171">
        <v>1387647.2027099933</v>
      </c>
      <c r="AV63" s="171">
        <v>1350912.4164115202</v>
      </c>
      <c r="AW63" s="171">
        <v>1314687.1430100235</v>
      </c>
      <c r="AX63" s="171">
        <v>1279348.8699436025</v>
      </c>
      <c r="AY63" s="171">
        <v>1244334.6762211625</v>
      </c>
      <c r="AZ63" s="171">
        <v>1209634.9983282259</v>
      </c>
      <c r="BA63" s="171">
        <v>1175965.0683382063</v>
      </c>
      <c r="BB63" s="171">
        <v>1142683.9204345748</v>
      </c>
      <c r="BC63" s="171">
        <v>1110419.1884659987</v>
      </c>
      <c r="BD63" s="171">
        <v>1078392.4879257767</v>
      </c>
      <c r="BE63" s="171">
        <v>1047347.4040936665</v>
      </c>
      <c r="BF63" s="171">
        <v>1016790.5463787855</v>
      </c>
      <c r="BG63" s="171">
        <v>987116.70501379599</v>
      </c>
      <c r="BH63" s="171">
        <v>958188.11337303999</v>
      </c>
      <c r="BI63" s="171">
        <v>930421.44645696902</v>
      </c>
      <c r="BJ63" s="171">
        <v>903292.02313085599</v>
      </c>
      <c r="BK63" s="171">
        <v>877536.71326750517</v>
      </c>
      <c r="BL63" s="171">
        <v>852242.46556467598</v>
      </c>
      <c r="BM63" s="171">
        <v>828263.46458311286</v>
      </c>
      <c r="BN63" s="171">
        <v>805099.79011365771</v>
      </c>
      <c r="BO63" s="171">
        <v>782978.91092943656</v>
      </c>
      <c r="BP63" s="171">
        <v>761856.00171577325</v>
      </c>
      <c r="BQ63" s="171">
        <v>741769.25752916466</v>
      </c>
      <c r="BR63" s="171">
        <v>722868.92442945438</v>
      </c>
      <c r="BS63" s="171">
        <v>704761.60351264896</v>
      </c>
      <c r="BT63" s="171">
        <v>687859.16236876114</v>
      </c>
      <c r="BU63" s="171">
        <v>671935.31337709608</v>
      </c>
      <c r="BV63" s="171">
        <v>656715.63920560991</v>
      </c>
      <c r="BW63" s="171">
        <v>646737.17200531927</v>
      </c>
      <c r="BX63" s="171">
        <v>637673.34256087337</v>
      </c>
      <c r="BY63" s="171">
        <v>629275.45465219568</v>
      </c>
      <c r="BZ63" s="171">
        <v>621668.78688061982</v>
      </c>
      <c r="CA63" s="170"/>
      <c r="CB63" s="170"/>
    </row>
    <row r="64" spans="2:80" x14ac:dyDescent="0.25">
      <c r="B64" s="166">
        <f t="shared" si="7"/>
        <v>2057</v>
      </c>
      <c r="C64" s="171">
        <v>3374283.5217653797</v>
      </c>
      <c r="D64" s="171">
        <v>3329394.1314838724</v>
      </c>
      <c r="E64" s="171">
        <v>3283623.3943855544</v>
      </c>
      <c r="F64" s="171">
        <v>3237984.533659393</v>
      </c>
      <c r="G64" s="171">
        <v>3194130.7082275348</v>
      </c>
      <c r="H64" s="171">
        <v>3148436.2685128348</v>
      </c>
      <c r="I64" s="171">
        <v>3104240.8762096083</v>
      </c>
      <c r="J64" s="171">
        <v>3059082.1045298534</v>
      </c>
      <c r="K64" s="171">
        <v>3014799.0017626807</v>
      </c>
      <c r="L64" s="171">
        <v>2970415.8797197104</v>
      </c>
      <c r="M64" s="171">
        <v>2926628.1001966223</v>
      </c>
      <c r="N64" s="171">
        <v>2882914.401158425</v>
      </c>
      <c r="O64" s="171">
        <v>2839763.7305854857</v>
      </c>
      <c r="P64" s="171">
        <v>2796518.8201521095</v>
      </c>
      <c r="Q64" s="171">
        <v>2748335.9940821659</v>
      </c>
      <c r="R64" s="171">
        <v>2701238.0338806161</v>
      </c>
      <c r="S64" s="171">
        <v>2653722.872655083</v>
      </c>
      <c r="T64" s="171">
        <v>2607074.2212313442</v>
      </c>
      <c r="U64" s="171">
        <v>2560274.5142981494</v>
      </c>
      <c r="V64" s="171">
        <v>2513685.6597774713</v>
      </c>
      <c r="W64" s="171">
        <v>2467328.1402053689</v>
      </c>
      <c r="X64" s="171">
        <v>2421656.4599362565</v>
      </c>
      <c r="Y64" s="171">
        <v>2375716.9294786989</v>
      </c>
      <c r="Z64" s="171">
        <v>2330568.1230640439</v>
      </c>
      <c r="AA64" s="171">
        <v>2284795.6714980253</v>
      </c>
      <c r="AB64" s="171">
        <v>2239493.4083430762</v>
      </c>
      <c r="AC64" s="171">
        <v>2194863.9682417717</v>
      </c>
      <c r="AD64" s="171">
        <v>2149793.2701685606</v>
      </c>
      <c r="AE64" s="171">
        <v>2104659.8074268997</v>
      </c>
      <c r="AF64" s="171">
        <v>2060550.0652256033</v>
      </c>
      <c r="AG64" s="171">
        <v>2016850.368125882</v>
      </c>
      <c r="AH64" s="171">
        <v>1973057.7075723116</v>
      </c>
      <c r="AI64" s="171">
        <v>1929147.8602683642</v>
      </c>
      <c r="AJ64" s="171">
        <v>1886271.2588271373</v>
      </c>
      <c r="AK64" s="171">
        <v>1843475.6051448323</v>
      </c>
      <c r="AL64" s="171">
        <v>1801651.1714270504</v>
      </c>
      <c r="AM64" s="171">
        <v>1759611.9063162873</v>
      </c>
      <c r="AN64" s="171">
        <v>1718129.159187112</v>
      </c>
      <c r="AO64" s="171">
        <v>1677185.0947709647</v>
      </c>
      <c r="AP64" s="171">
        <v>1636308.3150009727</v>
      </c>
      <c r="AQ64" s="171">
        <v>1596039.3278056132</v>
      </c>
      <c r="AR64" s="171">
        <v>1556250.1845458215</v>
      </c>
      <c r="AS64" s="171">
        <v>1517073.534787003</v>
      </c>
      <c r="AT64" s="171">
        <v>1478043.2882837332</v>
      </c>
      <c r="AU64" s="171">
        <v>1439830.2725822786</v>
      </c>
      <c r="AV64" s="171">
        <v>1401810.6717659645</v>
      </c>
      <c r="AW64" s="171">
        <v>1364204.3424580339</v>
      </c>
      <c r="AX64" s="171">
        <v>1327492.6774049739</v>
      </c>
      <c r="AY64" s="171">
        <v>1291254.0993768738</v>
      </c>
      <c r="AZ64" s="171">
        <v>1255224.9479422893</v>
      </c>
      <c r="BA64" s="171">
        <v>1220260.5012336688</v>
      </c>
      <c r="BB64" s="171">
        <v>1185876.7566520339</v>
      </c>
      <c r="BC64" s="171">
        <v>1152338.8880855707</v>
      </c>
      <c r="BD64" s="171">
        <v>1119088.7678915954</v>
      </c>
      <c r="BE64" s="171">
        <v>1086839.3393946211</v>
      </c>
      <c r="BF64" s="171">
        <v>1055216.5226711202</v>
      </c>
      <c r="BG64" s="171">
        <v>1024398.4525378937</v>
      </c>
      <c r="BH64" s="171">
        <v>994402.98118031968</v>
      </c>
      <c r="BI64" s="171">
        <v>965546.58546689921</v>
      </c>
      <c r="BJ64" s="171">
        <v>937446.50064893183</v>
      </c>
      <c r="BK64" s="171">
        <v>910620.56843550084</v>
      </c>
      <c r="BL64" s="171">
        <v>884338.51505752909</v>
      </c>
      <c r="BM64" s="171">
        <v>859498.59914676752</v>
      </c>
      <c r="BN64" s="171">
        <v>835416.34544217377</v>
      </c>
      <c r="BO64" s="171">
        <v>812416.6692868527</v>
      </c>
      <c r="BP64" s="171">
        <v>790459.0094916391</v>
      </c>
      <c r="BQ64" s="171">
        <v>769481.38739136839</v>
      </c>
      <c r="BR64" s="171">
        <v>749812.10595326324</v>
      </c>
      <c r="BS64" s="171">
        <v>731048.25484658394</v>
      </c>
      <c r="BT64" s="171">
        <v>713456.56092074793</v>
      </c>
      <c r="BU64" s="171">
        <v>696885.8118580447</v>
      </c>
      <c r="BV64" s="171">
        <v>681013.63674994861</v>
      </c>
      <c r="BW64" s="171">
        <v>670671.86136279278</v>
      </c>
      <c r="BX64" s="171">
        <v>661199.12983724638</v>
      </c>
      <c r="BY64" s="171">
        <v>652426.66369625181</v>
      </c>
      <c r="BZ64" s="171">
        <v>644551.18333565432</v>
      </c>
      <c r="CA64" s="170"/>
      <c r="CB64" s="170"/>
    </row>
    <row r="65" spans="2:80" x14ac:dyDescent="0.25">
      <c r="B65" s="166">
        <f t="shared" si="7"/>
        <v>2058</v>
      </c>
      <c r="C65" s="171">
        <v>3497759.91213114</v>
      </c>
      <c r="D65" s="171">
        <v>3451629.3956334069</v>
      </c>
      <c r="E65" s="171">
        <v>3404161.8159954487</v>
      </c>
      <c r="F65" s="171">
        <v>3357044.2370790876</v>
      </c>
      <c r="G65" s="171">
        <v>3311530.5700667836</v>
      </c>
      <c r="H65" s="171">
        <v>3264164.2054785602</v>
      </c>
      <c r="I65" s="171">
        <v>3218877.358290595</v>
      </c>
      <c r="J65" s="171">
        <v>3172029.611752226</v>
      </c>
      <c r="K65" s="171">
        <v>3125750.669369299</v>
      </c>
      <c r="L65" s="171">
        <v>3080066.3925970038</v>
      </c>
      <c r="M65" s="171">
        <v>3034316.0767534724</v>
      </c>
      <c r="N65" s="171">
        <v>2989467.7706310702</v>
      </c>
      <c r="O65" s="171">
        <v>2944695.5334457597</v>
      </c>
      <c r="P65" s="171">
        <v>2900300.1679740446</v>
      </c>
      <c r="Q65" s="171">
        <v>2850016.3491337514</v>
      </c>
      <c r="R65" s="171">
        <v>2801157.4141710284</v>
      </c>
      <c r="S65" s="171">
        <v>2752306.7328511379</v>
      </c>
      <c r="T65" s="171">
        <v>2703903.8003361332</v>
      </c>
      <c r="U65" s="171">
        <v>2655363.1727256384</v>
      </c>
      <c r="V65" s="171">
        <v>2607022.7041699067</v>
      </c>
      <c r="W65" s="171">
        <v>2558940.4114282625</v>
      </c>
      <c r="X65" s="171">
        <v>2511934.5490832981</v>
      </c>
      <c r="Y65" s="171">
        <v>2464258.2653648541</v>
      </c>
      <c r="Z65" s="171">
        <v>2417399.2180792238</v>
      </c>
      <c r="AA65" s="171">
        <v>2370025.1085951189</v>
      </c>
      <c r="AB65" s="171">
        <v>2323348.2554474818</v>
      </c>
      <c r="AC65" s="171">
        <v>2277030.9180883234</v>
      </c>
      <c r="AD65" s="171">
        <v>2230037.82778718</v>
      </c>
      <c r="AE65" s="171">
        <v>2183502.8800090738</v>
      </c>
      <c r="AF65" s="171">
        <v>2137721.8108555973</v>
      </c>
      <c r="AG65" s="171">
        <v>2092629.4722569217</v>
      </c>
      <c r="AH65" s="171">
        <v>2047168.4240393098</v>
      </c>
      <c r="AI65" s="171">
        <v>2001683.6900778336</v>
      </c>
      <c r="AJ65" s="171">
        <v>1957406.6324902121</v>
      </c>
      <c r="AK65" s="171">
        <v>1913059.9382851142</v>
      </c>
      <c r="AL65" s="171">
        <v>1869613.3976485559</v>
      </c>
      <c r="AM65" s="171">
        <v>1826179.4468457126</v>
      </c>
      <c r="AN65" s="171">
        <v>1783316.3706961854</v>
      </c>
      <c r="AO65" s="171">
        <v>1740837.2820635149</v>
      </c>
      <c r="AP65" s="171">
        <v>1698376.7579215877</v>
      </c>
      <c r="AQ65" s="171">
        <v>1656601.3288564421</v>
      </c>
      <c r="AR65" s="171">
        <v>1615259.9063459192</v>
      </c>
      <c r="AS65" s="171">
        <v>1574783.0305037568</v>
      </c>
      <c r="AT65" s="171">
        <v>1534275.2612371887</v>
      </c>
      <c r="AU65" s="171">
        <v>1494670.9774511219</v>
      </c>
      <c r="AV65" s="171">
        <v>1455299.8211144153</v>
      </c>
      <c r="AW65" s="171">
        <v>1416255.0460778736</v>
      </c>
      <c r="AX65" s="171">
        <v>1378085.7180090318</v>
      </c>
      <c r="AY65" s="171">
        <v>1340576.4420706949</v>
      </c>
      <c r="AZ65" s="171">
        <v>1303157.3158281473</v>
      </c>
      <c r="BA65" s="171">
        <v>1266836.6602631966</v>
      </c>
      <c r="BB65" s="171">
        <v>1231295.7313984244</v>
      </c>
      <c r="BC65" s="171">
        <v>1196401.3006172008</v>
      </c>
      <c r="BD65" s="171">
        <v>1161883.0277342279</v>
      </c>
      <c r="BE65" s="171">
        <v>1128365.4742103023</v>
      </c>
      <c r="BF65" s="171">
        <v>1095602.2164479787</v>
      </c>
      <c r="BG65" s="171">
        <v>1063591.9892147933</v>
      </c>
      <c r="BH65" s="171">
        <v>1032474.3542513298</v>
      </c>
      <c r="BI65" s="171">
        <v>1002464.2683000276</v>
      </c>
      <c r="BJ65" s="171">
        <v>973326.898943673</v>
      </c>
      <c r="BK65" s="171">
        <v>945361.05473166099</v>
      </c>
      <c r="BL65" s="171">
        <v>918034.29382628761</v>
      </c>
      <c r="BM65" s="171">
        <v>892280.72901416384</v>
      </c>
      <c r="BN65" s="171">
        <v>867217.26573255495</v>
      </c>
      <c r="BO65" s="171">
        <v>843276.99683107121</v>
      </c>
      <c r="BP65" s="171">
        <v>820427.68638123409</v>
      </c>
      <c r="BQ65" s="171">
        <v>798490.56585728494</v>
      </c>
      <c r="BR65" s="171">
        <v>777998.04571827489</v>
      </c>
      <c r="BS65" s="171">
        <v>758529.80656018539</v>
      </c>
      <c r="BT65" s="171">
        <v>740196.56200827891</v>
      </c>
      <c r="BU65" s="171">
        <v>722927.48042828171</v>
      </c>
      <c r="BV65" s="171">
        <v>706354.10520017403</v>
      </c>
      <c r="BW65" s="171">
        <v>695616.14863765077</v>
      </c>
      <c r="BX65" s="171">
        <v>685706.23046056111</v>
      </c>
      <c r="BY65" s="171">
        <v>676532.92202876252</v>
      </c>
      <c r="BZ65" s="171">
        <v>668380.29943663138</v>
      </c>
      <c r="CA65" s="170"/>
      <c r="CB65" s="170"/>
    </row>
    <row r="66" spans="2:80" x14ac:dyDescent="0.25">
      <c r="B66" s="166">
        <f t="shared" si="7"/>
        <v>2059</v>
      </c>
      <c r="C66" s="171">
        <v>3625405.1472075162</v>
      </c>
      <c r="D66" s="171">
        <v>3577575.227117212</v>
      </c>
      <c r="E66" s="171">
        <v>3528363.2902473537</v>
      </c>
      <c r="F66" s="171">
        <v>3479893.1751046386</v>
      </c>
      <c r="G66" s="171">
        <v>3432618.5460882727</v>
      </c>
      <c r="H66" s="171">
        <v>3383581.7257310515</v>
      </c>
      <c r="I66" s="171">
        <v>3336902.140977852</v>
      </c>
      <c r="J66" s="171">
        <v>3288320.3232606836</v>
      </c>
      <c r="K66" s="171">
        <v>3240399.2506584986</v>
      </c>
      <c r="L66" s="171">
        <v>3193019.0690038726</v>
      </c>
      <c r="M66" s="171">
        <v>3145642.0128356693</v>
      </c>
      <c r="N66" s="171">
        <v>3099380.2016788255</v>
      </c>
      <c r="O66" s="171">
        <v>3052939.1830594223</v>
      </c>
      <c r="P66" s="171">
        <v>3007130.5008895844</v>
      </c>
      <c r="Q66" s="171">
        <v>2955043.7025512755</v>
      </c>
      <c r="R66" s="171">
        <v>2904368.3146242895</v>
      </c>
      <c r="S66" s="171">
        <v>2853925.9198033726</v>
      </c>
      <c r="T66" s="171">
        <v>2803718.7396686375</v>
      </c>
      <c r="U66" s="171">
        <v>2753424.9871804663</v>
      </c>
      <c r="V66" s="171">
        <v>2703281.9611104093</v>
      </c>
      <c r="W66" s="171">
        <v>2653460.1608078787</v>
      </c>
      <c r="X66" s="171">
        <v>2604893.8532149931</v>
      </c>
      <c r="Y66" s="171">
        <v>2555434.3723035282</v>
      </c>
      <c r="Z66" s="171">
        <v>2506819.6962868543</v>
      </c>
      <c r="AA66" s="171">
        <v>2457901.7065299992</v>
      </c>
      <c r="AB66" s="171">
        <v>2409645.2688110732</v>
      </c>
      <c r="AC66" s="171">
        <v>2361626.9039410339</v>
      </c>
      <c r="AD66" s="171">
        <v>2312908.1210118141</v>
      </c>
      <c r="AE66" s="171">
        <v>2264776.9388587656</v>
      </c>
      <c r="AF66" s="171">
        <v>2217305.0448811557</v>
      </c>
      <c r="AG66" s="171">
        <v>2170613.4408026561</v>
      </c>
      <c r="AH66" s="171">
        <v>2123467.4647523672</v>
      </c>
      <c r="AI66" s="171">
        <v>2076469.4052763849</v>
      </c>
      <c r="AJ66" s="171">
        <v>2030602.9045204709</v>
      </c>
      <c r="AK66" s="171">
        <v>1984761.7900449526</v>
      </c>
      <c r="AL66" s="171">
        <v>1939649.8884803476</v>
      </c>
      <c r="AM66" s="171">
        <v>1894671.2717405176</v>
      </c>
      <c r="AN66" s="171">
        <v>1850307.1604486946</v>
      </c>
      <c r="AO66" s="171">
        <v>1806301.8731725542</v>
      </c>
      <c r="AP66" s="171">
        <v>1762258.1535375719</v>
      </c>
      <c r="AQ66" s="171">
        <v>1718996.3993023243</v>
      </c>
      <c r="AR66" s="171">
        <v>1676079.5948038534</v>
      </c>
      <c r="AS66" s="171">
        <v>1634216.6959861945</v>
      </c>
      <c r="AT66" s="171">
        <v>1592243.8238799013</v>
      </c>
      <c r="AU66" s="171">
        <v>1551115.2029123197</v>
      </c>
      <c r="AV66" s="171">
        <v>1510286.317420444</v>
      </c>
      <c r="AW66" s="171">
        <v>1469828.9621019452</v>
      </c>
      <c r="AX66" s="171">
        <v>1430181.1586519377</v>
      </c>
      <c r="AY66" s="171">
        <v>1391333.9659593971</v>
      </c>
      <c r="AZ66" s="171">
        <v>1352541.1080621809</v>
      </c>
      <c r="BA66" s="171">
        <v>1314876.0920689912</v>
      </c>
      <c r="BB66" s="171">
        <v>1278040.5033665709</v>
      </c>
      <c r="BC66" s="171">
        <v>1241770.1212925599</v>
      </c>
      <c r="BD66" s="171">
        <v>1206020.7183764796</v>
      </c>
      <c r="BE66" s="171">
        <v>1171237.2779695434</v>
      </c>
      <c r="BF66" s="171">
        <v>1137195.3558437757</v>
      </c>
      <c r="BG66" s="171">
        <v>1104020.2095728656</v>
      </c>
      <c r="BH66" s="171">
        <v>1071738.1852614267</v>
      </c>
      <c r="BI66" s="171">
        <v>1040566.3129930669</v>
      </c>
      <c r="BJ66" s="171">
        <v>1010296.7216140338</v>
      </c>
      <c r="BK66" s="171">
        <v>981212.37222250435</v>
      </c>
      <c r="BL66" s="171">
        <v>952835.60162069695</v>
      </c>
      <c r="BM66" s="171">
        <v>926095.58725167555</v>
      </c>
      <c r="BN66" s="171">
        <v>900032.77187129459</v>
      </c>
      <c r="BO66" s="171">
        <v>875126.2214488039</v>
      </c>
      <c r="BP66" s="171">
        <v>851364.59596744017</v>
      </c>
      <c r="BQ66" s="171">
        <v>828498.00015225355</v>
      </c>
      <c r="BR66" s="171">
        <v>807171.67490368825</v>
      </c>
      <c r="BS66" s="171">
        <v>786929.49115899089</v>
      </c>
      <c r="BT66" s="171">
        <v>767836.34095313982</v>
      </c>
      <c r="BU66" s="171">
        <v>749846.06564270635</v>
      </c>
      <c r="BV66" s="171">
        <v>732584.12831984856</v>
      </c>
      <c r="BW66" s="171">
        <v>721393.97680801945</v>
      </c>
      <c r="BX66" s="171">
        <v>711070.45182477613</v>
      </c>
      <c r="BY66" s="171">
        <v>701512.25210011075</v>
      </c>
      <c r="BZ66" s="171">
        <v>693076.5619264883</v>
      </c>
      <c r="CA66" s="170"/>
      <c r="CB66" s="170"/>
    </row>
    <row r="67" spans="2:80" x14ac:dyDescent="0.25">
      <c r="B67" s="166">
        <f t="shared" si="7"/>
        <v>2060</v>
      </c>
      <c r="C67" s="171">
        <v>3757544.5125558553</v>
      </c>
      <c r="D67" s="171">
        <v>3707475.6199218594</v>
      </c>
      <c r="E67" s="171">
        <v>3656482.8419748042</v>
      </c>
      <c r="F67" s="171">
        <v>3606809.3155566296</v>
      </c>
      <c r="G67" s="171">
        <v>3557693.3334461278</v>
      </c>
      <c r="H67" s="171">
        <v>3506971.5208038818</v>
      </c>
      <c r="I67" s="171">
        <v>3458574.1701493319</v>
      </c>
      <c r="J67" s="171">
        <v>3408208.6966129541</v>
      </c>
      <c r="K67" s="171">
        <v>3359050.3398931874</v>
      </c>
      <c r="L67" s="171">
        <v>3309509.5305620786</v>
      </c>
      <c r="M67" s="171">
        <v>3260890.5288103777</v>
      </c>
      <c r="N67" s="171">
        <v>3212914.0424869857</v>
      </c>
      <c r="O67" s="171">
        <v>3164764.0648373626</v>
      </c>
      <c r="P67" s="171">
        <v>3117257.8895243471</v>
      </c>
      <c r="Q67" s="171">
        <v>3063709.5217617867</v>
      </c>
      <c r="R67" s="171">
        <v>3011156.0932346666</v>
      </c>
      <c r="S67" s="171">
        <v>2958855.5895268405</v>
      </c>
      <c r="T67" s="171">
        <v>2906788.2769899676</v>
      </c>
      <c r="U67" s="171">
        <v>2854715.2751728809</v>
      </c>
      <c r="V67" s="171">
        <v>2802713.0745028569</v>
      </c>
      <c r="W67" s="171">
        <v>2751123.8198118</v>
      </c>
      <c r="X67" s="171">
        <v>2700752.2731968979</v>
      </c>
      <c r="Y67" s="171">
        <v>2649467.4372599041</v>
      </c>
      <c r="Z67" s="171">
        <v>2599046.5013455274</v>
      </c>
      <c r="AA67" s="171">
        <v>2548662.1885370966</v>
      </c>
      <c r="AB67" s="171">
        <v>2498612.0322333272</v>
      </c>
      <c r="AC67" s="171">
        <v>2448859.142792346</v>
      </c>
      <c r="AD67" s="171">
        <v>2398639.8327600383</v>
      </c>
      <c r="AE67" s="171">
        <v>2348708.3648376027</v>
      </c>
      <c r="AF67" s="171">
        <v>2299514.2050187849</v>
      </c>
      <c r="AG67" s="171">
        <v>2251013.6130435076</v>
      </c>
      <c r="AH67" s="171">
        <v>2202154.7962328009</v>
      </c>
      <c r="AI67" s="171">
        <v>2153706.4656503098</v>
      </c>
      <c r="AJ67" s="171">
        <v>2106064.6485479213</v>
      </c>
      <c r="AK67" s="171">
        <v>2058786.3199565022</v>
      </c>
      <c r="AL67" s="171">
        <v>2011965.4637745377</v>
      </c>
      <c r="AM67" s="171">
        <v>1965283.4678116592</v>
      </c>
      <c r="AN67" s="171">
        <v>1919273.7667385037</v>
      </c>
      <c r="AO67" s="171">
        <v>1873775.553399432</v>
      </c>
      <c r="AP67" s="171">
        <v>1828129.4028120087</v>
      </c>
      <c r="AQ67" s="171">
        <v>1783414.2122741763</v>
      </c>
      <c r="AR67" s="171">
        <v>1738888.5093254359</v>
      </c>
      <c r="AS67" s="171">
        <v>1695561.7669697714</v>
      </c>
      <c r="AT67" s="171">
        <v>1652145.5359652438</v>
      </c>
      <c r="AU67" s="171">
        <v>1609324.2595040489</v>
      </c>
      <c r="AV67" s="171">
        <v>1566927.5768408687</v>
      </c>
      <c r="AW67" s="171">
        <v>1525084.7923797783</v>
      </c>
      <c r="AX67" s="171">
        <v>1483928.4809376295</v>
      </c>
      <c r="AY67" s="171">
        <v>1443680.5331427054</v>
      </c>
      <c r="AZ67" s="171">
        <v>1403533.0557055965</v>
      </c>
      <c r="BA67" s="171">
        <v>1364534.4842471355</v>
      </c>
      <c r="BB67" s="171">
        <v>1326254.6700247428</v>
      </c>
      <c r="BC67" s="171">
        <v>1288580.1057841002</v>
      </c>
      <c r="BD67" s="171">
        <v>1251642.1049425318</v>
      </c>
      <c r="BE67" s="171">
        <v>1215592.7701329533</v>
      </c>
      <c r="BF67" s="171">
        <v>1180123.4443400665</v>
      </c>
      <c r="BG67" s="171">
        <v>1145811.8544447669</v>
      </c>
      <c r="BH67" s="171">
        <v>1112322.7213598031</v>
      </c>
      <c r="BI67" s="171">
        <v>1079978.9405739619</v>
      </c>
      <c r="BJ67" s="171">
        <v>1048463.788906506</v>
      </c>
      <c r="BK67" s="171">
        <v>1018284.2299473023</v>
      </c>
      <c r="BL67" s="171">
        <v>988850.37246266822</v>
      </c>
      <c r="BM67" s="171">
        <v>961040.24939831276</v>
      </c>
      <c r="BN67" s="171">
        <v>933953.74901222694</v>
      </c>
      <c r="BO67" s="171">
        <v>908052.15924922028</v>
      </c>
      <c r="BP67" s="171">
        <v>883351.80262563413</v>
      </c>
      <c r="BQ67" s="171">
        <v>859586.9928773368</v>
      </c>
      <c r="BR67" s="171">
        <v>837411.07030066825</v>
      </c>
      <c r="BS67" s="171">
        <v>816314.02233523957</v>
      </c>
      <c r="BT67" s="171">
        <v>796438.74222247466</v>
      </c>
      <c r="BU67" s="171">
        <v>777697.93275682745</v>
      </c>
      <c r="BV67" s="171">
        <v>759756.74367796048</v>
      </c>
      <c r="BW67" s="171">
        <v>748052.08935480658</v>
      </c>
      <c r="BX67" s="171">
        <v>737339.94824796321</v>
      </c>
      <c r="BY67" s="171">
        <v>727417.07623560657</v>
      </c>
      <c r="BZ67" s="171">
        <v>718690.37859988387</v>
      </c>
      <c r="CA67" s="170"/>
      <c r="CB67" s="170"/>
    </row>
    <row r="68" spans="2:80" x14ac:dyDescent="0.25">
      <c r="B68" s="166">
        <f t="shared" si="7"/>
        <v>2061</v>
      </c>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c r="AA68" s="171"/>
      <c r="AB68" s="171"/>
      <c r="AC68" s="171"/>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0"/>
      <c r="CB68" s="170"/>
    </row>
    <row r="69" spans="2:80" x14ac:dyDescent="0.25">
      <c r="B69" s="166">
        <f t="shared" si="7"/>
        <v>2062</v>
      </c>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c r="AA69" s="171"/>
      <c r="AB69" s="171"/>
      <c r="AC69" s="171"/>
      <c r="AD69" s="171"/>
      <c r="AE69" s="171"/>
      <c r="AF69" s="171"/>
      <c r="AG69" s="171"/>
      <c r="AH69" s="171"/>
      <c r="AI69" s="171"/>
      <c r="AJ69" s="171"/>
      <c r="AK69" s="171"/>
      <c r="AL69" s="171"/>
      <c r="AM69" s="171"/>
      <c r="AN69" s="171"/>
      <c r="AO69" s="171"/>
      <c r="AP69" s="171"/>
      <c r="AQ69" s="171"/>
      <c r="AR69" s="171"/>
      <c r="AS69" s="171"/>
      <c r="AT69" s="171"/>
      <c r="AU69" s="171"/>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c r="BR69" s="171"/>
      <c r="BS69" s="171"/>
      <c r="BT69" s="171"/>
      <c r="BU69" s="171"/>
      <c r="BV69" s="171"/>
      <c r="BW69" s="171"/>
      <c r="BX69" s="171"/>
      <c r="BY69" s="171"/>
      <c r="BZ69" s="171"/>
      <c r="CA69" s="170"/>
      <c r="CB69" s="170"/>
    </row>
    <row r="70" spans="2:80" x14ac:dyDescent="0.25">
      <c r="B70" s="166">
        <f t="shared" si="7"/>
        <v>2063</v>
      </c>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171"/>
      <c r="AO70" s="171"/>
      <c r="AP70" s="171"/>
      <c r="AQ70" s="171"/>
      <c r="AR70" s="171"/>
      <c r="AS70" s="171"/>
      <c r="AT70" s="171"/>
      <c r="AU70" s="171"/>
      <c r="AV70" s="171"/>
      <c r="AW70" s="171"/>
      <c r="AX70" s="171"/>
      <c r="AY70" s="171"/>
      <c r="AZ70" s="171"/>
      <c r="BA70" s="171"/>
      <c r="BB70" s="171"/>
      <c r="BC70" s="171"/>
      <c r="BD70" s="171"/>
      <c r="BE70" s="171"/>
      <c r="BF70" s="171"/>
      <c r="BG70" s="171"/>
      <c r="BH70" s="171"/>
      <c r="BI70" s="171"/>
      <c r="BJ70" s="171"/>
      <c r="BK70" s="171"/>
      <c r="BL70" s="171"/>
      <c r="BM70" s="171"/>
      <c r="BN70" s="171"/>
      <c r="BO70" s="171"/>
      <c r="BP70" s="171"/>
      <c r="BQ70" s="171"/>
      <c r="BR70" s="171"/>
      <c r="BS70" s="171"/>
      <c r="BT70" s="171"/>
      <c r="BU70" s="171"/>
      <c r="BV70" s="171"/>
      <c r="BW70" s="171"/>
      <c r="BX70" s="171"/>
      <c r="BY70" s="171"/>
      <c r="BZ70" s="171"/>
      <c r="CA70" s="170"/>
      <c r="CB70" s="170"/>
    </row>
    <row r="71" spans="2:80" x14ac:dyDescent="0.25">
      <c r="B71" s="166">
        <f t="shared" si="7"/>
        <v>2064</v>
      </c>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c r="AA71" s="171"/>
      <c r="AB71" s="171"/>
      <c r="AC71" s="171"/>
      <c r="AD71" s="171"/>
      <c r="AE71" s="171"/>
      <c r="AF71" s="171"/>
      <c r="AG71" s="171"/>
      <c r="AH71" s="171"/>
      <c r="AI71" s="171"/>
      <c r="AJ71" s="171"/>
      <c r="AK71" s="171"/>
      <c r="AL71" s="171"/>
      <c r="AM71" s="171"/>
      <c r="AN71" s="171"/>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c r="BR71" s="171"/>
      <c r="BS71" s="171"/>
      <c r="BT71" s="171"/>
      <c r="BU71" s="171"/>
      <c r="BV71" s="171"/>
      <c r="BW71" s="171"/>
      <c r="BX71" s="171"/>
      <c r="BY71" s="171"/>
      <c r="BZ71" s="171"/>
      <c r="CA71" s="170"/>
      <c r="CB71" s="170"/>
    </row>
    <row r="72" spans="2:80" x14ac:dyDescent="0.25">
      <c r="B72" s="166">
        <f t="shared" si="7"/>
        <v>2065</v>
      </c>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1"/>
      <c r="AE72" s="171"/>
      <c r="AF72" s="171"/>
      <c r="AG72" s="171"/>
      <c r="AH72" s="171"/>
      <c r="AI72" s="171"/>
      <c r="AJ72" s="171"/>
      <c r="AK72" s="171"/>
      <c r="AL72" s="171"/>
      <c r="AM72" s="171"/>
      <c r="AN72" s="171"/>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0"/>
      <c r="CB72" s="170"/>
    </row>
    <row r="73" spans="2:80" x14ac:dyDescent="0.25">
      <c r="B73" s="166">
        <f t="shared" si="7"/>
        <v>2066</v>
      </c>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1"/>
      <c r="AE73" s="171"/>
      <c r="AF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71"/>
      <c r="BV73" s="171"/>
      <c r="BW73" s="171"/>
      <c r="BX73" s="171"/>
      <c r="BY73" s="171"/>
      <c r="BZ73" s="171"/>
      <c r="CA73" s="170"/>
      <c r="CB73" s="170"/>
    </row>
    <row r="74" spans="2:80" x14ac:dyDescent="0.25">
      <c r="B74" s="166">
        <f t="shared" si="7"/>
        <v>2067</v>
      </c>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171"/>
      <c r="AO74" s="171"/>
      <c r="AP74" s="171"/>
      <c r="AQ74" s="171"/>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1"/>
      <c r="BU74" s="171"/>
      <c r="BV74" s="171"/>
      <c r="BW74" s="171"/>
      <c r="BX74" s="171"/>
      <c r="BY74" s="171"/>
      <c r="BZ74" s="171"/>
      <c r="CA74" s="170"/>
      <c r="CB74" s="170"/>
    </row>
    <row r="75" spans="2:80" x14ac:dyDescent="0.25">
      <c r="B75" s="166">
        <f t="shared" si="7"/>
        <v>2068</v>
      </c>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c r="AA75" s="171"/>
      <c r="AB75" s="171"/>
      <c r="AC75" s="171"/>
      <c r="AD75" s="171"/>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c r="BT75" s="171"/>
      <c r="BU75" s="171"/>
      <c r="BV75" s="171"/>
      <c r="BW75" s="171"/>
      <c r="BX75" s="171"/>
      <c r="BY75" s="171"/>
      <c r="BZ75" s="171"/>
      <c r="CA75" s="170"/>
      <c r="CB75" s="170"/>
    </row>
    <row r="76" spans="2:80" x14ac:dyDescent="0.25">
      <c r="B76" s="166">
        <f t="shared" si="7"/>
        <v>2069</v>
      </c>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1"/>
      <c r="BX76" s="171"/>
      <c r="BY76" s="171"/>
      <c r="BZ76" s="171"/>
      <c r="CA76" s="170"/>
      <c r="CB76" s="170"/>
    </row>
    <row r="77" spans="2:80" x14ac:dyDescent="0.25">
      <c r="B77" s="166">
        <f t="shared" ref="B77" si="8">B76+1</f>
        <v>2070</v>
      </c>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c r="AA77" s="171"/>
      <c r="AB77" s="171"/>
      <c r="AC77" s="171"/>
      <c r="AD77" s="171"/>
      <c r="AE77" s="171"/>
      <c r="AF77" s="171"/>
      <c r="AG77" s="171"/>
      <c r="AH77" s="171"/>
      <c r="AI77" s="171"/>
      <c r="AJ77" s="171"/>
      <c r="AK77" s="171"/>
      <c r="AL77" s="171"/>
      <c r="AM77" s="171"/>
      <c r="AN77" s="171"/>
      <c r="AO77" s="171"/>
      <c r="AP77" s="171"/>
      <c r="AQ77" s="171"/>
      <c r="AR77" s="171"/>
      <c r="AS77" s="171"/>
      <c r="AT77" s="171"/>
      <c r="AU77" s="171"/>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1"/>
      <c r="BT77" s="171"/>
      <c r="BU77" s="171"/>
      <c r="BV77" s="171"/>
      <c r="BW77" s="171"/>
      <c r="BX77" s="171"/>
      <c r="BY77" s="171"/>
      <c r="BZ77" s="171"/>
      <c r="CA77" s="170"/>
      <c r="CB77" s="170"/>
    </row>
    <row r="78" spans="2:80"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FFFF00"/>
  </sheetPr>
  <dimension ref="A1:AK78"/>
  <sheetViews>
    <sheetView showGridLines="0" zoomScale="90" zoomScaleNormal="90" workbookViewId="0">
      <selection activeCell="T27" sqref="T27"/>
    </sheetView>
  </sheetViews>
  <sheetFormatPr defaultColWidth="9" defaultRowHeight="12.5" zeroHeight="1" x14ac:dyDescent="0.25"/>
  <cols>
    <col min="1" max="1" width="3.25" style="24" customWidth="1"/>
    <col min="2" max="2" width="9.83203125" style="24" customWidth="1"/>
    <col min="3" max="3" width="10" style="24" customWidth="1"/>
    <col min="4" max="4" width="13.5" style="24" bestFit="1" customWidth="1"/>
    <col min="5" max="6" width="11.25" style="24" customWidth="1"/>
    <col min="7" max="8" width="8.75" style="198" customWidth="1"/>
    <col min="9" max="9" width="10" style="198" customWidth="1"/>
    <col min="10" max="10" width="10" style="24" customWidth="1"/>
    <col min="11" max="11" width="14.08203125" style="24" customWidth="1"/>
    <col min="12" max="12" width="14.33203125" style="24" customWidth="1"/>
    <col min="13" max="13" width="14.08203125" style="24" customWidth="1"/>
    <col min="14" max="14" width="11" style="24" customWidth="1"/>
    <col min="15" max="15" width="10.5" style="24" customWidth="1"/>
    <col min="16" max="17" width="10.75" style="24" customWidth="1"/>
    <col min="18" max="18" width="10.25" style="24" customWidth="1"/>
    <col min="19" max="58" width="9" style="24" customWidth="1"/>
    <col min="59" max="59" width="9.25" style="24" customWidth="1"/>
    <col min="60" max="16384" width="9" style="24"/>
  </cols>
  <sheetData>
    <row r="1" spans="1:37" ht="20" x14ac:dyDescent="0.4">
      <c r="A1" s="1" t="s">
        <v>163</v>
      </c>
    </row>
    <row r="2" spans="1:37" ht="2.5" customHeight="1" x14ac:dyDescent="0.25"/>
    <row r="3" spans="1:37" ht="2.5" customHeight="1" x14ac:dyDescent="0.25"/>
    <row r="4" spans="1:37" ht="2.5" customHeight="1" x14ac:dyDescent="0.25"/>
    <row r="5" spans="1:37" ht="2.5" customHeight="1" x14ac:dyDescent="0.25"/>
    <row r="6" spans="1:37" ht="2.5" customHeight="1" thickBot="1" x14ac:dyDescent="0.3"/>
    <row r="7" spans="1:37" ht="13.5" thickBot="1" x14ac:dyDescent="0.35">
      <c r="D7" s="252" t="s">
        <v>107</v>
      </c>
      <c r="E7" s="253">
        <v>0.8</v>
      </c>
      <c r="F7" s="354"/>
      <c r="G7" s="355"/>
      <c r="H7" s="355"/>
      <c r="I7" s="355"/>
      <c r="J7" s="354"/>
      <c r="K7" s="354"/>
      <c r="L7" s="356" t="s">
        <v>110</v>
      </c>
      <c r="M7" s="254">
        <v>2</v>
      </c>
      <c r="N7" s="354"/>
      <c r="O7" s="354"/>
      <c r="Q7" s="354"/>
      <c r="R7" s="354"/>
      <c r="S7" s="372"/>
      <c r="T7" s="373" t="s">
        <v>194</v>
      </c>
    </row>
    <row r="8" spans="1:37" ht="2.5" customHeight="1" x14ac:dyDescent="0.25">
      <c r="E8" s="354"/>
      <c r="F8" s="354"/>
      <c r="G8" s="355"/>
      <c r="H8" s="355"/>
      <c r="I8" s="355"/>
      <c r="J8" s="354"/>
      <c r="K8" s="354"/>
      <c r="L8" s="354"/>
      <c r="M8" s="354"/>
      <c r="N8" s="354"/>
      <c r="O8" s="354"/>
      <c r="P8" s="354"/>
      <c r="Q8" s="354"/>
      <c r="R8" s="354"/>
    </row>
    <row r="9" spans="1:37" ht="2.5" customHeight="1" x14ac:dyDescent="0.25">
      <c r="E9" s="354"/>
      <c r="F9" s="354"/>
      <c r="G9" s="355"/>
      <c r="H9" s="355"/>
      <c r="I9" s="355"/>
      <c r="J9" s="354"/>
      <c r="K9" s="354"/>
      <c r="L9" s="354"/>
      <c r="M9" s="354"/>
      <c r="N9" s="354"/>
      <c r="O9" s="354"/>
      <c r="P9" s="354"/>
      <c r="Q9" s="354"/>
      <c r="R9" s="354"/>
    </row>
    <row r="10" spans="1:37" ht="16" thickBot="1" x14ac:dyDescent="0.4">
      <c r="B10" s="157" t="s">
        <v>52</v>
      </c>
      <c r="E10" s="354"/>
      <c r="F10" s="354"/>
      <c r="G10" s="355"/>
      <c r="H10" s="355"/>
      <c r="I10" s="355"/>
      <c r="J10" s="354"/>
      <c r="K10" s="354"/>
      <c r="L10" s="354"/>
      <c r="M10" s="357" t="str">
        <f>"Incurred ACPC (NY + "&amp;$M$7&amp;")"</f>
        <v>Incurred ACPC (NY + 2)</v>
      </c>
      <c r="N10" s="354"/>
      <c r="O10" s="354"/>
      <c r="P10" s="354"/>
      <c r="Q10" s="354"/>
      <c r="R10" s="354"/>
      <c r="S10" s="374"/>
      <c r="T10" s="248" t="s">
        <v>193</v>
      </c>
    </row>
    <row r="11" spans="1:37" s="324" customFormat="1" ht="52.5" customHeight="1" thickBot="1" x14ac:dyDescent="0.3">
      <c r="A11" s="24"/>
      <c r="B11" s="30" t="s">
        <v>7</v>
      </c>
      <c r="C11" s="31" t="s">
        <v>24</v>
      </c>
      <c r="D11" s="31" t="s">
        <v>13</v>
      </c>
      <c r="E11" s="358" t="s">
        <v>108</v>
      </c>
      <c r="F11" s="358" t="s">
        <v>83</v>
      </c>
      <c r="G11" s="359" t="s">
        <v>84</v>
      </c>
      <c r="H11" s="359" t="s">
        <v>109</v>
      </c>
      <c r="I11" s="359" t="s">
        <v>85</v>
      </c>
      <c r="J11" s="358" t="s">
        <v>25</v>
      </c>
      <c r="K11" s="358" t="s">
        <v>45</v>
      </c>
      <c r="L11" s="358" t="s">
        <v>46</v>
      </c>
      <c r="M11" s="358" t="str">
        <f>"Incurred ACPC shifted by "&amp;M7&amp;" years"</f>
        <v>Incurred ACPC shifted by 2 years</v>
      </c>
      <c r="N11" s="358" t="s">
        <v>14</v>
      </c>
      <c r="O11" s="358" t="s">
        <v>74</v>
      </c>
      <c r="P11" s="358" t="s">
        <v>129</v>
      </c>
      <c r="Q11" s="358" t="s">
        <v>130</v>
      </c>
      <c r="R11" s="358" t="s">
        <v>133</v>
      </c>
    </row>
    <row r="12" spans="1:37" ht="13" x14ac:dyDescent="0.3">
      <c r="B12" s="33">
        <v>2005</v>
      </c>
      <c r="C12" s="196">
        <f>IF(VLOOKUP(Review!$C$2,Results!$B$6:$F$35,5,0)="95+",'Actual Male deaths'!CC46,'Actual Male deaths'!CB46)</f>
        <v>1759</v>
      </c>
      <c r="D12" s="203">
        <f>IF(VLOOKUP(Review!$C$2,Results!$B$6:$F$35,5,0)="95+",'Actual Male deaths'!CE46,'Actual Male deaths'!CD46)</f>
        <v>70.826037521318938</v>
      </c>
      <c r="E12" s="367">
        <v>1391.3895698149483</v>
      </c>
      <c r="F12" s="360">
        <f>IF(ISBLANK(E12),NA(),E12/$E$7)</f>
        <v>1739.2369622686854</v>
      </c>
      <c r="G12" s="368">
        <v>0.25660964230171074</v>
      </c>
      <c r="H12" s="368">
        <v>0</v>
      </c>
      <c r="I12" s="368">
        <f>G12</f>
        <v>0.25660964230171074</v>
      </c>
      <c r="J12" s="360">
        <f>IF(F12*(1-I12)=0,NA(),F12*(1-I12))</f>
        <v>1292.9319875030039</v>
      </c>
      <c r="K12" s="367">
        <v>63799.303020667714</v>
      </c>
      <c r="L12" s="367">
        <v>87272.320878661092</v>
      </c>
      <c r="M12" s="360" t="e">
        <f>IF(VLOOKUP(B12-$M$7,$B$12:$L$77,11,0)=0,NA(),VLOOKUP(B12-$M$7,$B$12:$L$77,11,0))</f>
        <v>#N/A</v>
      </c>
      <c r="N12" s="370">
        <v>69.819999999999993</v>
      </c>
      <c r="O12" s="361">
        <f>IF(D12=0,NA(),D12-N12)</f>
        <v>1.0060375213189445</v>
      </c>
      <c r="P12" s="366"/>
      <c r="Q12" s="366"/>
      <c r="R12" s="361"/>
      <c r="S12" s="320"/>
      <c r="T12" s="320"/>
      <c r="U12" s="320"/>
      <c r="V12" s="320"/>
      <c r="W12" s="320"/>
      <c r="X12" s="320"/>
      <c r="Y12" s="320"/>
      <c r="Z12" s="320"/>
      <c r="AA12" s="320"/>
      <c r="AB12" s="320"/>
      <c r="AC12" s="320"/>
      <c r="AD12" s="320"/>
      <c r="AE12" s="320"/>
      <c r="AF12" s="320"/>
      <c r="AG12" s="320"/>
      <c r="AH12" s="320"/>
      <c r="AI12" s="320"/>
      <c r="AJ12" s="320"/>
      <c r="AK12" s="320"/>
    </row>
    <row r="13" spans="1:37" ht="13" x14ac:dyDescent="0.3">
      <c r="B13" s="32">
        <f>B12+1</f>
        <v>2006</v>
      </c>
      <c r="C13" s="196">
        <f>IF(VLOOKUP(Review!$C$2,Results!$B$6:$F$35,5,0)="95+",'Actual Male deaths'!CC47,'Actual Male deaths'!CB47)</f>
        <v>1744</v>
      </c>
      <c r="D13" s="203">
        <f>IF(VLOOKUP(Review!$C$2,Results!$B$6:$F$35,5,0)="95+",'Actual Male deaths'!CE47,'Actual Male deaths'!CD47)</f>
        <v>71.821961009174316</v>
      </c>
      <c r="E13" s="367">
        <v>1813.8328260360572</v>
      </c>
      <c r="F13" s="360">
        <f t="shared" ref="F13:F76" si="0">IF(ISBLANK(E13),NA(),E13/$E$7)</f>
        <v>2267.2910325450712</v>
      </c>
      <c r="G13" s="368">
        <v>0.22674418604651161</v>
      </c>
      <c r="H13" s="368">
        <v>-5.8139534883716593E-4</v>
      </c>
      <c r="I13" s="368">
        <f t="shared" ref="I13:I27" si="1">G13</f>
        <v>0.22674418604651161</v>
      </c>
      <c r="J13" s="360">
        <f t="shared" ref="J13:J76" si="2">IF(F13*(1-I13)=0,NA(),F13*(1-I13))</f>
        <v>1753.1959728400841</v>
      </c>
      <c r="K13" s="369">
        <v>73860.711557862029</v>
      </c>
      <c r="L13" s="367">
        <v>88458.215627105397</v>
      </c>
      <c r="M13" s="360" t="e">
        <f t="shared" ref="M13:M76" si="3">IF(VLOOKUP(B13-$M$7,$B$12:$L$77,11,0)=0,NA(),VLOOKUP(B13-$M$7,$B$12:$L$77,11,0))</f>
        <v>#N/A</v>
      </c>
      <c r="N13" s="371">
        <v>70.040000000000006</v>
      </c>
      <c r="O13" s="361">
        <f t="shared" ref="O13:O76" si="4">IF(D13=0,NA(),D13-N13)</f>
        <v>1.7819610091743101</v>
      </c>
      <c r="P13" s="36"/>
      <c r="Q13" s="36"/>
      <c r="R13" s="361"/>
      <c r="S13" s="320"/>
      <c r="T13" s="320"/>
      <c r="U13" s="320"/>
      <c r="V13" s="320"/>
      <c r="W13" s="320"/>
      <c r="X13" s="320"/>
      <c r="Y13" s="320"/>
      <c r="Z13" s="320"/>
      <c r="AA13" s="320"/>
      <c r="AB13" s="320"/>
      <c r="AC13" s="320"/>
      <c r="AD13" s="320"/>
      <c r="AE13" s="320"/>
      <c r="AF13" s="320"/>
      <c r="AG13" s="320"/>
      <c r="AH13" s="320"/>
      <c r="AI13" s="320"/>
      <c r="AJ13" s="320"/>
      <c r="AK13" s="320"/>
    </row>
    <row r="14" spans="1:37" ht="13" x14ac:dyDescent="0.3">
      <c r="B14" s="32">
        <f t="shared" ref="B14:B77" si="5">B13+1</f>
        <v>2007</v>
      </c>
      <c r="C14" s="196">
        <f>IF(VLOOKUP(Review!$C$2,Results!$B$6:$F$35,5,0)="95+",'Actual Male deaths'!CC48,'Actual Male deaths'!CB48)</f>
        <v>1830</v>
      </c>
      <c r="D14" s="203">
        <f>IF(VLOOKUP(Review!$C$2,Results!$B$6:$F$35,5,0)="95+",'Actual Male deaths'!CE48,'Actual Male deaths'!CD48)</f>
        <v>72.355464480874318</v>
      </c>
      <c r="E14" s="367">
        <v>2000.3142402545743</v>
      </c>
      <c r="F14" s="360">
        <f t="shared" si="0"/>
        <v>2500.3928003182177</v>
      </c>
      <c r="G14" s="368">
        <v>0.24647519582245431</v>
      </c>
      <c r="H14" s="368">
        <v>-5.2219321148827547E-4</v>
      </c>
      <c r="I14" s="368">
        <f t="shared" si="1"/>
        <v>0.24647519582245431</v>
      </c>
      <c r="J14" s="360">
        <f t="shared" si="2"/>
        <v>1884.1079952267303</v>
      </c>
      <c r="K14" s="369">
        <v>77642.215942477735</v>
      </c>
      <c r="L14" s="367">
        <v>94704.466007433046</v>
      </c>
      <c r="M14" s="360">
        <f t="shared" si="3"/>
        <v>87272.320878661092</v>
      </c>
      <c r="N14" s="371">
        <v>70.41</v>
      </c>
      <c r="O14" s="361">
        <f t="shared" si="4"/>
        <v>1.9454644808743211</v>
      </c>
      <c r="P14" s="36"/>
      <c r="Q14" s="36"/>
      <c r="R14" s="361"/>
      <c r="S14" s="320"/>
      <c r="T14" s="320"/>
      <c r="U14" s="320"/>
      <c r="V14" s="320"/>
      <c r="W14" s="320"/>
      <c r="X14" s="320"/>
      <c r="Y14" s="320"/>
      <c r="Z14" s="320"/>
      <c r="AA14" s="320"/>
      <c r="AB14" s="320"/>
      <c r="AC14" s="320"/>
      <c r="AD14" s="320"/>
      <c r="AE14" s="320"/>
      <c r="AF14" s="320"/>
      <c r="AG14" s="320"/>
      <c r="AH14" s="320"/>
      <c r="AI14" s="320"/>
      <c r="AJ14" s="320"/>
      <c r="AK14" s="320"/>
    </row>
    <row r="15" spans="1:37" ht="13" x14ac:dyDescent="0.3">
      <c r="B15" s="32">
        <f t="shared" si="5"/>
        <v>2008</v>
      </c>
      <c r="C15" s="196">
        <f>IF(VLOOKUP(Review!$C$2,Results!$B$6:$F$35,5,0)="95+",'Actual Male deaths'!CC49,'Actual Male deaths'!CB49)</f>
        <v>1879</v>
      </c>
      <c r="D15" s="203">
        <f>IF(VLOOKUP(Review!$C$2,Results!$B$6:$F$35,5,0)="95+",'Actual Male deaths'!CE49,'Actual Male deaths'!CD49)</f>
        <v>72.684938797232576</v>
      </c>
      <c r="E15" s="367">
        <v>2362.2627772420442</v>
      </c>
      <c r="F15" s="360">
        <f t="shared" si="0"/>
        <v>2952.8284715525551</v>
      </c>
      <c r="G15" s="368">
        <v>0.23087071240105542</v>
      </c>
      <c r="H15" s="368">
        <v>-3.0782761653473933E-3</v>
      </c>
      <c r="I15" s="368">
        <f t="shared" si="1"/>
        <v>0.23087071240105542</v>
      </c>
      <c r="J15" s="360">
        <f t="shared" si="2"/>
        <v>2271.106858727097</v>
      </c>
      <c r="K15" s="369">
        <v>78736.091727898762</v>
      </c>
      <c r="L15" s="367">
        <v>92666.384979945098</v>
      </c>
      <c r="M15" s="360">
        <f t="shared" si="3"/>
        <v>88458.215627105397</v>
      </c>
      <c r="N15" s="371">
        <v>71.349999999999994</v>
      </c>
      <c r="O15" s="361">
        <f t="shared" si="4"/>
        <v>1.3349387972325815</v>
      </c>
      <c r="P15" s="36"/>
      <c r="Q15" s="36"/>
      <c r="R15" s="361"/>
      <c r="S15" s="320"/>
      <c r="T15" s="320"/>
      <c r="U15" s="320"/>
      <c r="V15" s="320"/>
      <c r="W15" s="320"/>
      <c r="X15" s="320"/>
      <c r="Y15" s="320"/>
      <c r="Z15" s="320"/>
      <c r="AA15" s="320"/>
      <c r="AB15" s="320"/>
      <c r="AC15" s="320"/>
      <c r="AD15" s="320"/>
      <c r="AE15" s="320"/>
      <c r="AF15" s="320"/>
      <c r="AG15" s="320"/>
      <c r="AH15" s="320"/>
      <c r="AI15" s="320"/>
      <c r="AJ15" s="320"/>
      <c r="AK15" s="320"/>
    </row>
    <row r="16" spans="1:37" ht="13" x14ac:dyDescent="0.3">
      <c r="B16" s="32">
        <f t="shared" si="5"/>
        <v>2009</v>
      </c>
      <c r="C16" s="196">
        <f>IF(VLOOKUP(Review!$C$2,Results!$B$6:$F$35,5,0)="95+",'Actual Male deaths'!CC50,'Actual Male deaths'!CB50)</f>
        <v>1945</v>
      </c>
      <c r="D16" s="203">
        <f>IF(VLOOKUP(Review!$C$2,Results!$B$6:$F$35,5,0)="95+",'Actual Male deaths'!CE50,'Actual Male deaths'!CD50)</f>
        <v>73.357840616966584</v>
      </c>
      <c r="E16" s="367">
        <v>2456.5992570234503</v>
      </c>
      <c r="F16" s="360">
        <f t="shared" si="0"/>
        <v>3070.7490712793128</v>
      </c>
      <c r="G16" s="368">
        <v>0.24140857021637674</v>
      </c>
      <c r="H16" s="368">
        <v>-8.4853627492575967E-4</v>
      </c>
      <c r="I16" s="368">
        <f t="shared" si="1"/>
        <v>0.24140857021637674</v>
      </c>
      <c r="J16" s="360">
        <f t="shared" si="2"/>
        <v>2329.443928488507</v>
      </c>
      <c r="K16" s="369">
        <v>85698.300275961286</v>
      </c>
      <c r="L16" s="367">
        <v>92646.624547044572</v>
      </c>
      <c r="M16" s="360">
        <f t="shared" si="3"/>
        <v>94704.466007433046</v>
      </c>
      <c r="N16" s="371">
        <v>72.08</v>
      </c>
      <c r="O16" s="361">
        <f t="shared" si="4"/>
        <v>1.2778406169665857</v>
      </c>
      <c r="P16" s="371">
        <v>71.610191082802544</v>
      </c>
      <c r="Q16" s="371">
        <v>71.517583408476099</v>
      </c>
      <c r="R16" s="361">
        <f>D16-Q16</f>
        <v>1.8402572084904847</v>
      </c>
      <c r="S16" s="320"/>
      <c r="T16" s="320"/>
      <c r="U16" s="320"/>
      <c r="V16" s="320"/>
      <c r="W16" s="320"/>
      <c r="X16" s="320"/>
      <c r="Y16" s="320"/>
      <c r="Z16" s="320"/>
      <c r="AA16" s="320"/>
      <c r="AB16" s="320"/>
      <c r="AC16" s="320"/>
      <c r="AD16" s="320"/>
      <c r="AE16" s="320"/>
      <c r="AF16" s="320"/>
      <c r="AG16" s="320"/>
      <c r="AH16" s="320"/>
      <c r="AI16" s="320"/>
      <c r="AJ16" s="320"/>
      <c r="AK16" s="320"/>
    </row>
    <row r="17" spans="2:37" ht="13" x14ac:dyDescent="0.3">
      <c r="B17" s="32">
        <f t="shared" si="5"/>
        <v>2010</v>
      </c>
      <c r="C17" s="196">
        <f>IF(VLOOKUP(Review!$C$2,Results!$B$6:$F$35,5,0)="95+",'Actual Male deaths'!CC51,'Actual Male deaths'!CB51)</f>
        <v>1954</v>
      </c>
      <c r="D17" s="203">
        <f>IF(VLOOKUP(Review!$C$2,Results!$B$6:$F$35,5,0)="95+",'Actual Male deaths'!CE51,'Actual Male deaths'!CD51)</f>
        <v>73.46392016376663</v>
      </c>
      <c r="E17" s="367">
        <v>2543.7583081570997</v>
      </c>
      <c r="F17" s="360">
        <f t="shared" si="0"/>
        <v>3179.6978851963745</v>
      </c>
      <c r="G17" s="368">
        <v>0.25730519480519481</v>
      </c>
      <c r="H17" s="368">
        <v>-6.4935064935065512E-3</v>
      </c>
      <c r="I17" s="368">
        <f t="shared" si="1"/>
        <v>0.25730519480519481</v>
      </c>
      <c r="J17" s="360">
        <f t="shared" si="2"/>
        <v>2361.5451014242553</v>
      </c>
      <c r="K17" s="369">
        <v>88598.610924940323</v>
      </c>
      <c r="L17" s="367">
        <v>98722.62940243863</v>
      </c>
      <c r="M17" s="360">
        <f t="shared" si="3"/>
        <v>92666.384979945098</v>
      </c>
      <c r="N17" s="371">
        <v>72.510000000000005</v>
      </c>
      <c r="O17" s="361">
        <f t="shared" si="4"/>
        <v>0.95392016376662525</v>
      </c>
      <c r="P17" s="371">
        <v>72.052564102564105</v>
      </c>
      <c r="Q17" s="371">
        <v>72.075943996605858</v>
      </c>
      <c r="R17" s="361">
        <f t="shared" ref="R17:R24" si="6">D17-Q17</f>
        <v>1.3879761671607724</v>
      </c>
      <c r="S17" s="320"/>
      <c r="T17" s="320"/>
      <c r="U17" s="320"/>
      <c r="V17" s="320"/>
      <c r="W17" s="320"/>
      <c r="X17" s="320"/>
      <c r="Y17" s="320"/>
      <c r="Z17" s="320"/>
      <c r="AA17" s="320"/>
      <c r="AB17" s="320"/>
      <c r="AC17" s="320"/>
      <c r="AD17" s="320"/>
      <c r="AE17" s="320"/>
      <c r="AF17" s="320"/>
      <c r="AG17" s="320"/>
      <c r="AH17" s="320"/>
      <c r="AI17" s="320"/>
      <c r="AJ17" s="320"/>
      <c r="AK17" s="320"/>
    </row>
    <row r="18" spans="2:37" ht="13" x14ac:dyDescent="0.3">
      <c r="B18" s="32">
        <f t="shared" si="5"/>
        <v>2011</v>
      </c>
      <c r="C18" s="196">
        <f>IF(VLOOKUP(Review!$C$2,Results!$B$6:$F$35,5,0)="95+",'Actual Male deaths'!CC52,'Actual Male deaths'!CB52)</f>
        <v>1944</v>
      </c>
      <c r="D18" s="203">
        <f>IF(VLOOKUP(Review!$C$2,Results!$B$6:$F$35,5,0)="95+",'Actual Male deaths'!CE52,'Actual Male deaths'!CD52)</f>
        <v>73.995884773662553</v>
      </c>
      <c r="E18" s="367">
        <v>2768.3494022367913</v>
      </c>
      <c r="F18" s="360">
        <f t="shared" si="0"/>
        <v>3460.4367527959889</v>
      </c>
      <c r="G18" s="368">
        <v>0.25732064421669104</v>
      </c>
      <c r="H18" s="368">
        <v>0</v>
      </c>
      <c r="I18" s="368">
        <f t="shared" si="1"/>
        <v>0.25732064421669104</v>
      </c>
      <c r="J18" s="360">
        <f t="shared" si="2"/>
        <v>2569.9949382954105</v>
      </c>
      <c r="K18" s="369">
        <v>83496.865509162963</v>
      </c>
      <c r="L18" s="367">
        <v>97079.43044751852</v>
      </c>
      <c r="M18" s="360">
        <f t="shared" si="3"/>
        <v>92646.624547044572</v>
      </c>
      <c r="N18" s="371">
        <v>72.59</v>
      </c>
      <c r="O18" s="361">
        <f t="shared" si="4"/>
        <v>1.4058847736625495</v>
      </c>
      <c r="P18" s="371">
        <v>72.428659286592861</v>
      </c>
      <c r="Q18" s="371">
        <v>72.312653061224495</v>
      </c>
      <c r="R18" s="361">
        <f t="shared" si="6"/>
        <v>1.683231712438058</v>
      </c>
      <c r="S18" s="320"/>
      <c r="T18" s="320"/>
      <c r="U18" s="320"/>
      <c r="V18" s="320"/>
      <c r="W18" s="320"/>
      <c r="X18" s="320"/>
      <c r="Y18" s="320"/>
      <c r="Z18" s="320"/>
      <c r="AA18" s="320"/>
      <c r="AB18" s="320"/>
      <c r="AC18" s="320"/>
      <c r="AD18" s="320"/>
      <c r="AE18" s="320"/>
      <c r="AF18" s="320"/>
      <c r="AG18" s="320"/>
      <c r="AH18" s="320"/>
      <c r="AI18" s="320"/>
      <c r="AJ18" s="320"/>
      <c r="AK18" s="320"/>
    </row>
    <row r="19" spans="2:37" ht="13" x14ac:dyDescent="0.3">
      <c r="B19" s="32">
        <f t="shared" si="5"/>
        <v>2012</v>
      </c>
      <c r="C19" s="196">
        <f>IF(VLOOKUP(Review!$C$2,Results!$B$6:$F$35,5,0)="95+",'Actual Male deaths'!CC53,'Actual Male deaths'!CB53)</f>
        <v>2138</v>
      </c>
      <c r="D19" s="203">
        <f>IF(VLOOKUP(Review!$C$2,Results!$B$6:$F$35,5,0)="95+",'Actual Male deaths'!CE53,'Actual Male deaths'!CD53)</f>
        <v>74.568755846585589</v>
      </c>
      <c r="E19" s="34">
        <v>2799.7988533988532</v>
      </c>
      <c r="F19" s="360">
        <f t="shared" si="0"/>
        <v>3499.7485667485662</v>
      </c>
      <c r="G19" s="199">
        <v>0.29823296069239091</v>
      </c>
      <c r="H19" s="199">
        <v>1.9473494410385817E-2</v>
      </c>
      <c r="I19" s="199">
        <f t="shared" si="1"/>
        <v>0.29823296069239091</v>
      </c>
      <c r="J19" s="360">
        <f t="shared" si="2"/>
        <v>2456.0081900081896</v>
      </c>
      <c r="K19" s="35">
        <v>92366.900786222061</v>
      </c>
      <c r="L19" s="34">
        <v>97449.295570400805</v>
      </c>
      <c r="M19" s="360">
        <f t="shared" si="3"/>
        <v>98722.62940243863</v>
      </c>
      <c r="N19" s="36">
        <v>73.65251939041238</v>
      </c>
      <c r="O19" s="361">
        <f t="shared" si="4"/>
        <v>0.91623645617320904</v>
      </c>
      <c r="P19" s="371">
        <v>72.999371069182388</v>
      </c>
      <c r="Q19" s="371">
        <v>72.803866290777279</v>
      </c>
      <c r="R19" s="361">
        <f t="shared" si="6"/>
        <v>1.7648895558083098</v>
      </c>
      <c r="S19" s="320"/>
      <c r="T19" s="320"/>
      <c r="U19" s="320"/>
      <c r="V19" s="320"/>
      <c r="W19" s="320"/>
      <c r="X19" s="320"/>
      <c r="Y19" s="320"/>
      <c r="Z19" s="320"/>
      <c r="AA19" s="320"/>
      <c r="AB19" s="320"/>
      <c r="AC19" s="320"/>
      <c r="AD19" s="320"/>
      <c r="AE19" s="320"/>
      <c r="AF19" s="320"/>
      <c r="AG19" s="320"/>
      <c r="AH19" s="320"/>
      <c r="AI19" s="320"/>
      <c r="AJ19" s="320"/>
      <c r="AK19" s="320"/>
    </row>
    <row r="20" spans="2:37" ht="13" x14ac:dyDescent="0.3">
      <c r="B20" s="32">
        <f t="shared" si="5"/>
        <v>2013</v>
      </c>
      <c r="C20" s="196">
        <f>IF(VLOOKUP(Review!$C$2,Results!$B$6:$F$35,5,0)="95+",'Actual Male deaths'!CC54,'Actual Male deaths'!CB54)</f>
        <v>2140</v>
      </c>
      <c r="D20" s="203">
        <f>IF(VLOOKUP(Review!$C$2,Results!$B$6:$F$35,5,0)="95+",'Actual Male deaths'!CE54,'Actual Male deaths'!CD54)</f>
        <v>74.727570093457942</v>
      </c>
      <c r="E20" s="34">
        <v>2859.8145695364237</v>
      </c>
      <c r="F20" s="360">
        <f t="shared" si="0"/>
        <v>3574.7682119205297</v>
      </c>
      <c r="G20" s="199">
        <v>0.31608588525167197</v>
      </c>
      <c r="H20" s="199">
        <v>1.2671594508975703E-2</v>
      </c>
      <c r="I20" s="199">
        <f t="shared" si="1"/>
        <v>0.31608588525167197</v>
      </c>
      <c r="J20" s="360">
        <f t="shared" si="2"/>
        <v>2444.8344370860927</v>
      </c>
      <c r="K20" s="35">
        <v>90779.087232142861</v>
      </c>
      <c r="L20" s="34">
        <v>97744.047159032445</v>
      </c>
      <c r="M20" s="360">
        <f t="shared" si="3"/>
        <v>97079.43044751852</v>
      </c>
      <c r="N20" s="36">
        <v>73.844657490771326</v>
      </c>
      <c r="O20" s="361">
        <f t="shared" si="4"/>
        <v>0.88291260268661631</v>
      </c>
      <c r="P20" s="371">
        <v>73.07045895281189</v>
      </c>
      <c r="Q20" s="371">
        <v>72.985038414880705</v>
      </c>
      <c r="R20" s="361">
        <f t="shared" si="6"/>
        <v>1.7425316785772367</v>
      </c>
      <c r="S20" s="320"/>
      <c r="T20" s="320"/>
      <c r="U20" s="320"/>
      <c r="V20" s="333"/>
      <c r="W20" s="320"/>
      <c r="X20" s="320"/>
      <c r="Y20" s="320"/>
      <c r="Z20" s="320"/>
      <c r="AA20" s="320"/>
      <c r="AB20" s="320"/>
      <c r="AC20" s="320"/>
      <c r="AD20" s="320"/>
      <c r="AE20" s="320"/>
      <c r="AF20" s="320"/>
      <c r="AG20" s="320"/>
      <c r="AH20" s="320"/>
      <c r="AI20" s="320"/>
      <c r="AJ20" s="320"/>
      <c r="AK20" s="320"/>
    </row>
    <row r="21" spans="2:37" ht="13" x14ac:dyDescent="0.3">
      <c r="B21" s="32">
        <f t="shared" si="5"/>
        <v>2014</v>
      </c>
      <c r="C21" s="196">
        <f>IF(VLOOKUP(Review!$C$2,Results!$B$6:$F$35,5,0)="95+",'Actual Male deaths'!CC55,'Actual Male deaths'!CB55)</f>
        <v>2107</v>
      </c>
      <c r="D21" s="203">
        <f>IF(VLOOKUP(Review!$C$2,Results!$B$6:$F$35,5,0)="95+",'Actual Male deaths'!CE55,'Actual Male deaths'!CD55)</f>
        <v>75.148552444233502</v>
      </c>
      <c r="E21" s="34">
        <v>2905.592868719611</v>
      </c>
      <c r="F21" s="360">
        <f t="shared" si="0"/>
        <v>3631.9910858995136</v>
      </c>
      <c r="G21" s="199">
        <v>0.31708160442600275</v>
      </c>
      <c r="H21" s="199">
        <v>2.1784232365145262E-2</v>
      </c>
      <c r="I21" s="199">
        <f t="shared" si="1"/>
        <v>0.31708160442600275</v>
      </c>
      <c r="J21" s="360">
        <f t="shared" si="2"/>
        <v>2480.3535251215558</v>
      </c>
      <c r="K21" s="35">
        <v>90320.937700444891</v>
      </c>
      <c r="L21" s="34">
        <v>97815.651441478054</v>
      </c>
      <c r="M21" s="360">
        <f t="shared" si="3"/>
        <v>97449.295570400805</v>
      </c>
      <c r="N21" s="36">
        <v>74.436702161997914</v>
      </c>
      <c r="O21" s="361">
        <f t="shared" si="4"/>
        <v>0.71185028223558788</v>
      </c>
      <c r="P21" s="371">
        <v>73.537815126050418</v>
      </c>
      <c r="Q21" s="371">
        <v>73.33021702838063</v>
      </c>
      <c r="R21" s="361">
        <f t="shared" si="6"/>
        <v>1.8183354158528715</v>
      </c>
      <c r="S21" s="320"/>
      <c r="T21" s="320"/>
      <c r="U21" s="320"/>
      <c r="V21" s="320"/>
      <c r="W21" s="320"/>
      <c r="X21" s="320"/>
      <c r="Y21" s="320"/>
      <c r="Z21" s="320"/>
      <c r="AA21" s="320"/>
      <c r="AB21" s="320"/>
      <c r="AC21" s="320"/>
      <c r="AD21" s="320"/>
      <c r="AE21" s="320"/>
      <c r="AF21" s="320"/>
      <c r="AG21" s="320"/>
      <c r="AH21" s="320"/>
      <c r="AI21" s="320"/>
      <c r="AJ21" s="320"/>
      <c r="AK21" s="320"/>
    </row>
    <row r="22" spans="2:37" ht="13" x14ac:dyDescent="0.3">
      <c r="B22" s="32">
        <f t="shared" si="5"/>
        <v>2015</v>
      </c>
      <c r="C22" s="196">
        <f>IF(VLOOKUP(Review!$C$2,Results!$B$6:$F$35,5,0)="95+",'Actual Male deaths'!CC56,'Actual Male deaths'!CB56)</f>
        <v>2139</v>
      </c>
      <c r="D22" s="203">
        <f>IF(VLOOKUP(Review!$C$2,Results!$B$6:$F$35,5,0)="95+",'Actual Male deaths'!CE56,'Actual Male deaths'!CD56)</f>
        <v>75.454885460495561</v>
      </c>
      <c r="E22" s="34">
        <v>3032.272256393655</v>
      </c>
      <c r="F22" s="360">
        <f t="shared" si="0"/>
        <v>3790.3403204920687</v>
      </c>
      <c r="G22" s="199">
        <v>0.3127068166776969</v>
      </c>
      <c r="H22" s="199">
        <v>9.5962938451357171E-3</v>
      </c>
      <c r="I22" s="199">
        <f t="shared" si="1"/>
        <v>0.3127068166776969</v>
      </c>
      <c r="J22" s="360">
        <f t="shared" si="2"/>
        <v>2605.0750647458722</v>
      </c>
      <c r="K22" s="35">
        <v>89570.119258373205</v>
      </c>
      <c r="L22" s="34">
        <v>102529.74385170918</v>
      </c>
      <c r="M22" s="360">
        <f t="shared" si="3"/>
        <v>97744.047159032445</v>
      </c>
      <c r="N22" s="36">
        <v>74.849671535702043</v>
      </c>
      <c r="O22" s="361">
        <f t="shared" si="4"/>
        <v>0.60521392479351732</v>
      </c>
      <c r="P22" s="371">
        <v>73.947646747752515</v>
      </c>
      <c r="Q22" s="371">
        <v>73.91612503868771</v>
      </c>
      <c r="R22" s="361">
        <f t="shared" si="6"/>
        <v>1.5387604218078508</v>
      </c>
      <c r="S22" s="320"/>
      <c r="T22" s="320"/>
      <c r="U22" s="320"/>
      <c r="V22" s="320"/>
      <c r="W22" s="320"/>
      <c r="X22" s="320"/>
      <c r="Y22" s="320"/>
      <c r="Z22" s="320"/>
      <c r="AA22" s="320"/>
      <c r="AB22" s="320"/>
      <c r="AC22" s="320"/>
      <c r="AD22" s="320"/>
      <c r="AE22" s="320"/>
      <c r="AF22" s="320"/>
      <c r="AG22" s="320"/>
      <c r="AH22" s="320"/>
      <c r="AI22" s="320"/>
      <c r="AJ22" s="320"/>
      <c r="AK22" s="320"/>
    </row>
    <row r="23" spans="2:37" ht="13" x14ac:dyDescent="0.3">
      <c r="B23" s="32">
        <f t="shared" si="5"/>
        <v>2016</v>
      </c>
      <c r="C23" s="196">
        <f>IF(VLOOKUP(Review!$C$2,Results!$B$6:$F$35,5,0)="95+",'Actual Male deaths'!CC57,'Actual Male deaths'!CB57)</f>
        <v>2205</v>
      </c>
      <c r="D23" s="203">
        <f>IF(VLOOKUP(Review!$C$2,Results!$B$6:$F$35,5,0)="95+",'Actual Male deaths'!CE57,'Actual Male deaths'!CD57)</f>
        <v>76.001587301587307</v>
      </c>
      <c r="E23" s="34">
        <v>2797.5229192881538</v>
      </c>
      <c r="F23" s="360">
        <f t="shared" si="0"/>
        <v>3496.903649110192</v>
      </c>
      <c r="G23" s="199">
        <v>0.30896057347670253</v>
      </c>
      <c r="H23" s="199">
        <v>1.6487455197132572E-2</v>
      </c>
      <c r="I23" s="199">
        <f t="shared" si="1"/>
        <v>0.30896057347670253</v>
      </c>
      <c r="J23" s="360">
        <f t="shared" si="2"/>
        <v>2416.4982922883337</v>
      </c>
      <c r="K23" s="35">
        <v>94983.718448365355</v>
      </c>
      <c r="L23" s="34">
        <v>107666.56086618258</v>
      </c>
      <c r="M23" s="360">
        <f t="shared" si="3"/>
        <v>97815.651441478054</v>
      </c>
      <c r="N23" s="36">
        <v>75.504881645449501</v>
      </c>
      <c r="O23" s="361">
        <f t="shared" si="4"/>
        <v>0.49670565613780582</v>
      </c>
      <c r="P23" s="36">
        <v>74.052200614124871</v>
      </c>
      <c r="Q23" s="36">
        <v>74.064538514920201</v>
      </c>
      <c r="R23" s="361">
        <f t="shared" si="6"/>
        <v>1.9370487866671056</v>
      </c>
      <c r="S23" s="320"/>
      <c r="T23" s="320"/>
      <c r="U23" s="320"/>
      <c r="V23" s="320"/>
      <c r="W23" s="320"/>
      <c r="X23" s="320"/>
      <c r="Y23" s="320"/>
      <c r="Z23" s="320"/>
      <c r="AA23" s="320"/>
      <c r="AB23" s="320"/>
      <c r="AC23" s="320"/>
      <c r="AD23" s="320"/>
      <c r="AE23" s="320"/>
      <c r="AF23" s="320"/>
      <c r="AG23" s="320"/>
      <c r="AH23" s="320"/>
      <c r="AI23" s="320"/>
      <c r="AJ23" s="320"/>
      <c r="AK23" s="320"/>
    </row>
    <row r="24" spans="2:37" ht="13" x14ac:dyDescent="0.3">
      <c r="B24" s="32">
        <f t="shared" si="5"/>
        <v>2017</v>
      </c>
      <c r="C24" s="196">
        <f>IF(VLOOKUP(Review!$C$2,Results!$B$6:$F$35,5,0)="95+",'Actual Male deaths'!CC58,'Actual Male deaths'!CB58)</f>
        <v>2099</v>
      </c>
      <c r="D24" s="203">
        <f>IF(VLOOKUP(Review!$C$2,Results!$B$6:$F$35,5,0)="95+",'Actual Male deaths'!CE58,'Actual Male deaths'!CD58)</f>
        <v>76.24535493091949</v>
      </c>
      <c r="E24" s="34">
        <v>2426.3958097395243</v>
      </c>
      <c r="F24" s="360">
        <f t="shared" si="0"/>
        <v>3032.9947621744054</v>
      </c>
      <c r="G24" s="199">
        <v>0.25548654244306418</v>
      </c>
      <c r="H24" s="199">
        <v>3.354037267080745E-2</v>
      </c>
      <c r="I24" s="199">
        <f t="shared" si="1"/>
        <v>0.25548654244306418</v>
      </c>
      <c r="J24" s="360">
        <f t="shared" si="2"/>
        <v>2258.1054171385431</v>
      </c>
      <c r="K24" s="35">
        <v>100305.06696347089</v>
      </c>
      <c r="L24" s="34">
        <v>113971.02328617798</v>
      </c>
      <c r="M24" s="360">
        <f t="shared" si="3"/>
        <v>102529.74385170918</v>
      </c>
      <c r="N24" s="36">
        <v>75.310038451928463</v>
      </c>
      <c r="O24" s="361">
        <f t="shared" si="4"/>
        <v>0.93531647899102666</v>
      </c>
      <c r="P24" s="36">
        <v>74.970260223048328</v>
      </c>
      <c r="Q24" s="36">
        <v>74.802884615384613</v>
      </c>
      <c r="R24" s="361">
        <f t="shared" si="6"/>
        <v>1.4424703155348766</v>
      </c>
      <c r="S24" s="320"/>
      <c r="T24" s="320"/>
      <c r="U24" s="320"/>
      <c r="V24" s="320"/>
      <c r="W24" s="320"/>
      <c r="X24" s="320"/>
      <c r="Y24" s="320"/>
      <c r="Z24" s="320"/>
      <c r="AA24" s="320"/>
      <c r="AB24" s="320"/>
      <c r="AC24" s="320"/>
      <c r="AD24" s="320"/>
      <c r="AE24" s="320"/>
      <c r="AF24" s="320"/>
      <c r="AG24" s="320"/>
      <c r="AH24" s="320"/>
      <c r="AI24" s="320"/>
      <c r="AJ24" s="320"/>
      <c r="AK24" s="320"/>
    </row>
    <row r="25" spans="2:37" ht="13" x14ac:dyDescent="0.3">
      <c r="B25" s="32">
        <f t="shared" si="5"/>
        <v>2018</v>
      </c>
      <c r="C25" s="196">
        <f>IF(VLOOKUP(Review!$C$2,Results!$B$6:$F$35,5,0)="95+",'Actual Male deaths'!CC59,'Actual Male deaths'!CB59)</f>
        <v>2054</v>
      </c>
      <c r="D25" s="203">
        <f>IF(VLOOKUP(Review!$C$2,Results!$B$6:$F$35,5,0)="95+",'Actual Male deaths'!CE59,'Actual Male deaths'!CD59)</f>
        <v>76.92307692307692</v>
      </c>
      <c r="E25" s="34">
        <v>2485.7904310003955</v>
      </c>
      <c r="F25" s="360">
        <f t="shared" si="0"/>
        <v>3107.2380387504941</v>
      </c>
      <c r="G25" s="199">
        <v>0.24434571890145396</v>
      </c>
      <c r="H25" s="199">
        <v>6.7043618739903055E-2</v>
      </c>
      <c r="I25" s="199">
        <f t="shared" si="1"/>
        <v>0.24434571890145396</v>
      </c>
      <c r="J25" s="360">
        <f t="shared" si="2"/>
        <v>2347.9977263740607</v>
      </c>
      <c r="K25" s="35">
        <v>94999.324628820963</v>
      </c>
      <c r="L25" s="34">
        <v>126070.50885088192</v>
      </c>
      <c r="M25" s="360">
        <f t="shared" si="3"/>
        <v>107666.56086618258</v>
      </c>
      <c r="N25" s="36">
        <v>76.561296722639071</v>
      </c>
      <c r="O25" s="361">
        <f t="shared" si="4"/>
        <v>0.36178020043784898</v>
      </c>
      <c r="P25" s="36">
        <v>75.009154550350033</v>
      </c>
      <c r="Q25" s="36">
        <v>74.933817903596022</v>
      </c>
      <c r="R25" s="361">
        <f t="shared" ref="R25" si="7">D25-Q25</f>
        <v>1.9892590194808975</v>
      </c>
      <c r="S25" s="320"/>
      <c r="T25" s="320"/>
      <c r="U25" s="320"/>
      <c r="V25" s="320"/>
      <c r="W25" s="320"/>
      <c r="X25" s="320"/>
      <c r="Y25" s="320"/>
      <c r="Z25" s="320"/>
      <c r="AA25" s="320"/>
      <c r="AB25" s="320"/>
      <c r="AC25" s="320"/>
      <c r="AD25" s="320"/>
      <c r="AE25" s="320"/>
      <c r="AF25" s="320"/>
      <c r="AG25" s="320"/>
      <c r="AH25" s="320"/>
      <c r="AI25" s="320"/>
      <c r="AJ25" s="320"/>
      <c r="AK25" s="320"/>
    </row>
    <row r="26" spans="2:37" ht="13" x14ac:dyDescent="0.3">
      <c r="B26" s="32">
        <f t="shared" si="5"/>
        <v>2019</v>
      </c>
      <c r="C26" s="196">
        <f>IF(VLOOKUP(Review!$C$2,Results!$B$6:$F$35,5,0)="95+",'Actual Male deaths'!CC60,'Actual Male deaths'!CB60)</f>
        <v>1975</v>
      </c>
      <c r="D26" s="203">
        <f>IF(VLOOKUP(Review!$C$2,Results!$B$6:$F$35,5,0)="95+",'Actual Male deaths'!CE60,'Actual Male deaths'!CD60)</f>
        <v>77.020506329113928</v>
      </c>
      <c r="E26" s="34">
        <v>2371.8736678938189</v>
      </c>
      <c r="F26" s="360">
        <f t="shared" si="0"/>
        <v>2964.8420848672736</v>
      </c>
      <c r="G26" s="199">
        <v>0.25073995771670188</v>
      </c>
      <c r="H26" s="199">
        <v>8.2029598308668072E-2</v>
      </c>
      <c r="I26" s="199">
        <f t="shared" si="1"/>
        <v>0.25073995771670188</v>
      </c>
      <c r="J26" s="360">
        <f t="shared" si="2"/>
        <v>2221.4377058709551</v>
      </c>
      <c r="K26" s="35">
        <v>108360.54352673495</v>
      </c>
      <c r="L26" s="34">
        <v>129494.36837844658</v>
      </c>
      <c r="M26" s="362">
        <f t="shared" si="3"/>
        <v>113971.02328617798</v>
      </c>
      <c r="N26" s="36">
        <v>76.540627506630202</v>
      </c>
      <c r="O26" s="361">
        <f t="shared" si="4"/>
        <v>0.47987882248372671</v>
      </c>
      <c r="P26" s="36">
        <v>75.431123919308362</v>
      </c>
      <c r="Q26" s="36">
        <v>75.361720067453632</v>
      </c>
      <c r="R26" s="361">
        <f t="shared" ref="R26:R30" si="8">D26-Q26</f>
        <v>1.6587862616602962</v>
      </c>
    </row>
    <row r="27" spans="2:37" ht="13" x14ac:dyDescent="0.3">
      <c r="B27" s="32">
        <f t="shared" si="5"/>
        <v>2020</v>
      </c>
      <c r="C27" s="196">
        <f>IF(VLOOKUP(Review!$C$2,Results!$B$6:$F$35,5,0)="95+",'Actual Male deaths'!CC61,'Actual Male deaths'!CB61)</f>
        <v>2107</v>
      </c>
      <c r="D27" s="203">
        <f>IF(VLOOKUP(Review!$C$2,Results!$B$6:$F$35,5,0)="95+",'Actual Male deaths'!CE61,'Actual Male deaths'!CD61)</f>
        <v>77.224015187470343</v>
      </c>
      <c r="E27" s="34">
        <v>1960.3326185370502</v>
      </c>
      <c r="F27" s="360">
        <f t="shared" si="0"/>
        <v>2450.4157731713126</v>
      </c>
      <c r="G27" s="199">
        <v>0.26046986721144022</v>
      </c>
      <c r="H27" s="199">
        <v>0.11899897854954034</v>
      </c>
      <c r="I27" s="199">
        <f t="shared" si="1"/>
        <v>0.26046986721144022</v>
      </c>
      <c r="J27" s="360">
        <f t="shared" si="2"/>
        <v>1812.156302120562</v>
      </c>
      <c r="K27" s="35">
        <v>118913.15654109586</v>
      </c>
      <c r="L27" s="34">
        <v>132120.03531767958</v>
      </c>
      <c r="M27" s="362">
        <f t="shared" si="3"/>
        <v>126070.50885088192</v>
      </c>
      <c r="N27" s="36">
        <v>76.81828584952369</v>
      </c>
      <c r="O27" s="361">
        <f t="shared" si="4"/>
        <v>0.40572933794665289</v>
      </c>
      <c r="P27" s="36">
        <v>76.01124297314179</v>
      </c>
      <c r="Q27" s="36">
        <v>76.04558404558405</v>
      </c>
      <c r="R27" s="361">
        <f t="shared" si="8"/>
        <v>1.1784311418862927</v>
      </c>
    </row>
    <row r="28" spans="2:37" ht="13" x14ac:dyDescent="0.3">
      <c r="B28" s="32">
        <f t="shared" si="5"/>
        <v>2021</v>
      </c>
      <c r="C28" s="196">
        <f>IF(VLOOKUP(Review!$C$2,Results!$B$6:$F$35,5,0)="95+",'Actual Male deaths'!CC62,'Actual Male deaths'!CB62)</f>
        <v>1887</v>
      </c>
      <c r="D28" s="203">
        <f>IF(VLOOKUP(Review!$C$2,Results!$B$6:$F$35,5,0)="95+",'Actual Male deaths'!CE62,'Actual Male deaths'!CD62)</f>
        <v>77.759671436142028</v>
      </c>
      <c r="E28" s="34">
        <v>1988.0611481975968</v>
      </c>
      <c r="F28" s="360">
        <f t="shared" si="0"/>
        <v>2485.076435246996</v>
      </c>
      <c r="G28" s="199">
        <v>0.22395571212883744</v>
      </c>
      <c r="H28" s="199">
        <v>0.23452440865626578</v>
      </c>
      <c r="I28" s="200">
        <f>SUMPRODUCT($E$23:$E$27,$G$23:$G$27)/SUM($E$23:$E$27)</f>
        <v>0.26548592752036637</v>
      </c>
      <c r="J28" s="360">
        <f t="shared" si="2"/>
        <v>1825.3236128764415</v>
      </c>
      <c r="K28" s="35">
        <v>118256.792485</v>
      </c>
      <c r="L28" s="34">
        <v>138611.30461738</v>
      </c>
      <c r="M28" s="362">
        <f t="shared" si="3"/>
        <v>129494.36837844658</v>
      </c>
      <c r="N28" s="36">
        <v>77.485907401139642</v>
      </c>
      <c r="O28" s="361">
        <f t="shared" si="4"/>
        <v>0.27376403500238666</v>
      </c>
      <c r="P28" s="36">
        <v>76.544010589013894</v>
      </c>
      <c r="Q28" s="36">
        <v>76.620999999999995</v>
      </c>
      <c r="R28" s="361">
        <f t="shared" si="8"/>
        <v>1.1386714361420331</v>
      </c>
    </row>
    <row r="29" spans="2:37" ht="13" x14ac:dyDescent="0.3">
      <c r="B29" s="32">
        <f t="shared" si="5"/>
        <v>2022</v>
      </c>
      <c r="C29" s="196">
        <f>IF(VLOOKUP(Review!$C$2,Results!$B$6:$F$35,5,0)="95+",'Actual Male deaths'!CC63,'Actual Male deaths'!CB63)</f>
        <v>1856</v>
      </c>
      <c r="D29" s="203">
        <f>IF(VLOOKUP(Review!$C$2,Results!$B$6:$F$35,5,0)="95+",'Actual Male deaths'!CE63,'Actual Male deaths'!CD63)</f>
        <v>78.557112068965523</v>
      </c>
      <c r="E29" s="34">
        <v>1901</v>
      </c>
      <c r="F29" s="360">
        <f t="shared" si="0"/>
        <v>2376.25</v>
      </c>
      <c r="G29" s="199">
        <v>0.23513940031562336</v>
      </c>
      <c r="H29" s="199">
        <v>0.39347711730668067</v>
      </c>
      <c r="I29" s="200">
        <f t="shared" ref="I29:I31" si="9">SUMPRODUCT($E$23:$E$27,$G$23:$G$27)/SUM($E$23:$E$27)</f>
        <v>0.26548592752036637</v>
      </c>
      <c r="J29" s="360">
        <f t="shared" si="2"/>
        <v>1745.3890647297294</v>
      </c>
      <c r="K29" s="35">
        <v>124951.13799293264</v>
      </c>
      <c r="L29" s="34">
        <v>154010.32410591471</v>
      </c>
      <c r="M29" s="362">
        <f t="shared" si="3"/>
        <v>132120.03531767958</v>
      </c>
      <c r="N29" s="36">
        <v>77.737596426310333</v>
      </c>
      <c r="O29" s="361">
        <f t="shared" si="4"/>
        <v>0.81951564265519039</v>
      </c>
      <c r="P29" s="36">
        <v>77.02331288343558</v>
      </c>
      <c r="Q29" s="36">
        <v>76.843648208469062</v>
      </c>
      <c r="R29" s="361">
        <f t="shared" si="8"/>
        <v>1.7134638604964607</v>
      </c>
    </row>
    <row r="30" spans="2:37" ht="13" x14ac:dyDescent="0.3">
      <c r="B30" s="32">
        <f t="shared" si="5"/>
        <v>2023</v>
      </c>
      <c r="C30" s="196">
        <f>IF(VLOOKUP(Review!$C$2,Results!$B$6:$F$35,5,0)="95+",'Actual Male deaths'!CC64,'Actual Male deaths'!CB64)</f>
        <v>1802</v>
      </c>
      <c r="D30" s="203">
        <f>IF(VLOOKUP(Review!$C$2,Results!$B$6:$F$35,5,0)="95+",'Actual Male deaths'!CE64,'Actual Male deaths'!CD64)</f>
        <v>78.599334073251939</v>
      </c>
      <c r="E30" s="34">
        <v>1855.5462308598351</v>
      </c>
      <c r="F30" s="360">
        <f t="shared" si="0"/>
        <v>2319.4327885747939</v>
      </c>
      <c r="G30" s="199">
        <v>0.17789757412398921</v>
      </c>
      <c r="H30" s="199">
        <v>0.67870619946091648</v>
      </c>
      <c r="I30" s="200">
        <f t="shared" si="9"/>
        <v>0.26548592752036637</v>
      </c>
      <c r="J30" s="360">
        <f t="shared" si="2"/>
        <v>1703.6560233788648</v>
      </c>
      <c r="K30" s="35">
        <v>130965.79753362207</v>
      </c>
      <c r="L30" s="34">
        <v>145609.54460983607</v>
      </c>
      <c r="M30" s="362">
        <f t="shared" si="3"/>
        <v>138611.30461738</v>
      </c>
      <c r="N30" s="36">
        <v>78.486315278280173</v>
      </c>
      <c r="O30" s="361">
        <f t="shared" si="4"/>
        <v>0.11301879497176515</v>
      </c>
      <c r="P30" s="36">
        <v>77.501353179972938</v>
      </c>
      <c r="Q30" s="36">
        <v>77.65584415584415</v>
      </c>
      <c r="R30" s="361">
        <f t="shared" si="8"/>
        <v>0.94348991740778843</v>
      </c>
    </row>
    <row r="31" spans="2:37" ht="13" x14ac:dyDescent="0.3">
      <c r="B31" s="32">
        <f t="shared" si="5"/>
        <v>2024</v>
      </c>
      <c r="C31" s="204"/>
      <c r="D31" s="203"/>
      <c r="E31" s="34">
        <v>2009.1081677704194</v>
      </c>
      <c r="F31" s="360">
        <f t="shared" si="0"/>
        <v>2511.3852097130243</v>
      </c>
      <c r="G31" s="199">
        <v>7.0219123505976089E-2</v>
      </c>
      <c r="H31" s="199">
        <v>0.90537848605577687</v>
      </c>
      <c r="I31" s="200">
        <f t="shared" si="9"/>
        <v>0.26548592752036637</v>
      </c>
      <c r="J31" s="360">
        <f t="shared" si="2"/>
        <v>1844.6477779514323</v>
      </c>
      <c r="K31" s="35">
        <v>148240.12470623147</v>
      </c>
      <c r="L31" s="34">
        <v>138798.72815747187</v>
      </c>
      <c r="M31" s="362">
        <f t="shared" si="3"/>
        <v>154010.32410591471</v>
      </c>
      <c r="N31" s="36">
        <v>79.354444715065299</v>
      </c>
      <c r="O31" s="360" t="e">
        <f t="shared" si="4"/>
        <v>#N/A</v>
      </c>
      <c r="P31" s="36">
        <v>78.204927884615387</v>
      </c>
      <c r="Q31" s="36">
        <v>78.277419354838713</v>
      </c>
      <c r="R31" s="361"/>
    </row>
    <row r="32" spans="2:37" ht="13" x14ac:dyDescent="0.3">
      <c r="B32" s="32">
        <f t="shared" si="5"/>
        <v>2025</v>
      </c>
      <c r="C32" s="204"/>
      <c r="D32" s="203"/>
      <c r="E32" s="35"/>
      <c r="F32" s="360" t="e">
        <f t="shared" si="0"/>
        <v>#N/A</v>
      </c>
      <c r="G32" s="200"/>
      <c r="H32" s="200"/>
      <c r="I32" s="200"/>
      <c r="J32" s="360" t="e">
        <f t="shared" si="2"/>
        <v>#N/A</v>
      </c>
      <c r="K32" s="35"/>
      <c r="L32" s="35"/>
      <c r="M32" s="362">
        <f t="shared" si="3"/>
        <v>145609.54460983607</v>
      </c>
      <c r="N32" s="36"/>
      <c r="O32" s="360" t="e">
        <f t="shared" si="4"/>
        <v>#N/A</v>
      </c>
      <c r="P32" s="35"/>
      <c r="Q32" s="36"/>
      <c r="R32" s="360"/>
    </row>
    <row r="33" spans="2:18" ht="13" x14ac:dyDescent="0.3">
      <c r="B33" s="32">
        <f t="shared" si="5"/>
        <v>2026</v>
      </c>
      <c r="C33" s="204"/>
      <c r="D33" s="203"/>
      <c r="E33" s="35"/>
      <c r="F33" s="360" t="e">
        <f t="shared" si="0"/>
        <v>#N/A</v>
      </c>
      <c r="G33" s="200"/>
      <c r="H33" s="200"/>
      <c r="I33" s="200"/>
      <c r="J33" s="360" t="e">
        <f t="shared" si="2"/>
        <v>#N/A</v>
      </c>
      <c r="K33" s="35"/>
      <c r="L33" s="35"/>
      <c r="M33" s="362">
        <f t="shared" si="3"/>
        <v>138798.72815747187</v>
      </c>
      <c r="N33" s="36"/>
      <c r="O33" s="360" t="e">
        <f t="shared" si="4"/>
        <v>#N/A</v>
      </c>
      <c r="P33" s="35"/>
      <c r="Q33" s="36"/>
      <c r="R33" s="360"/>
    </row>
    <row r="34" spans="2:18" ht="13" x14ac:dyDescent="0.3">
      <c r="B34" s="32">
        <f t="shared" si="5"/>
        <v>2027</v>
      </c>
      <c r="C34" s="204"/>
      <c r="D34" s="203"/>
      <c r="E34" s="35"/>
      <c r="F34" s="360" t="e">
        <f t="shared" si="0"/>
        <v>#N/A</v>
      </c>
      <c r="G34" s="200"/>
      <c r="H34" s="200"/>
      <c r="I34" s="200"/>
      <c r="J34" s="360" t="e">
        <f t="shared" si="2"/>
        <v>#N/A</v>
      </c>
      <c r="K34" s="35"/>
      <c r="L34" s="35"/>
      <c r="M34" s="362" t="e">
        <f t="shared" si="3"/>
        <v>#N/A</v>
      </c>
      <c r="N34" s="36"/>
      <c r="O34" s="360" t="e">
        <f t="shared" si="4"/>
        <v>#N/A</v>
      </c>
      <c r="P34" s="35"/>
      <c r="Q34" s="36"/>
      <c r="R34" s="360"/>
    </row>
    <row r="35" spans="2:18" ht="13" x14ac:dyDescent="0.3">
      <c r="B35" s="32">
        <f t="shared" si="5"/>
        <v>2028</v>
      </c>
      <c r="C35" s="204"/>
      <c r="D35" s="203"/>
      <c r="E35" s="35"/>
      <c r="F35" s="360" t="e">
        <f t="shared" si="0"/>
        <v>#N/A</v>
      </c>
      <c r="G35" s="200"/>
      <c r="H35" s="200"/>
      <c r="I35" s="200"/>
      <c r="J35" s="360" t="e">
        <f t="shared" si="2"/>
        <v>#N/A</v>
      </c>
      <c r="K35" s="35"/>
      <c r="L35" s="35"/>
      <c r="M35" s="362" t="e">
        <f t="shared" si="3"/>
        <v>#N/A</v>
      </c>
      <c r="N35" s="36"/>
      <c r="O35" s="360" t="e">
        <f t="shared" si="4"/>
        <v>#N/A</v>
      </c>
      <c r="P35" s="35"/>
      <c r="Q35" s="36"/>
      <c r="R35" s="360"/>
    </row>
    <row r="36" spans="2:18" ht="13" x14ac:dyDescent="0.3">
      <c r="B36" s="32">
        <f t="shared" si="5"/>
        <v>2029</v>
      </c>
      <c r="C36" s="204"/>
      <c r="D36" s="203"/>
      <c r="E36" s="35"/>
      <c r="F36" s="360" t="e">
        <f t="shared" si="0"/>
        <v>#N/A</v>
      </c>
      <c r="G36" s="200"/>
      <c r="H36" s="200"/>
      <c r="I36" s="200"/>
      <c r="J36" s="360" t="e">
        <f t="shared" si="2"/>
        <v>#N/A</v>
      </c>
      <c r="K36" s="35"/>
      <c r="L36" s="35"/>
      <c r="M36" s="362" t="e">
        <f t="shared" si="3"/>
        <v>#N/A</v>
      </c>
      <c r="N36" s="36"/>
      <c r="O36" s="360" t="e">
        <f t="shared" si="4"/>
        <v>#N/A</v>
      </c>
      <c r="P36" s="35"/>
      <c r="Q36" s="36"/>
      <c r="R36" s="360"/>
    </row>
    <row r="37" spans="2:18" ht="13" x14ac:dyDescent="0.3">
      <c r="B37" s="32">
        <f t="shared" si="5"/>
        <v>2030</v>
      </c>
      <c r="C37" s="204"/>
      <c r="D37" s="203"/>
      <c r="E37" s="35"/>
      <c r="F37" s="360" t="e">
        <f t="shared" si="0"/>
        <v>#N/A</v>
      </c>
      <c r="G37" s="200"/>
      <c r="H37" s="200"/>
      <c r="I37" s="200"/>
      <c r="J37" s="360" t="e">
        <f t="shared" si="2"/>
        <v>#N/A</v>
      </c>
      <c r="K37" s="35"/>
      <c r="L37" s="35"/>
      <c r="M37" s="362" t="e">
        <f t="shared" si="3"/>
        <v>#N/A</v>
      </c>
      <c r="N37" s="36"/>
      <c r="O37" s="360" t="e">
        <f t="shared" si="4"/>
        <v>#N/A</v>
      </c>
      <c r="P37" s="35"/>
      <c r="Q37" s="36"/>
      <c r="R37" s="360"/>
    </row>
    <row r="38" spans="2:18" ht="13" x14ac:dyDescent="0.3">
      <c r="B38" s="32">
        <f t="shared" si="5"/>
        <v>2031</v>
      </c>
      <c r="C38" s="204"/>
      <c r="D38" s="205"/>
      <c r="E38" s="35"/>
      <c r="F38" s="360" t="e">
        <f t="shared" si="0"/>
        <v>#N/A</v>
      </c>
      <c r="G38" s="200"/>
      <c r="H38" s="200"/>
      <c r="I38" s="200"/>
      <c r="J38" s="360" t="e">
        <f t="shared" si="2"/>
        <v>#N/A</v>
      </c>
      <c r="K38" s="35"/>
      <c r="L38" s="35"/>
      <c r="M38" s="362" t="e">
        <f t="shared" si="3"/>
        <v>#N/A</v>
      </c>
      <c r="N38" s="36"/>
      <c r="O38" s="360" t="e">
        <f t="shared" si="4"/>
        <v>#N/A</v>
      </c>
      <c r="P38" s="35"/>
      <c r="Q38" s="36"/>
      <c r="R38" s="360"/>
    </row>
    <row r="39" spans="2:18" ht="13" x14ac:dyDescent="0.3">
      <c r="B39" s="32">
        <f t="shared" si="5"/>
        <v>2032</v>
      </c>
      <c r="C39" s="204"/>
      <c r="D39" s="205"/>
      <c r="E39" s="35"/>
      <c r="F39" s="360" t="e">
        <f t="shared" si="0"/>
        <v>#N/A</v>
      </c>
      <c r="G39" s="200"/>
      <c r="H39" s="200"/>
      <c r="I39" s="200"/>
      <c r="J39" s="360" t="e">
        <f t="shared" si="2"/>
        <v>#N/A</v>
      </c>
      <c r="K39" s="35"/>
      <c r="L39" s="35"/>
      <c r="M39" s="362" t="e">
        <f t="shared" si="3"/>
        <v>#N/A</v>
      </c>
      <c r="N39" s="36"/>
      <c r="O39" s="360" t="e">
        <f t="shared" si="4"/>
        <v>#N/A</v>
      </c>
      <c r="P39" s="35"/>
      <c r="Q39" s="36"/>
      <c r="R39" s="360"/>
    </row>
    <row r="40" spans="2:18" ht="13" x14ac:dyDescent="0.3">
      <c r="B40" s="32">
        <f t="shared" si="5"/>
        <v>2033</v>
      </c>
      <c r="C40" s="204"/>
      <c r="D40" s="205"/>
      <c r="E40" s="35"/>
      <c r="F40" s="360" t="e">
        <f t="shared" si="0"/>
        <v>#N/A</v>
      </c>
      <c r="G40" s="200"/>
      <c r="H40" s="200"/>
      <c r="I40" s="200"/>
      <c r="J40" s="360" t="e">
        <f t="shared" si="2"/>
        <v>#N/A</v>
      </c>
      <c r="K40" s="35"/>
      <c r="L40" s="35"/>
      <c r="M40" s="362" t="e">
        <f t="shared" si="3"/>
        <v>#N/A</v>
      </c>
      <c r="N40" s="36"/>
      <c r="O40" s="360" t="e">
        <f t="shared" si="4"/>
        <v>#N/A</v>
      </c>
      <c r="P40" s="35"/>
      <c r="Q40" s="36"/>
      <c r="R40" s="360"/>
    </row>
    <row r="41" spans="2:18" ht="13" x14ac:dyDescent="0.3">
      <c r="B41" s="32">
        <f t="shared" si="5"/>
        <v>2034</v>
      </c>
      <c r="C41" s="204"/>
      <c r="D41" s="205"/>
      <c r="E41" s="35"/>
      <c r="F41" s="360" t="e">
        <f t="shared" si="0"/>
        <v>#N/A</v>
      </c>
      <c r="G41" s="200"/>
      <c r="H41" s="200"/>
      <c r="I41" s="200"/>
      <c r="J41" s="360" t="e">
        <f t="shared" si="2"/>
        <v>#N/A</v>
      </c>
      <c r="K41" s="35"/>
      <c r="L41" s="35"/>
      <c r="M41" s="362" t="e">
        <f t="shared" si="3"/>
        <v>#N/A</v>
      </c>
      <c r="N41" s="36"/>
      <c r="O41" s="360" t="e">
        <f t="shared" si="4"/>
        <v>#N/A</v>
      </c>
      <c r="P41" s="35"/>
      <c r="Q41" s="36"/>
      <c r="R41" s="360"/>
    </row>
    <row r="42" spans="2:18" ht="13" x14ac:dyDescent="0.3">
      <c r="B42" s="32">
        <f t="shared" si="5"/>
        <v>2035</v>
      </c>
      <c r="C42" s="204"/>
      <c r="D42" s="205"/>
      <c r="E42" s="35"/>
      <c r="F42" s="360" t="e">
        <f t="shared" si="0"/>
        <v>#N/A</v>
      </c>
      <c r="G42" s="200"/>
      <c r="H42" s="200"/>
      <c r="I42" s="200"/>
      <c r="J42" s="360" t="e">
        <f t="shared" si="2"/>
        <v>#N/A</v>
      </c>
      <c r="K42" s="35"/>
      <c r="L42" s="35"/>
      <c r="M42" s="362" t="e">
        <f t="shared" si="3"/>
        <v>#N/A</v>
      </c>
      <c r="N42" s="36"/>
      <c r="O42" s="360" t="e">
        <f t="shared" si="4"/>
        <v>#N/A</v>
      </c>
      <c r="P42" s="35"/>
      <c r="Q42" s="36"/>
      <c r="R42" s="360"/>
    </row>
    <row r="43" spans="2:18" ht="13" x14ac:dyDescent="0.3">
      <c r="B43" s="32">
        <f t="shared" si="5"/>
        <v>2036</v>
      </c>
      <c r="C43" s="204"/>
      <c r="D43" s="205"/>
      <c r="E43" s="35"/>
      <c r="F43" s="360" t="e">
        <f t="shared" si="0"/>
        <v>#N/A</v>
      </c>
      <c r="G43" s="200"/>
      <c r="H43" s="200"/>
      <c r="I43" s="200"/>
      <c r="J43" s="360" t="e">
        <f t="shared" si="2"/>
        <v>#N/A</v>
      </c>
      <c r="K43" s="35"/>
      <c r="L43" s="35"/>
      <c r="M43" s="362" t="e">
        <f t="shared" si="3"/>
        <v>#N/A</v>
      </c>
      <c r="N43" s="36"/>
      <c r="O43" s="360" t="e">
        <f t="shared" si="4"/>
        <v>#N/A</v>
      </c>
      <c r="P43" s="35"/>
      <c r="Q43" s="36"/>
      <c r="R43" s="360"/>
    </row>
    <row r="44" spans="2:18" ht="13" x14ac:dyDescent="0.3">
      <c r="B44" s="32">
        <f t="shared" si="5"/>
        <v>2037</v>
      </c>
      <c r="C44" s="204"/>
      <c r="D44" s="205"/>
      <c r="E44" s="35"/>
      <c r="F44" s="360" t="e">
        <f t="shared" si="0"/>
        <v>#N/A</v>
      </c>
      <c r="G44" s="200"/>
      <c r="H44" s="200"/>
      <c r="I44" s="200"/>
      <c r="J44" s="360" t="e">
        <f t="shared" si="2"/>
        <v>#N/A</v>
      </c>
      <c r="K44" s="35"/>
      <c r="L44" s="35"/>
      <c r="M44" s="362" t="e">
        <f t="shared" si="3"/>
        <v>#N/A</v>
      </c>
      <c r="N44" s="36"/>
      <c r="O44" s="360" t="e">
        <f t="shared" si="4"/>
        <v>#N/A</v>
      </c>
      <c r="P44" s="35"/>
      <c r="Q44" s="36"/>
      <c r="R44" s="360"/>
    </row>
    <row r="45" spans="2:18" ht="13" x14ac:dyDescent="0.3">
      <c r="B45" s="32">
        <f t="shared" si="5"/>
        <v>2038</v>
      </c>
      <c r="C45" s="204"/>
      <c r="D45" s="205"/>
      <c r="E45" s="35"/>
      <c r="F45" s="360" t="e">
        <f t="shared" si="0"/>
        <v>#N/A</v>
      </c>
      <c r="G45" s="200"/>
      <c r="H45" s="200"/>
      <c r="I45" s="200"/>
      <c r="J45" s="360" t="e">
        <f t="shared" si="2"/>
        <v>#N/A</v>
      </c>
      <c r="K45" s="35"/>
      <c r="L45" s="35"/>
      <c r="M45" s="362" t="e">
        <f t="shared" si="3"/>
        <v>#N/A</v>
      </c>
      <c r="N45" s="36"/>
      <c r="O45" s="360" t="e">
        <f t="shared" si="4"/>
        <v>#N/A</v>
      </c>
      <c r="P45" s="35"/>
      <c r="Q45" s="36"/>
      <c r="R45" s="360"/>
    </row>
    <row r="46" spans="2:18" ht="13" x14ac:dyDescent="0.3">
      <c r="B46" s="32">
        <f t="shared" si="5"/>
        <v>2039</v>
      </c>
      <c r="C46" s="204"/>
      <c r="D46" s="205"/>
      <c r="E46" s="35"/>
      <c r="F46" s="360" t="e">
        <f t="shared" si="0"/>
        <v>#N/A</v>
      </c>
      <c r="G46" s="200"/>
      <c r="H46" s="200"/>
      <c r="I46" s="200"/>
      <c r="J46" s="360" t="e">
        <f t="shared" si="2"/>
        <v>#N/A</v>
      </c>
      <c r="K46" s="35"/>
      <c r="L46" s="35"/>
      <c r="M46" s="362" t="e">
        <f t="shared" si="3"/>
        <v>#N/A</v>
      </c>
      <c r="N46" s="36"/>
      <c r="O46" s="360" t="e">
        <f t="shared" si="4"/>
        <v>#N/A</v>
      </c>
      <c r="P46" s="35"/>
      <c r="Q46" s="36"/>
      <c r="R46" s="360"/>
    </row>
    <row r="47" spans="2:18" ht="13" x14ac:dyDescent="0.3">
      <c r="B47" s="32">
        <f t="shared" si="5"/>
        <v>2040</v>
      </c>
      <c r="C47" s="204"/>
      <c r="D47" s="205"/>
      <c r="E47" s="35"/>
      <c r="F47" s="360" t="e">
        <f t="shared" si="0"/>
        <v>#N/A</v>
      </c>
      <c r="G47" s="200"/>
      <c r="H47" s="200"/>
      <c r="I47" s="200"/>
      <c r="J47" s="360" t="e">
        <f t="shared" si="2"/>
        <v>#N/A</v>
      </c>
      <c r="K47" s="35"/>
      <c r="L47" s="35"/>
      <c r="M47" s="362" t="e">
        <f t="shared" si="3"/>
        <v>#N/A</v>
      </c>
      <c r="N47" s="36"/>
      <c r="O47" s="360" t="e">
        <f t="shared" si="4"/>
        <v>#N/A</v>
      </c>
      <c r="P47" s="35"/>
      <c r="Q47" s="36"/>
      <c r="R47" s="360"/>
    </row>
    <row r="48" spans="2:18" ht="13" x14ac:dyDescent="0.3">
      <c r="B48" s="32">
        <f t="shared" si="5"/>
        <v>2041</v>
      </c>
      <c r="C48" s="204"/>
      <c r="D48" s="205"/>
      <c r="E48" s="35"/>
      <c r="F48" s="360" t="e">
        <f t="shared" si="0"/>
        <v>#N/A</v>
      </c>
      <c r="G48" s="200"/>
      <c r="H48" s="200"/>
      <c r="I48" s="200"/>
      <c r="J48" s="360" t="e">
        <f t="shared" si="2"/>
        <v>#N/A</v>
      </c>
      <c r="K48" s="35"/>
      <c r="L48" s="35"/>
      <c r="M48" s="362" t="e">
        <f t="shared" si="3"/>
        <v>#N/A</v>
      </c>
      <c r="N48" s="36"/>
      <c r="O48" s="360" t="e">
        <f t="shared" si="4"/>
        <v>#N/A</v>
      </c>
      <c r="P48" s="35"/>
      <c r="Q48" s="36"/>
      <c r="R48" s="360"/>
    </row>
    <row r="49" spans="2:18" ht="13" x14ac:dyDescent="0.3">
      <c r="B49" s="32">
        <f t="shared" si="5"/>
        <v>2042</v>
      </c>
      <c r="C49" s="204"/>
      <c r="D49" s="205"/>
      <c r="E49" s="35"/>
      <c r="F49" s="360" t="e">
        <f t="shared" si="0"/>
        <v>#N/A</v>
      </c>
      <c r="G49" s="200"/>
      <c r="H49" s="200"/>
      <c r="I49" s="200"/>
      <c r="J49" s="360" t="e">
        <f t="shared" si="2"/>
        <v>#N/A</v>
      </c>
      <c r="K49" s="35"/>
      <c r="L49" s="35"/>
      <c r="M49" s="362" t="e">
        <f t="shared" si="3"/>
        <v>#N/A</v>
      </c>
      <c r="N49" s="36"/>
      <c r="O49" s="360" t="e">
        <f t="shared" si="4"/>
        <v>#N/A</v>
      </c>
      <c r="P49" s="35"/>
      <c r="Q49" s="36"/>
      <c r="R49" s="360"/>
    </row>
    <row r="50" spans="2:18" ht="13" x14ac:dyDescent="0.3">
      <c r="B50" s="32">
        <f t="shared" si="5"/>
        <v>2043</v>
      </c>
      <c r="C50" s="204"/>
      <c r="D50" s="205"/>
      <c r="E50" s="35"/>
      <c r="F50" s="360" t="e">
        <f t="shared" si="0"/>
        <v>#N/A</v>
      </c>
      <c r="G50" s="200"/>
      <c r="H50" s="200"/>
      <c r="I50" s="200"/>
      <c r="J50" s="360" t="e">
        <f t="shared" si="2"/>
        <v>#N/A</v>
      </c>
      <c r="K50" s="35"/>
      <c r="L50" s="35"/>
      <c r="M50" s="362" t="e">
        <f t="shared" si="3"/>
        <v>#N/A</v>
      </c>
      <c r="N50" s="36"/>
      <c r="O50" s="360" t="e">
        <f t="shared" si="4"/>
        <v>#N/A</v>
      </c>
      <c r="P50" s="35"/>
      <c r="Q50" s="36"/>
      <c r="R50" s="360"/>
    </row>
    <row r="51" spans="2:18" ht="13" x14ac:dyDescent="0.3">
      <c r="B51" s="32">
        <f t="shared" si="5"/>
        <v>2044</v>
      </c>
      <c r="C51" s="204"/>
      <c r="D51" s="205"/>
      <c r="E51" s="35"/>
      <c r="F51" s="360" t="e">
        <f t="shared" si="0"/>
        <v>#N/A</v>
      </c>
      <c r="G51" s="200"/>
      <c r="H51" s="200"/>
      <c r="I51" s="200"/>
      <c r="J51" s="360" t="e">
        <f t="shared" si="2"/>
        <v>#N/A</v>
      </c>
      <c r="K51" s="35"/>
      <c r="L51" s="35"/>
      <c r="M51" s="362" t="e">
        <f t="shared" si="3"/>
        <v>#N/A</v>
      </c>
      <c r="N51" s="36"/>
      <c r="O51" s="360" t="e">
        <f t="shared" si="4"/>
        <v>#N/A</v>
      </c>
      <c r="P51" s="35"/>
      <c r="Q51" s="36"/>
      <c r="R51" s="360"/>
    </row>
    <row r="52" spans="2:18" ht="13" x14ac:dyDescent="0.3">
      <c r="B52" s="32">
        <f t="shared" si="5"/>
        <v>2045</v>
      </c>
      <c r="C52" s="204"/>
      <c r="D52" s="205"/>
      <c r="E52" s="35"/>
      <c r="F52" s="360" t="e">
        <f t="shared" si="0"/>
        <v>#N/A</v>
      </c>
      <c r="G52" s="200"/>
      <c r="H52" s="200"/>
      <c r="I52" s="200"/>
      <c r="J52" s="360" t="e">
        <f t="shared" si="2"/>
        <v>#N/A</v>
      </c>
      <c r="K52" s="35"/>
      <c r="L52" s="35"/>
      <c r="M52" s="362" t="e">
        <f t="shared" si="3"/>
        <v>#N/A</v>
      </c>
      <c r="N52" s="36"/>
      <c r="O52" s="360" t="e">
        <f t="shared" si="4"/>
        <v>#N/A</v>
      </c>
      <c r="P52" s="35"/>
      <c r="Q52" s="36"/>
      <c r="R52" s="360"/>
    </row>
    <row r="53" spans="2:18" ht="13" x14ac:dyDescent="0.3">
      <c r="B53" s="32">
        <f t="shared" si="5"/>
        <v>2046</v>
      </c>
      <c r="C53" s="204"/>
      <c r="D53" s="205"/>
      <c r="E53" s="35"/>
      <c r="F53" s="360" t="e">
        <f t="shared" si="0"/>
        <v>#N/A</v>
      </c>
      <c r="G53" s="200"/>
      <c r="H53" s="200"/>
      <c r="I53" s="200"/>
      <c r="J53" s="360" t="e">
        <f t="shared" si="2"/>
        <v>#N/A</v>
      </c>
      <c r="K53" s="35"/>
      <c r="L53" s="35"/>
      <c r="M53" s="362" t="e">
        <f t="shared" si="3"/>
        <v>#N/A</v>
      </c>
      <c r="N53" s="36"/>
      <c r="O53" s="360" t="e">
        <f t="shared" si="4"/>
        <v>#N/A</v>
      </c>
      <c r="P53" s="35"/>
      <c r="Q53" s="36"/>
      <c r="R53" s="360"/>
    </row>
    <row r="54" spans="2:18" ht="13" x14ac:dyDescent="0.3">
      <c r="B54" s="32">
        <f t="shared" si="5"/>
        <v>2047</v>
      </c>
      <c r="C54" s="204"/>
      <c r="D54" s="205"/>
      <c r="E54" s="35"/>
      <c r="F54" s="360" t="e">
        <f t="shared" si="0"/>
        <v>#N/A</v>
      </c>
      <c r="G54" s="200"/>
      <c r="H54" s="200"/>
      <c r="I54" s="200"/>
      <c r="J54" s="360" t="e">
        <f t="shared" si="2"/>
        <v>#N/A</v>
      </c>
      <c r="K54" s="35"/>
      <c r="L54" s="35"/>
      <c r="M54" s="362" t="e">
        <f t="shared" si="3"/>
        <v>#N/A</v>
      </c>
      <c r="N54" s="36"/>
      <c r="O54" s="360" t="e">
        <f t="shared" si="4"/>
        <v>#N/A</v>
      </c>
      <c r="P54" s="35"/>
      <c r="Q54" s="36"/>
      <c r="R54" s="360"/>
    </row>
    <row r="55" spans="2:18" ht="13" x14ac:dyDescent="0.3">
      <c r="B55" s="32">
        <f t="shared" si="5"/>
        <v>2048</v>
      </c>
      <c r="C55" s="204"/>
      <c r="D55" s="205"/>
      <c r="E55" s="35"/>
      <c r="F55" s="360" t="e">
        <f t="shared" si="0"/>
        <v>#N/A</v>
      </c>
      <c r="G55" s="200"/>
      <c r="H55" s="200"/>
      <c r="I55" s="200"/>
      <c r="J55" s="360" t="e">
        <f t="shared" si="2"/>
        <v>#N/A</v>
      </c>
      <c r="K55" s="35"/>
      <c r="L55" s="35"/>
      <c r="M55" s="362" t="e">
        <f t="shared" si="3"/>
        <v>#N/A</v>
      </c>
      <c r="N55" s="36"/>
      <c r="O55" s="360" t="e">
        <f t="shared" si="4"/>
        <v>#N/A</v>
      </c>
      <c r="P55" s="35"/>
      <c r="Q55" s="36"/>
      <c r="R55" s="360"/>
    </row>
    <row r="56" spans="2:18" ht="13" x14ac:dyDescent="0.3">
      <c r="B56" s="32">
        <f t="shared" si="5"/>
        <v>2049</v>
      </c>
      <c r="C56" s="204"/>
      <c r="D56" s="205"/>
      <c r="E56" s="35"/>
      <c r="F56" s="360" t="e">
        <f t="shared" si="0"/>
        <v>#N/A</v>
      </c>
      <c r="G56" s="200"/>
      <c r="H56" s="200"/>
      <c r="I56" s="200"/>
      <c r="J56" s="360" t="e">
        <f t="shared" si="2"/>
        <v>#N/A</v>
      </c>
      <c r="K56" s="35"/>
      <c r="L56" s="35"/>
      <c r="M56" s="362" t="e">
        <f t="shared" si="3"/>
        <v>#N/A</v>
      </c>
      <c r="N56" s="36"/>
      <c r="O56" s="360" t="e">
        <f t="shared" si="4"/>
        <v>#N/A</v>
      </c>
      <c r="P56" s="35"/>
      <c r="Q56" s="36"/>
      <c r="R56" s="360"/>
    </row>
    <row r="57" spans="2:18" ht="13" x14ac:dyDescent="0.3">
      <c r="B57" s="32">
        <f t="shared" si="5"/>
        <v>2050</v>
      </c>
      <c r="C57" s="204"/>
      <c r="D57" s="205"/>
      <c r="E57" s="35"/>
      <c r="F57" s="360" t="e">
        <f t="shared" si="0"/>
        <v>#N/A</v>
      </c>
      <c r="G57" s="200"/>
      <c r="H57" s="200"/>
      <c r="I57" s="200"/>
      <c r="J57" s="360" t="e">
        <f t="shared" si="2"/>
        <v>#N/A</v>
      </c>
      <c r="K57" s="35"/>
      <c r="L57" s="35"/>
      <c r="M57" s="362" t="e">
        <f t="shared" si="3"/>
        <v>#N/A</v>
      </c>
      <c r="N57" s="36"/>
      <c r="O57" s="360" t="e">
        <f t="shared" si="4"/>
        <v>#N/A</v>
      </c>
      <c r="P57" s="35"/>
      <c r="Q57" s="36"/>
      <c r="R57" s="360"/>
    </row>
    <row r="58" spans="2:18" ht="13" x14ac:dyDescent="0.3">
      <c r="B58" s="32">
        <f t="shared" si="5"/>
        <v>2051</v>
      </c>
      <c r="C58" s="204"/>
      <c r="D58" s="205"/>
      <c r="E58" s="35"/>
      <c r="F58" s="360" t="e">
        <f t="shared" si="0"/>
        <v>#N/A</v>
      </c>
      <c r="G58" s="200"/>
      <c r="H58" s="200"/>
      <c r="I58" s="200"/>
      <c r="J58" s="360" t="e">
        <f t="shared" si="2"/>
        <v>#N/A</v>
      </c>
      <c r="K58" s="35"/>
      <c r="L58" s="35"/>
      <c r="M58" s="362" t="e">
        <f t="shared" si="3"/>
        <v>#N/A</v>
      </c>
      <c r="N58" s="36"/>
      <c r="O58" s="360" t="e">
        <f t="shared" si="4"/>
        <v>#N/A</v>
      </c>
      <c r="P58" s="35"/>
      <c r="Q58" s="36"/>
      <c r="R58" s="360"/>
    </row>
    <row r="59" spans="2:18" ht="13" x14ac:dyDescent="0.3">
      <c r="B59" s="32">
        <f t="shared" si="5"/>
        <v>2052</v>
      </c>
      <c r="C59" s="204"/>
      <c r="D59" s="205"/>
      <c r="E59" s="35"/>
      <c r="F59" s="360" t="e">
        <f t="shared" si="0"/>
        <v>#N/A</v>
      </c>
      <c r="G59" s="200"/>
      <c r="H59" s="200"/>
      <c r="I59" s="200"/>
      <c r="J59" s="360" t="e">
        <f t="shared" si="2"/>
        <v>#N/A</v>
      </c>
      <c r="K59" s="35"/>
      <c r="L59" s="35"/>
      <c r="M59" s="362" t="e">
        <f t="shared" si="3"/>
        <v>#N/A</v>
      </c>
      <c r="N59" s="36"/>
      <c r="O59" s="360" t="e">
        <f t="shared" si="4"/>
        <v>#N/A</v>
      </c>
      <c r="P59" s="35"/>
      <c r="Q59" s="36"/>
      <c r="R59" s="360"/>
    </row>
    <row r="60" spans="2:18" ht="13" x14ac:dyDescent="0.3">
      <c r="B60" s="32">
        <f t="shared" si="5"/>
        <v>2053</v>
      </c>
      <c r="C60" s="204"/>
      <c r="D60" s="205"/>
      <c r="E60" s="35"/>
      <c r="F60" s="360" t="e">
        <f t="shared" si="0"/>
        <v>#N/A</v>
      </c>
      <c r="G60" s="200"/>
      <c r="H60" s="200"/>
      <c r="I60" s="200"/>
      <c r="J60" s="360" t="e">
        <f t="shared" si="2"/>
        <v>#N/A</v>
      </c>
      <c r="K60" s="35"/>
      <c r="L60" s="35"/>
      <c r="M60" s="362" t="e">
        <f t="shared" si="3"/>
        <v>#N/A</v>
      </c>
      <c r="N60" s="36"/>
      <c r="O60" s="360" t="e">
        <f t="shared" si="4"/>
        <v>#N/A</v>
      </c>
      <c r="P60" s="35"/>
      <c r="Q60" s="36"/>
      <c r="R60" s="360"/>
    </row>
    <row r="61" spans="2:18" ht="13" x14ac:dyDescent="0.3">
      <c r="B61" s="32">
        <f t="shared" si="5"/>
        <v>2054</v>
      </c>
      <c r="C61" s="204"/>
      <c r="D61" s="205"/>
      <c r="E61" s="35"/>
      <c r="F61" s="360" t="e">
        <f t="shared" si="0"/>
        <v>#N/A</v>
      </c>
      <c r="G61" s="200"/>
      <c r="H61" s="200"/>
      <c r="I61" s="200"/>
      <c r="J61" s="360" t="e">
        <f t="shared" si="2"/>
        <v>#N/A</v>
      </c>
      <c r="K61" s="35"/>
      <c r="L61" s="35"/>
      <c r="M61" s="362" t="e">
        <f t="shared" si="3"/>
        <v>#N/A</v>
      </c>
      <c r="N61" s="36"/>
      <c r="O61" s="360" t="e">
        <f t="shared" si="4"/>
        <v>#N/A</v>
      </c>
      <c r="P61" s="35"/>
      <c r="Q61" s="36"/>
      <c r="R61" s="360"/>
    </row>
    <row r="62" spans="2:18" ht="13" x14ac:dyDescent="0.3">
      <c r="B62" s="32">
        <f t="shared" si="5"/>
        <v>2055</v>
      </c>
      <c r="C62" s="204"/>
      <c r="D62" s="205"/>
      <c r="E62" s="35"/>
      <c r="F62" s="360" t="e">
        <f t="shared" si="0"/>
        <v>#N/A</v>
      </c>
      <c r="G62" s="200"/>
      <c r="H62" s="200"/>
      <c r="I62" s="200"/>
      <c r="J62" s="360" t="e">
        <f t="shared" si="2"/>
        <v>#N/A</v>
      </c>
      <c r="K62" s="35"/>
      <c r="L62" s="35"/>
      <c r="M62" s="362" t="e">
        <f t="shared" si="3"/>
        <v>#N/A</v>
      </c>
      <c r="N62" s="36"/>
      <c r="O62" s="360" t="e">
        <f t="shared" si="4"/>
        <v>#N/A</v>
      </c>
      <c r="P62" s="35"/>
      <c r="Q62" s="36"/>
      <c r="R62" s="360"/>
    </row>
    <row r="63" spans="2:18" ht="13" x14ac:dyDescent="0.3">
      <c r="B63" s="32">
        <f t="shared" si="5"/>
        <v>2056</v>
      </c>
      <c r="C63" s="204"/>
      <c r="D63" s="205"/>
      <c r="E63" s="35"/>
      <c r="F63" s="360" t="e">
        <f t="shared" si="0"/>
        <v>#N/A</v>
      </c>
      <c r="G63" s="200"/>
      <c r="H63" s="200"/>
      <c r="I63" s="200"/>
      <c r="J63" s="360" t="e">
        <f t="shared" si="2"/>
        <v>#N/A</v>
      </c>
      <c r="K63" s="35"/>
      <c r="L63" s="35"/>
      <c r="M63" s="362" t="e">
        <f t="shared" si="3"/>
        <v>#N/A</v>
      </c>
      <c r="N63" s="36"/>
      <c r="O63" s="360" t="e">
        <f t="shared" si="4"/>
        <v>#N/A</v>
      </c>
      <c r="P63" s="35"/>
      <c r="Q63" s="36"/>
      <c r="R63" s="360"/>
    </row>
    <row r="64" spans="2:18" ht="13" x14ac:dyDescent="0.3">
      <c r="B64" s="32">
        <f t="shared" si="5"/>
        <v>2057</v>
      </c>
      <c r="C64" s="204"/>
      <c r="D64" s="205"/>
      <c r="E64" s="35"/>
      <c r="F64" s="360" t="e">
        <f t="shared" si="0"/>
        <v>#N/A</v>
      </c>
      <c r="G64" s="200"/>
      <c r="H64" s="200"/>
      <c r="I64" s="200"/>
      <c r="J64" s="360" t="e">
        <f t="shared" si="2"/>
        <v>#N/A</v>
      </c>
      <c r="K64" s="35"/>
      <c r="L64" s="35"/>
      <c r="M64" s="362" t="e">
        <f t="shared" si="3"/>
        <v>#N/A</v>
      </c>
      <c r="N64" s="36"/>
      <c r="O64" s="360" t="e">
        <f t="shared" si="4"/>
        <v>#N/A</v>
      </c>
      <c r="P64" s="35"/>
      <c r="Q64" s="36"/>
      <c r="R64" s="360"/>
    </row>
    <row r="65" spans="2:18" ht="13" x14ac:dyDescent="0.3">
      <c r="B65" s="32">
        <f t="shared" si="5"/>
        <v>2058</v>
      </c>
      <c r="C65" s="204"/>
      <c r="D65" s="205"/>
      <c r="E65" s="35"/>
      <c r="F65" s="360" t="e">
        <f t="shared" si="0"/>
        <v>#N/A</v>
      </c>
      <c r="G65" s="200"/>
      <c r="H65" s="200"/>
      <c r="I65" s="200"/>
      <c r="J65" s="360" t="e">
        <f t="shared" si="2"/>
        <v>#N/A</v>
      </c>
      <c r="K65" s="35"/>
      <c r="L65" s="35"/>
      <c r="M65" s="362" t="e">
        <f t="shared" si="3"/>
        <v>#N/A</v>
      </c>
      <c r="N65" s="36"/>
      <c r="O65" s="360" t="e">
        <f t="shared" si="4"/>
        <v>#N/A</v>
      </c>
      <c r="P65" s="35"/>
      <c r="Q65" s="36"/>
      <c r="R65" s="360"/>
    </row>
    <row r="66" spans="2:18" ht="13" x14ac:dyDescent="0.3">
      <c r="B66" s="32">
        <f t="shared" si="5"/>
        <v>2059</v>
      </c>
      <c r="C66" s="204"/>
      <c r="D66" s="205"/>
      <c r="E66" s="35"/>
      <c r="F66" s="360" t="e">
        <f t="shared" si="0"/>
        <v>#N/A</v>
      </c>
      <c r="G66" s="200"/>
      <c r="H66" s="200"/>
      <c r="I66" s="200"/>
      <c r="J66" s="360" t="e">
        <f t="shared" si="2"/>
        <v>#N/A</v>
      </c>
      <c r="K66" s="35"/>
      <c r="L66" s="35"/>
      <c r="M66" s="362" t="e">
        <f t="shared" si="3"/>
        <v>#N/A</v>
      </c>
      <c r="N66" s="36"/>
      <c r="O66" s="360" t="e">
        <f t="shared" si="4"/>
        <v>#N/A</v>
      </c>
      <c r="P66" s="35"/>
      <c r="Q66" s="36"/>
      <c r="R66" s="360"/>
    </row>
    <row r="67" spans="2:18" ht="13" x14ac:dyDescent="0.3">
      <c r="B67" s="32">
        <f t="shared" si="5"/>
        <v>2060</v>
      </c>
      <c r="C67" s="204"/>
      <c r="D67" s="205"/>
      <c r="E67" s="35"/>
      <c r="F67" s="360" t="e">
        <f t="shared" si="0"/>
        <v>#N/A</v>
      </c>
      <c r="G67" s="200"/>
      <c r="H67" s="200"/>
      <c r="I67" s="200"/>
      <c r="J67" s="360" t="e">
        <f t="shared" si="2"/>
        <v>#N/A</v>
      </c>
      <c r="K67" s="35"/>
      <c r="L67" s="35"/>
      <c r="M67" s="362" t="e">
        <f t="shared" si="3"/>
        <v>#N/A</v>
      </c>
      <c r="N67" s="36"/>
      <c r="O67" s="360" t="e">
        <f t="shared" si="4"/>
        <v>#N/A</v>
      </c>
      <c r="P67" s="35"/>
      <c r="Q67" s="36"/>
      <c r="R67" s="360"/>
    </row>
    <row r="68" spans="2:18" ht="13" x14ac:dyDescent="0.3">
      <c r="B68" s="32">
        <f t="shared" si="5"/>
        <v>2061</v>
      </c>
      <c r="C68" s="204"/>
      <c r="D68" s="205"/>
      <c r="E68" s="35"/>
      <c r="F68" s="360" t="e">
        <f t="shared" si="0"/>
        <v>#N/A</v>
      </c>
      <c r="G68" s="200"/>
      <c r="H68" s="200"/>
      <c r="I68" s="200"/>
      <c r="J68" s="360" t="e">
        <f t="shared" si="2"/>
        <v>#N/A</v>
      </c>
      <c r="K68" s="35"/>
      <c r="L68" s="35"/>
      <c r="M68" s="362" t="e">
        <f t="shared" si="3"/>
        <v>#N/A</v>
      </c>
      <c r="N68" s="36"/>
      <c r="O68" s="360" t="e">
        <f t="shared" si="4"/>
        <v>#N/A</v>
      </c>
      <c r="P68" s="35"/>
      <c r="Q68" s="36"/>
      <c r="R68" s="360"/>
    </row>
    <row r="69" spans="2:18" ht="13" x14ac:dyDescent="0.3">
      <c r="B69" s="32">
        <f t="shared" si="5"/>
        <v>2062</v>
      </c>
      <c r="C69" s="204"/>
      <c r="D69" s="205"/>
      <c r="E69" s="35"/>
      <c r="F69" s="360" t="e">
        <f t="shared" si="0"/>
        <v>#N/A</v>
      </c>
      <c r="G69" s="200"/>
      <c r="H69" s="200"/>
      <c r="I69" s="200"/>
      <c r="J69" s="360" t="e">
        <f t="shared" si="2"/>
        <v>#N/A</v>
      </c>
      <c r="K69" s="35"/>
      <c r="L69" s="35"/>
      <c r="M69" s="362" t="e">
        <f t="shared" si="3"/>
        <v>#N/A</v>
      </c>
      <c r="N69" s="36"/>
      <c r="O69" s="360" t="e">
        <f t="shared" si="4"/>
        <v>#N/A</v>
      </c>
      <c r="P69" s="35"/>
      <c r="Q69" s="36"/>
      <c r="R69" s="360"/>
    </row>
    <row r="70" spans="2:18" ht="13" x14ac:dyDescent="0.3">
      <c r="B70" s="32">
        <f t="shared" si="5"/>
        <v>2063</v>
      </c>
      <c r="C70" s="204"/>
      <c r="D70" s="205"/>
      <c r="E70" s="35"/>
      <c r="F70" s="360" t="e">
        <f t="shared" si="0"/>
        <v>#N/A</v>
      </c>
      <c r="G70" s="200"/>
      <c r="H70" s="200"/>
      <c r="I70" s="200"/>
      <c r="J70" s="360" t="e">
        <f t="shared" si="2"/>
        <v>#N/A</v>
      </c>
      <c r="K70" s="35"/>
      <c r="L70" s="35"/>
      <c r="M70" s="362" t="e">
        <f t="shared" si="3"/>
        <v>#N/A</v>
      </c>
      <c r="N70" s="36"/>
      <c r="O70" s="360" t="e">
        <f t="shared" si="4"/>
        <v>#N/A</v>
      </c>
      <c r="P70" s="35"/>
      <c r="Q70" s="36"/>
      <c r="R70" s="360"/>
    </row>
    <row r="71" spans="2:18" ht="13" x14ac:dyDescent="0.3">
      <c r="B71" s="32">
        <f t="shared" si="5"/>
        <v>2064</v>
      </c>
      <c r="C71" s="204"/>
      <c r="D71" s="205"/>
      <c r="E71" s="35"/>
      <c r="F71" s="360" t="e">
        <f t="shared" si="0"/>
        <v>#N/A</v>
      </c>
      <c r="G71" s="200"/>
      <c r="H71" s="200"/>
      <c r="I71" s="200"/>
      <c r="J71" s="360" t="e">
        <f t="shared" si="2"/>
        <v>#N/A</v>
      </c>
      <c r="K71" s="35"/>
      <c r="L71" s="35"/>
      <c r="M71" s="362" t="e">
        <f t="shared" si="3"/>
        <v>#N/A</v>
      </c>
      <c r="N71" s="36"/>
      <c r="O71" s="360" t="e">
        <f t="shared" si="4"/>
        <v>#N/A</v>
      </c>
      <c r="P71" s="35"/>
      <c r="Q71" s="36"/>
      <c r="R71" s="360"/>
    </row>
    <row r="72" spans="2:18" ht="13" x14ac:dyDescent="0.3">
      <c r="B72" s="32">
        <f t="shared" si="5"/>
        <v>2065</v>
      </c>
      <c r="C72" s="204"/>
      <c r="D72" s="205"/>
      <c r="E72" s="35"/>
      <c r="F72" s="360" t="e">
        <f t="shared" si="0"/>
        <v>#N/A</v>
      </c>
      <c r="G72" s="200"/>
      <c r="H72" s="200"/>
      <c r="I72" s="200"/>
      <c r="J72" s="360" t="e">
        <f t="shared" si="2"/>
        <v>#N/A</v>
      </c>
      <c r="K72" s="35"/>
      <c r="L72" s="35"/>
      <c r="M72" s="362" t="e">
        <f t="shared" si="3"/>
        <v>#N/A</v>
      </c>
      <c r="N72" s="36"/>
      <c r="O72" s="360" t="e">
        <f t="shared" si="4"/>
        <v>#N/A</v>
      </c>
      <c r="P72" s="35"/>
      <c r="Q72" s="36"/>
      <c r="R72" s="360"/>
    </row>
    <row r="73" spans="2:18" ht="13" x14ac:dyDescent="0.3">
      <c r="B73" s="32">
        <f t="shared" si="5"/>
        <v>2066</v>
      </c>
      <c r="C73" s="204"/>
      <c r="D73" s="205"/>
      <c r="E73" s="35"/>
      <c r="F73" s="360" t="e">
        <f t="shared" si="0"/>
        <v>#N/A</v>
      </c>
      <c r="G73" s="200"/>
      <c r="H73" s="200"/>
      <c r="I73" s="200"/>
      <c r="J73" s="360" t="e">
        <f t="shared" si="2"/>
        <v>#N/A</v>
      </c>
      <c r="K73" s="35"/>
      <c r="L73" s="35"/>
      <c r="M73" s="362" t="e">
        <f t="shared" si="3"/>
        <v>#N/A</v>
      </c>
      <c r="N73" s="36"/>
      <c r="O73" s="360" t="e">
        <f t="shared" si="4"/>
        <v>#N/A</v>
      </c>
      <c r="P73" s="35"/>
      <c r="Q73" s="36"/>
      <c r="R73" s="360"/>
    </row>
    <row r="74" spans="2:18" ht="13" x14ac:dyDescent="0.3">
      <c r="B74" s="32">
        <f t="shared" si="5"/>
        <v>2067</v>
      </c>
      <c r="C74" s="204"/>
      <c r="D74" s="205"/>
      <c r="E74" s="35"/>
      <c r="F74" s="360" t="e">
        <f t="shared" si="0"/>
        <v>#N/A</v>
      </c>
      <c r="G74" s="200"/>
      <c r="H74" s="200"/>
      <c r="I74" s="200"/>
      <c r="J74" s="360" t="e">
        <f t="shared" si="2"/>
        <v>#N/A</v>
      </c>
      <c r="K74" s="35"/>
      <c r="L74" s="35"/>
      <c r="M74" s="362" t="e">
        <f t="shared" si="3"/>
        <v>#N/A</v>
      </c>
      <c r="N74" s="36"/>
      <c r="O74" s="360" t="e">
        <f t="shared" si="4"/>
        <v>#N/A</v>
      </c>
      <c r="P74" s="35"/>
      <c r="Q74" s="36"/>
      <c r="R74" s="360"/>
    </row>
    <row r="75" spans="2:18" ht="13" x14ac:dyDescent="0.3">
      <c r="B75" s="32">
        <f t="shared" si="5"/>
        <v>2068</v>
      </c>
      <c r="C75" s="204"/>
      <c r="D75" s="205"/>
      <c r="E75" s="35"/>
      <c r="F75" s="360" t="e">
        <f t="shared" si="0"/>
        <v>#N/A</v>
      </c>
      <c r="G75" s="200"/>
      <c r="H75" s="200"/>
      <c r="I75" s="200"/>
      <c r="J75" s="360" t="e">
        <f t="shared" si="2"/>
        <v>#N/A</v>
      </c>
      <c r="K75" s="35"/>
      <c r="L75" s="35"/>
      <c r="M75" s="362" t="e">
        <f t="shared" si="3"/>
        <v>#N/A</v>
      </c>
      <c r="N75" s="36"/>
      <c r="O75" s="360" t="e">
        <f t="shared" si="4"/>
        <v>#N/A</v>
      </c>
      <c r="P75" s="35"/>
      <c r="Q75" s="36"/>
      <c r="R75" s="360"/>
    </row>
    <row r="76" spans="2:18" ht="13" x14ac:dyDescent="0.3">
      <c r="B76" s="32">
        <f t="shared" si="5"/>
        <v>2069</v>
      </c>
      <c r="C76" s="204"/>
      <c r="D76" s="205"/>
      <c r="E76" s="35"/>
      <c r="F76" s="363" t="e">
        <f t="shared" si="0"/>
        <v>#N/A</v>
      </c>
      <c r="G76" s="200"/>
      <c r="H76" s="200"/>
      <c r="I76" s="200"/>
      <c r="J76" s="360" t="e">
        <f t="shared" si="2"/>
        <v>#N/A</v>
      </c>
      <c r="K76" s="35"/>
      <c r="L76" s="35"/>
      <c r="M76" s="362" t="e">
        <f t="shared" si="3"/>
        <v>#N/A</v>
      </c>
      <c r="N76" s="36"/>
      <c r="O76" s="360" t="e">
        <f t="shared" si="4"/>
        <v>#N/A</v>
      </c>
      <c r="P76" s="35"/>
      <c r="Q76" s="36"/>
      <c r="R76" s="360"/>
    </row>
    <row r="77" spans="2:18" ht="13.5" thickBot="1" x14ac:dyDescent="0.35">
      <c r="B77" s="67">
        <f t="shared" si="5"/>
        <v>2070</v>
      </c>
      <c r="C77" s="197"/>
      <c r="D77" s="206"/>
      <c r="E77" s="68"/>
      <c r="F77" s="365" t="e">
        <f t="shared" ref="F77" si="10">IF(ISBLANK(E77),NA(),E77/$E$7)</f>
        <v>#N/A</v>
      </c>
      <c r="G77" s="201"/>
      <c r="H77" s="201"/>
      <c r="I77" s="201"/>
      <c r="J77" s="365" t="e">
        <f t="shared" ref="J77" si="11">IF(F77*(1-I77)=0,NA(),F77*(1-I77))</f>
        <v>#N/A</v>
      </c>
      <c r="K77" s="68"/>
      <c r="L77" s="68"/>
      <c r="M77" s="364" t="e">
        <f t="shared" ref="M77" si="12">IF(VLOOKUP(B77-$M$7,$B$12:$L$77,11,0)=0,NA(),VLOOKUP(B77-$M$7,$B$12:$L$77,11,0))</f>
        <v>#N/A</v>
      </c>
      <c r="N77" s="69"/>
      <c r="O77" s="365" t="e">
        <f t="shared" ref="O77" si="13">IF(D77=0,NA(),D77-N77)</f>
        <v>#N/A</v>
      </c>
      <c r="P77" s="68"/>
      <c r="Q77" s="69"/>
      <c r="R77" s="365"/>
    </row>
    <row r="78" spans="2:18" x14ac:dyDescent="0.25"/>
  </sheetData>
  <dataValidations count="1">
    <dataValidation type="whole" allowBlank="1" showInputMessage="1" showErrorMessage="1" sqref="M7" xr:uid="{00000000-0002-0000-0200-000000000000}">
      <formula1>0</formula1>
      <formula2>5</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rgb="FFFFFF00"/>
  </sheetPr>
  <dimension ref="A1:CF73"/>
  <sheetViews>
    <sheetView zoomScale="70" zoomScaleNormal="70" workbookViewId="0">
      <pane xSplit="6" ySplit="8" topLeftCell="Y18" activePane="bottomRight" state="frozen"/>
      <selection pane="topRight" activeCell="G1" sqref="G1"/>
      <selection pane="bottomLeft" activeCell="A9" sqref="A9"/>
      <selection pane="bottomRight" activeCell="X35" sqref="X35"/>
    </sheetView>
  </sheetViews>
  <sheetFormatPr defaultColWidth="0" defaultRowHeight="14" zeroHeight="1" x14ac:dyDescent="0.3"/>
  <cols>
    <col min="1" max="4" width="0.58203125" customWidth="1"/>
    <col min="5" max="5" width="4.83203125" customWidth="1"/>
    <col min="6" max="6" width="8.25" customWidth="1"/>
    <col min="7" max="79" width="5.5" customWidth="1"/>
    <col min="80" max="80" width="7.25" bestFit="1" customWidth="1"/>
    <col min="81" max="81" width="8.08203125" bestFit="1" customWidth="1"/>
    <col min="82" max="82" width="7.25" bestFit="1" customWidth="1"/>
    <col min="83" max="83" width="8.08203125" bestFit="1" customWidth="1"/>
    <col min="84" max="84" width="8.75" customWidth="1"/>
    <col min="85" max="16384" width="8.75" hidden="1"/>
  </cols>
  <sheetData>
    <row r="1" spans="4:83" x14ac:dyDescent="0.3">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07"/>
      <c r="AO1" s="207"/>
      <c r="AP1" s="207"/>
      <c r="AQ1" s="207"/>
      <c r="AR1" s="207"/>
      <c r="AS1" s="207"/>
      <c r="AT1" s="207"/>
      <c r="AU1" s="207"/>
      <c r="AV1" s="207"/>
      <c r="AW1" s="207"/>
      <c r="AX1" s="207"/>
      <c r="AY1" s="207"/>
      <c r="AZ1" s="207"/>
      <c r="BA1" s="207"/>
      <c r="BB1" s="207"/>
      <c r="BC1" s="207"/>
      <c r="BD1" s="207"/>
      <c r="BE1" s="207"/>
      <c r="BF1" s="207"/>
      <c r="BG1" s="207"/>
      <c r="BH1" s="207"/>
      <c r="BI1" s="207"/>
      <c r="BJ1" s="207"/>
      <c r="BK1" s="207"/>
      <c r="BL1" s="207"/>
      <c r="BM1" s="207"/>
      <c r="BN1" s="207"/>
      <c r="BO1" s="207"/>
      <c r="BP1" s="207"/>
      <c r="BQ1" s="207"/>
      <c r="BR1" s="207"/>
      <c r="BS1" s="207"/>
      <c r="BT1" s="207"/>
      <c r="BU1" s="207"/>
      <c r="BV1" s="207"/>
      <c r="BW1" s="207"/>
      <c r="BX1" s="207"/>
      <c r="BY1" s="207"/>
      <c r="BZ1" s="207"/>
      <c r="CA1" s="207"/>
    </row>
    <row r="2" spans="4:83" ht="15.5" x14ac:dyDescent="0.35">
      <c r="D2" s="207"/>
      <c r="E2" s="209" t="s">
        <v>96</v>
      </c>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207"/>
      <c r="BZ2" s="207"/>
      <c r="CA2" s="207"/>
    </row>
    <row r="3" spans="4:83" x14ac:dyDescent="0.3">
      <c r="D3" s="207"/>
      <c r="E3" s="86" t="s">
        <v>97</v>
      </c>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row>
    <row r="4" spans="4:83" x14ac:dyDescent="0.3">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row>
    <row r="5" spans="4:83" x14ac:dyDescent="0.3">
      <c r="D5" s="207"/>
      <c r="E5" s="207"/>
      <c r="F5" s="210" t="s">
        <v>98</v>
      </c>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row>
    <row r="6" spans="4:83" x14ac:dyDescent="0.3">
      <c r="D6" s="207"/>
      <c r="E6" s="207"/>
      <c r="F6" s="207" t="s">
        <v>90</v>
      </c>
      <c r="G6" s="249">
        <v>17.5</v>
      </c>
      <c r="H6" s="249">
        <v>22.5</v>
      </c>
      <c r="I6" s="249">
        <f>I8</f>
        <v>25</v>
      </c>
      <c r="J6" s="249">
        <f t="shared" ref="J6:BU6" si="0">J8</f>
        <v>26</v>
      </c>
      <c r="K6" s="249">
        <f t="shared" si="0"/>
        <v>27</v>
      </c>
      <c r="L6" s="249">
        <f t="shared" si="0"/>
        <v>28</v>
      </c>
      <c r="M6" s="249">
        <f t="shared" si="0"/>
        <v>29</v>
      </c>
      <c r="N6" s="249">
        <f t="shared" si="0"/>
        <v>30</v>
      </c>
      <c r="O6" s="249">
        <f t="shared" si="0"/>
        <v>31</v>
      </c>
      <c r="P6" s="249">
        <f t="shared" si="0"/>
        <v>32</v>
      </c>
      <c r="Q6" s="249">
        <f t="shared" si="0"/>
        <v>33</v>
      </c>
      <c r="R6" s="249">
        <f t="shared" si="0"/>
        <v>34</v>
      </c>
      <c r="S6" s="249">
        <f t="shared" si="0"/>
        <v>35</v>
      </c>
      <c r="T6" s="249">
        <f t="shared" si="0"/>
        <v>36</v>
      </c>
      <c r="U6" s="249">
        <f t="shared" si="0"/>
        <v>37</v>
      </c>
      <c r="V6" s="249">
        <f t="shared" si="0"/>
        <v>38</v>
      </c>
      <c r="W6" s="249">
        <f t="shared" si="0"/>
        <v>39</v>
      </c>
      <c r="X6" s="249">
        <f t="shared" si="0"/>
        <v>40</v>
      </c>
      <c r="Y6" s="249">
        <f t="shared" si="0"/>
        <v>41</v>
      </c>
      <c r="Z6" s="249">
        <f t="shared" si="0"/>
        <v>42</v>
      </c>
      <c r="AA6" s="249">
        <f t="shared" si="0"/>
        <v>43</v>
      </c>
      <c r="AB6" s="249">
        <f t="shared" si="0"/>
        <v>44</v>
      </c>
      <c r="AC6" s="249">
        <f t="shared" si="0"/>
        <v>45</v>
      </c>
      <c r="AD6" s="249">
        <f t="shared" si="0"/>
        <v>46</v>
      </c>
      <c r="AE6" s="249">
        <f t="shared" si="0"/>
        <v>47</v>
      </c>
      <c r="AF6" s="249">
        <f t="shared" si="0"/>
        <v>48</v>
      </c>
      <c r="AG6" s="249">
        <f t="shared" si="0"/>
        <v>49</v>
      </c>
      <c r="AH6" s="249">
        <f t="shared" si="0"/>
        <v>50</v>
      </c>
      <c r="AI6" s="249">
        <f t="shared" si="0"/>
        <v>51</v>
      </c>
      <c r="AJ6" s="249">
        <f t="shared" si="0"/>
        <v>52</v>
      </c>
      <c r="AK6" s="249">
        <f t="shared" si="0"/>
        <v>53</v>
      </c>
      <c r="AL6" s="249">
        <f t="shared" si="0"/>
        <v>54</v>
      </c>
      <c r="AM6" s="249">
        <f t="shared" si="0"/>
        <v>55</v>
      </c>
      <c r="AN6" s="249">
        <f t="shared" si="0"/>
        <v>56</v>
      </c>
      <c r="AO6" s="249">
        <f t="shared" si="0"/>
        <v>57</v>
      </c>
      <c r="AP6" s="249">
        <f t="shared" si="0"/>
        <v>58</v>
      </c>
      <c r="AQ6" s="249">
        <f t="shared" si="0"/>
        <v>59</v>
      </c>
      <c r="AR6" s="249">
        <f t="shared" si="0"/>
        <v>60</v>
      </c>
      <c r="AS6" s="249">
        <f t="shared" si="0"/>
        <v>61</v>
      </c>
      <c r="AT6" s="249">
        <f t="shared" si="0"/>
        <v>62</v>
      </c>
      <c r="AU6" s="249">
        <f t="shared" si="0"/>
        <v>63</v>
      </c>
      <c r="AV6" s="249">
        <f t="shared" si="0"/>
        <v>64</v>
      </c>
      <c r="AW6" s="249">
        <f t="shared" si="0"/>
        <v>65</v>
      </c>
      <c r="AX6" s="249">
        <f t="shared" si="0"/>
        <v>66</v>
      </c>
      <c r="AY6" s="249">
        <f t="shared" si="0"/>
        <v>67</v>
      </c>
      <c r="AZ6" s="249">
        <f t="shared" si="0"/>
        <v>68</v>
      </c>
      <c r="BA6" s="249">
        <f t="shared" si="0"/>
        <v>69</v>
      </c>
      <c r="BB6" s="249">
        <f t="shared" si="0"/>
        <v>70</v>
      </c>
      <c r="BC6" s="249">
        <f t="shared" si="0"/>
        <v>71</v>
      </c>
      <c r="BD6" s="249">
        <f t="shared" si="0"/>
        <v>72</v>
      </c>
      <c r="BE6" s="249">
        <f t="shared" si="0"/>
        <v>73</v>
      </c>
      <c r="BF6" s="249">
        <f t="shared" si="0"/>
        <v>74</v>
      </c>
      <c r="BG6" s="249">
        <f t="shared" si="0"/>
        <v>75</v>
      </c>
      <c r="BH6" s="249">
        <f t="shared" si="0"/>
        <v>76</v>
      </c>
      <c r="BI6" s="249">
        <f t="shared" si="0"/>
        <v>77</v>
      </c>
      <c r="BJ6" s="249">
        <f t="shared" si="0"/>
        <v>78</v>
      </c>
      <c r="BK6" s="249">
        <f t="shared" si="0"/>
        <v>79</v>
      </c>
      <c r="BL6" s="249">
        <f t="shared" si="0"/>
        <v>80</v>
      </c>
      <c r="BM6" s="249">
        <f t="shared" si="0"/>
        <v>81</v>
      </c>
      <c r="BN6" s="249">
        <f t="shared" si="0"/>
        <v>82</v>
      </c>
      <c r="BO6" s="249">
        <f t="shared" si="0"/>
        <v>83</v>
      </c>
      <c r="BP6" s="249">
        <f t="shared" si="0"/>
        <v>84</v>
      </c>
      <c r="BQ6" s="249">
        <f t="shared" si="0"/>
        <v>85</v>
      </c>
      <c r="BR6" s="249">
        <f t="shared" si="0"/>
        <v>86</v>
      </c>
      <c r="BS6" s="249">
        <f t="shared" si="0"/>
        <v>87</v>
      </c>
      <c r="BT6" s="249">
        <f t="shared" si="0"/>
        <v>88</v>
      </c>
      <c r="BU6" s="249">
        <f t="shared" si="0"/>
        <v>89</v>
      </c>
      <c r="BV6" s="249">
        <f t="shared" ref="BV6:BZ6" si="1">BV8</f>
        <v>90</v>
      </c>
      <c r="BW6" s="249">
        <f t="shared" si="1"/>
        <v>91</v>
      </c>
      <c r="BX6" s="249">
        <f t="shared" si="1"/>
        <v>92</v>
      </c>
      <c r="BY6" s="249">
        <f t="shared" si="1"/>
        <v>93</v>
      </c>
      <c r="BZ6" s="249">
        <f t="shared" si="1"/>
        <v>94</v>
      </c>
      <c r="CA6" s="249">
        <v>97.5</v>
      </c>
    </row>
    <row r="7" spans="4:83" x14ac:dyDescent="0.3">
      <c r="D7" s="207"/>
      <c r="E7" s="207"/>
      <c r="F7" s="207"/>
      <c r="G7" s="212" t="s">
        <v>99</v>
      </c>
      <c r="H7" s="212"/>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row>
    <row r="8" spans="4:83" x14ac:dyDescent="0.3">
      <c r="D8" s="207"/>
      <c r="E8" s="213" t="s">
        <v>100</v>
      </c>
      <c r="F8" s="207"/>
      <c r="G8" s="208" t="s">
        <v>161</v>
      </c>
      <c r="H8" s="208" t="s">
        <v>162</v>
      </c>
      <c r="I8" s="208">
        <v>25</v>
      </c>
      <c r="J8" s="208">
        <v>26</v>
      </c>
      <c r="K8" s="208">
        <v>27</v>
      </c>
      <c r="L8" s="208">
        <v>28</v>
      </c>
      <c r="M8" s="208">
        <v>29</v>
      </c>
      <c r="N8" s="208">
        <v>30</v>
      </c>
      <c r="O8" s="208">
        <v>31</v>
      </c>
      <c r="P8" s="208">
        <v>32</v>
      </c>
      <c r="Q8" s="208">
        <v>33</v>
      </c>
      <c r="R8" s="208">
        <v>34</v>
      </c>
      <c r="S8" s="208">
        <v>35</v>
      </c>
      <c r="T8" s="208">
        <v>36</v>
      </c>
      <c r="U8" s="208">
        <v>37</v>
      </c>
      <c r="V8" s="208">
        <v>38</v>
      </c>
      <c r="W8" s="208">
        <v>39</v>
      </c>
      <c r="X8" s="208">
        <v>40</v>
      </c>
      <c r="Y8" s="208">
        <v>41</v>
      </c>
      <c r="Z8" s="208">
        <v>42</v>
      </c>
      <c r="AA8" s="208">
        <v>43</v>
      </c>
      <c r="AB8" s="208">
        <v>44</v>
      </c>
      <c r="AC8" s="208">
        <v>45</v>
      </c>
      <c r="AD8" s="208">
        <v>46</v>
      </c>
      <c r="AE8" s="208">
        <v>47</v>
      </c>
      <c r="AF8" s="208">
        <v>48</v>
      </c>
      <c r="AG8" s="208">
        <v>49</v>
      </c>
      <c r="AH8" s="208">
        <v>50</v>
      </c>
      <c r="AI8" s="208">
        <v>51</v>
      </c>
      <c r="AJ8" s="208">
        <v>52</v>
      </c>
      <c r="AK8" s="208">
        <v>53</v>
      </c>
      <c r="AL8" s="208">
        <v>54</v>
      </c>
      <c r="AM8" s="208">
        <v>55</v>
      </c>
      <c r="AN8" s="208">
        <v>56</v>
      </c>
      <c r="AO8" s="208">
        <v>57</v>
      </c>
      <c r="AP8" s="208">
        <v>58</v>
      </c>
      <c r="AQ8" s="208">
        <v>59</v>
      </c>
      <c r="AR8" s="208">
        <v>60</v>
      </c>
      <c r="AS8" s="208">
        <v>61</v>
      </c>
      <c r="AT8" s="208">
        <v>62</v>
      </c>
      <c r="AU8" s="208">
        <v>63</v>
      </c>
      <c r="AV8" s="208">
        <v>64</v>
      </c>
      <c r="AW8" s="208">
        <v>65</v>
      </c>
      <c r="AX8" s="208">
        <v>66</v>
      </c>
      <c r="AY8" s="208">
        <v>67</v>
      </c>
      <c r="AZ8" s="208">
        <v>68</v>
      </c>
      <c r="BA8" s="208">
        <v>69</v>
      </c>
      <c r="BB8" s="208">
        <v>70</v>
      </c>
      <c r="BC8" s="208">
        <v>71</v>
      </c>
      <c r="BD8" s="208">
        <v>72</v>
      </c>
      <c r="BE8" s="208">
        <v>73</v>
      </c>
      <c r="BF8" s="208">
        <v>74</v>
      </c>
      <c r="BG8" s="208">
        <v>75</v>
      </c>
      <c r="BH8" s="208">
        <v>76</v>
      </c>
      <c r="BI8" s="208">
        <v>77</v>
      </c>
      <c r="BJ8" s="208">
        <v>78</v>
      </c>
      <c r="BK8" s="208">
        <v>79</v>
      </c>
      <c r="BL8" s="208">
        <v>80</v>
      </c>
      <c r="BM8" s="208">
        <v>81</v>
      </c>
      <c r="BN8" s="208">
        <v>82</v>
      </c>
      <c r="BO8" s="208">
        <v>83</v>
      </c>
      <c r="BP8" s="208">
        <v>84</v>
      </c>
      <c r="BQ8" s="208">
        <v>85</v>
      </c>
      <c r="BR8" s="208">
        <v>86</v>
      </c>
      <c r="BS8" s="208">
        <v>87</v>
      </c>
      <c r="BT8" s="208">
        <v>88</v>
      </c>
      <c r="BU8" s="208">
        <v>89</v>
      </c>
      <c r="BV8" s="208">
        <v>90</v>
      </c>
      <c r="BW8" s="208">
        <v>91</v>
      </c>
      <c r="BX8" s="208">
        <v>92</v>
      </c>
      <c r="BY8" s="208">
        <v>93</v>
      </c>
      <c r="BZ8" s="208">
        <v>94</v>
      </c>
      <c r="CA8" s="208" t="s">
        <v>11</v>
      </c>
      <c r="CB8" s="208" t="s">
        <v>165</v>
      </c>
      <c r="CC8" s="208" t="s">
        <v>101</v>
      </c>
      <c r="CD8" s="208" t="s">
        <v>165</v>
      </c>
      <c r="CE8" s="208" t="s">
        <v>101</v>
      </c>
    </row>
    <row r="9" spans="4:83" x14ac:dyDescent="0.3">
      <c r="D9" s="207"/>
      <c r="E9" s="207"/>
      <c r="F9" s="208">
        <v>1968</v>
      </c>
      <c r="G9" s="214">
        <v>0</v>
      </c>
      <c r="H9" s="214">
        <v>0</v>
      </c>
      <c r="I9" s="214">
        <v>0</v>
      </c>
      <c r="J9" s="214">
        <v>0</v>
      </c>
      <c r="K9" s="214">
        <v>0</v>
      </c>
      <c r="L9" s="214">
        <v>1</v>
      </c>
      <c r="M9" s="214">
        <v>1</v>
      </c>
      <c r="N9" s="214">
        <v>0</v>
      </c>
      <c r="O9" s="214">
        <v>0</v>
      </c>
      <c r="P9" s="214">
        <v>1</v>
      </c>
      <c r="Q9" s="214">
        <v>0</v>
      </c>
      <c r="R9" s="214">
        <v>0</v>
      </c>
      <c r="S9" s="214">
        <v>0</v>
      </c>
      <c r="T9" s="214">
        <v>0</v>
      </c>
      <c r="U9" s="214">
        <v>0</v>
      </c>
      <c r="V9" s="214">
        <v>1</v>
      </c>
      <c r="W9" s="214">
        <v>2</v>
      </c>
      <c r="X9" s="214">
        <v>0</v>
      </c>
      <c r="Y9" s="214">
        <v>3</v>
      </c>
      <c r="Z9" s="214">
        <v>0</v>
      </c>
      <c r="AA9" s="214">
        <v>1</v>
      </c>
      <c r="AB9" s="214">
        <v>3</v>
      </c>
      <c r="AC9" s="214">
        <v>4</v>
      </c>
      <c r="AD9" s="214">
        <v>1</v>
      </c>
      <c r="AE9" s="214">
        <v>1</v>
      </c>
      <c r="AF9" s="214">
        <v>2</v>
      </c>
      <c r="AG9" s="214">
        <v>6</v>
      </c>
      <c r="AH9" s="214">
        <v>1</v>
      </c>
      <c r="AI9" s="214">
        <v>1</v>
      </c>
      <c r="AJ9" s="214">
        <v>3</v>
      </c>
      <c r="AK9" s="214">
        <v>3</v>
      </c>
      <c r="AL9" s="214">
        <v>5</v>
      </c>
      <c r="AM9" s="214">
        <v>3</v>
      </c>
      <c r="AN9" s="214">
        <v>4</v>
      </c>
      <c r="AO9" s="214">
        <v>1</v>
      </c>
      <c r="AP9" s="214">
        <v>5</v>
      </c>
      <c r="AQ9" s="214">
        <v>3</v>
      </c>
      <c r="AR9" s="214">
        <v>8</v>
      </c>
      <c r="AS9" s="214">
        <v>3</v>
      </c>
      <c r="AT9" s="214">
        <v>4</v>
      </c>
      <c r="AU9" s="214">
        <v>4</v>
      </c>
      <c r="AV9" s="214">
        <v>5</v>
      </c>
      <c r="AW9" s="214">
        <v>3</v>
      </c>
      <c r="AX9" s="214">
        <v>1</v>
      </c>
      <c r="AY9" s="214">
        <v>3</v>
      </c>
      <c r="AZ9" s="214">
        <v>2</v>
      </c>
      <c r="BA9" s="214">
        <v>2</v>
      </c>
      <c r="BB9" s="214">
        <v>3</v>
      </c>
      <c r="BC9" s="214">
        <v>1</v>
      </c>
      <c r="BD9" s="214">
        <v>0</v>
      </c>
      <c r="BE9" s="214">
        <v>3</v>
      </c>
      <c r="BF9" s="214">
        <v>1</v>
      </c>
      <c r="BG9" s="214">
        <v>4</v>
      </c>
      <c r="BH9" s="214">
        <v>2</v>
      </c>
      <c r="BI9" s="214">
        <v>0</v>
      </c>
      <c r="BJ9" s="214">
        <v>1</v>
      </c>
      <c r="BK9" s="214">
        <v>1</v>
      </c>
      <c r="BL9" s="214">
        <v>3</v>
      </c>
      <c r="BM9" s="214">
        <v>1</v>
      </c>
      <c r="BN9" s="214">
        <v>0</v>
      </c>
      <c r="BO9" s="214">
        <v>0</v>
      </c>
      <c r="BP9" s="214">
        <v>1</v>
      </c>
      <c r="BQ9" s="214">
        <v>0</v>
      </c>
      <c r="BR9" s="214">
        <v>1</v>
      </c>
      <c r="BS9" s="214">
        <v>1</v>
      </c>
      <c r="BT9" s="214">
        <v>0</v>
      </c>
      <c r="BU9" s="214">
        <v>0</v>
      </c>
      <c r="BV9" s="214">
        <v>0</v>
      </c>
      <c r="BW9" s="214">
        <v>0</v>
      </c>
      <c r="BX9" s="214">
        <v>0</v>
      </c>
      <c r="BY9" s="214">
        <v>0</v>
      </c>
      <c r="BZ9" s="214">
        <v>0</v>
      </c>
      <c r="CA9" s="214">
        <v>0</v>
      </c>
      <c r="CB9" s="217">
        <f>IF(SUM(G9:BU9)=0,NA(),SUM(G9:BU9))</f>
        <v>114</v>
      </c>
      <c r="CC9" s="217">
        <f>IF(SUM(G9:CA9)=0,NA(),SUM(G9:CA9))</f>
        <v>114</v>
      </c>
      <c r="CD9" s="250">
        <f>SUMPRODUCT(G9:BU9,$G$6:$BU$6)/CB9</f>
        <v>59.166666666666664</v>
      </c>
      <c r="CE9" s="250">
        <f>SUMPRODUCT(G9:CA9,$G$6:$CA$6)/CC9</f>
        <v>59.166666666666664</v>
      </c>
    </row>
    <row r="10" spans="4:83" x14ac:dyDescent="0.3">
      <c r="D10" s="207"/>
      <c r="E10" s="207"/>
      <c r="F10" s="208">
        <f>F9+1</f>
        <v>1969</v>
      </c>
      <c r="G10" s="214">
        <v>0</v>
      </c>
      <c r="H10" s="214">
        <v>0</v>
      </c>
      <c r="I10" s="214">
        <v>0</v>
      </c>
      <c r="J10" s="214">
        <v>0</v>
      </c>
      <c r="K10" s="214">
        <v>0</v>
      </c>
      <c r="L10" s="214">
        <v>0</v>
      </c>
      <c r="M10" s="214">
        <v>0</v>
      </c>
      <c r="N10" s="214">
        <v>0</v>
      </c>
      <c r="O10" s="214">
        <v>0</v>
      </c>
      <c r="P10" s="214">
        <v>0</v>
      </c>
      <c r="Q10" s="214">
        <v>0</v>
      </c>
      <c r="R10" s="214">
        <v>0</v>
      </c>
      <c r="S10" s="214">
        <v>0</v>
      </c>
      <c r="T10" s="214">
        <v>0</v>
      </c>
      <c r="U10" s="214">
        <v>0</v>
      </c>
      <c r="V10" s="214">
        <v>0</v>
      </c>
      <c r="W10" s="214">
        <v>1</v>
      </c>
      <c r="X10" s="214">
        <v>0</v>
      </c>
      <c r="Y10" s="214">
        <v>0</v>
      </c>
      <c r="Z10" s="214">
        <v>0</v>
      </c>
      <c r="AA10" s="214">
        <v>1</v>
      </c>
      <c r="AB10" s="214">
        <v>3</v>
      </c>
      <c r="AC10" s="214">
        <v>2</v>
      </c>
      <c r="AD10" s="214">
        <v>2</v>
      </c>
      <c r="AE10" s="214">
        <v>3</v>
      </c>
      <c r="AF10" s="214">
        <v>0</v>
      </c>
      <c r="AG10" s="214">
        <v>1</v>
      </c>
      <c r="AH10" s="214">
        <v>1</v>
      </c>
      <c r="AI10" s="214">
        <v>1</v>
      </c>
      <c r="AJ10" s="214">
        <v>0</v>
      </c>
      <c r="AK10" s="214">
        <v>3</v>
      </c>
      <c r="AL10" s="214">
        <v>1</v>
      </c>
      <c r="AM10" s="214">
        <v>4</v>
      </c>
      <c r="AN10" s="214">
        <v>6</v>
      </c>
      <c r="AO10" s="214">
        <v>8</v>
      </c>
      <c r="AP10" s="214">
        <v>3</v>
      </c>
      <c r="AQ10" s="214">
        <v>6</v>
      </c>
      <c r="AR10" s="214">
        <v>3</v>
      </c>
      <c r="AS10" s="214">
        <v>10</v>
      </c>
      <c r="AT10" s="214">
        <v>6</v>
      </c>
      <c r="AU10" s="214">
        <v>7</v>
      </c>
      <c r="AV10" s="214">
        <v>6</v>
      </c>
      <c r="AW10" s="214">
        <v>4</v>
      </c>
      <c r="AX10" s="214">
        <v>2</v>
      </c>
      <c r="AY10" s="214">
        <v>6</v>
      </c>
      <c r="AZ10" s="214">
        <v>5</v>
      </c>
      <c r="BA10" s="214">
        <v>8</v>
      </c>
      <c r="BB10" s="214">
        <v>4</v>
      </c>
      <c r="BC10" s="214">
        <v>1</v>
      </c>
      <c r="BD10" s="214">
        <v>0</v>
      </c>
      <c r="BE10" s="214">
        <v>2</v>
      </c>
      <c r="BF10" s="214">
        <v>1</v>
      </c>
      <c r="BG10" s="214">
        <v>3</v>
      </c>
      <c r="BH10" s="214">
        <v>1</v>
      </c>
      <c r="BI10" s="214">
        <v>1</v>
      </c>
      <c r="BJ10" s="214">
        <v>1</v>
      </c>
      <c r="BK10" s="214">
        <v>2</v>
      </c>
      <c r="BL10" s="214">
        <v>1</v>
      </c>
      <c r="BM10" s="214">
        <v>0</v>
      </c>
      <c r="BN10" s="214">
        <v>0</v>
      </c>
      <c r="BO10" s="214">
        <v>0</v>
      </c>
      <c r="BP10" s="214">
        <v>0</v>
      </c>
      <c r="BQ10" s="214">
        <v>1</v>
      </c>
      <c r="BR10" s="214">
        <v>0</v>
      </c>
      <c r="BS10" s="214">
        <v>1</v>
      </c>
      <c r="BT10" s="214">
        <v>0</v>
      </c>
      <c r="BU10" s="214">
        <v>0</v>
      </c>
      <c r="BV10" s="214">
        <v>0</v>
      </c>
      <c r="BW10" s="214">
        <v>1</v>
      </c>
      <c r="BX10" s="214">
        <v>0</v>
      </c>
      <c r="BY10" s="214">
        <v>0</v>
      </c>
      <c r="BZ10" s="214">
        <v>0</v>
      </c>
      <c r="CA10" s="214">
        <v>0</v>
      </c>
      <c r="CB10" s="217">
        <f t="shared" ref="CB10:CB71" si="2">IF(SUM(G10:BU10)=0,NA(),SUM(G10:BU10))</f>
        <v>122</v>
      </c>
      <c r="CC10" s="217">
        <f t="shared" ref="CC10:CC71" si="3">IF(SUM(G10:CA10)=0,NA(),SUM(G10:CA10))</f>
        <v>123</v>
      </c>
      <c r="CD10" s="250">
        <f t="shared" ref="CD10:CD71" si="4">SUMPRODUCT(G10:BU10,$G$6:$BU$6)/CB10</f>
        <v>61.885245901639344</v>
      </c>
      <c r="CE10" s="250">
        <f t="shared" ref="CE10:CE71" si="5">SUMPRODUCT(G10:CA10,$G$6:$CA$6)/CC10</f>
        <v>62.121951219512198</v>
      </c>
    </row>
    <row r="11" spans="4:83" x14ac:dyDescent="0.3">
      <c r="D11" s="207"/>
      <c r="E11" s="207"/>
      <c r="F11" s="208">
        <f t="shared" ref="F11:F71" si="6">F10+1</f>
        <v>1970</v>
      </c>
      <c r="G11" s="214">
        <v>0</v>
      </c>
      <c r="H11" s="214">
        <v>0</v>
      </c>
      <c r="I11" s="214">
        <v>0</v>
      </c>
      <c r="J11" s="214">
        <v>0</v>
      </c>
      <c r="K11" s="214">
        <v>1</v>
      </c>
      <c r="L11" s="214">
        <v>0</v>
      </c>
      <c r="M11" s="214">
        <v>0</v>
      </c>
      <c r="N11" s="214">
        <v>0</v>
      </c>
      <c r="O11" s="214">
        <v>0</v>
      </c>
      <c r="P11" s="214">
        <v>0</v>
      </c>
      <c r="Q11" s="214">
        <v>0</v>
      </c>
      <c r="R11" s="214">
        <v>0</v>
      </c>
      <c r="S11" s="214">
        <v>0</v>
      </c>
      <c r="T11" s="214">
        <v>0</v>
      </c>
      <c r="U11" s="214">
        <v>2</v>
      </c>
      <c r="V11" s="214">
        <v>1</v>
      </c>
      <c r="W11" s="214">
        <v>0</v>
      </c>
      <c r="X11" s="214">
        <v>1</v>
      </c>
      <c r="Y11" s="214">
        <v>0</v>
      </c>
      <c r="Z11" s="214">
        <v>0</v>
      </c>
      <c r="AA11" s="214">
        <v>1</v>
      </c>
      <c r="AB11" s="214">
        <v>1</v>
      </c>
      <c r="AC11" s="214">
        <v>2</v>
      </c>
      <c r="AD11" s="214">
        <v>1</v>
      </c>
      <c r="AE11" s="214">
        <v>0</v>
      </c>
      <c r="AF11" s="214">
        <v>1</v>
      </c>
      <c r="AG11" s="214">
        <v>1</v>
      </c>
      <c r="AH11" s="214">
        <v>4</v>
      </c>
      <c r="AI11" s="214">
        <v>2</v>
      </c>
      <c r="AJ11" s="214">
        <v>1</v>
      </c>
      <c r="AK11" s="214">
        <v>2</v>
      </c>
      <c r="AL11" s="214">
        <v>5</v>
      </c>
      <c r="AM11" s="214">
        <v>4</v>
      </c>
      <c r="AN11" s="214">
        <v>6</v>
      </c>
      <c r="AO11" s="214">
        <v>5</v>
      </c>
      <c r="AP11" s="214">
        <v>10</v>
      </c>
      <c r="AQ11" s="214">
        <v>3</v>
      </c>
      <c r="AR11" s="214">
        <v>4</v>
      </c>
      <c r="AS11" s="214">
        <v>11</v>
      </c>
      <c r="AT11" s="214">
        <v>11</v>
      </c>
      <c r="AU11" s="214">
        <v>4</v>
      </c>
      <c r="AV11" s="214">
        <v>9</v>
      </c>
      <c r="AW11" s="214">
        <v>1</v>
      </c>
      <c r="AX11" s="214">
        <v>5</v>
      </c>
      <c r="AY11" s="214">
        <v>4</v>
      </c>
      <c r="AZ11" s="214">
        <v>7</v>
      </c>
      <c r="BA11" s="214">
        <v>6</v>
      </c>
      <c r="BB11" s="214">
        <v>3</v>
      </c>
      <c r="BC11" s="214">
        <v>2</v>
      </c>
      <c r="BD11" s="214">
        <v>4</v>
      </c>
      <c r="BE11" s="214">
        <v>6</v>
      </c>
      <c r="BF11" s="214">
        <v>5</v>
      </c>
      <c r="BG11" s="214">
        <v>0</v>
      </c>
      <c r="BH11" s="214">
        <v>1</v>
      </c>
      <c r="BI11" s="214">
        <v>0</v>
      </c>
      <c r="BJ11" s="214">
        <v>0</v>
      </c>
      <c r="BK11" s="214">
        <v>1</v>
      </c>
      <c r="BL11" s="214">
        <v>2</v>
      </c>
      <c r="BM11" s="214">
        <v>2</v>
      </c>
      <c r="BN11" s="214">
        <v>1</v>
      </c>
      <c r="BO11" s="214">
        <v>0</v>
      </c>
      <c r="BP11" s="214">
        <v>1</v>
      </c>
      <c r="BQ11" s="214">
        <v>1</v>
      </c>
      <c r="BR11" s="214">
        <v>0</v>
      </c>
      <c r="BS11" s="214">
        <v>0</v>
      </c>
      <c r="BT11" s="214">
        <v>0</v>
      </c>
      <c r="BU11" s="214">
        <v>0</v>
      </c>
      <c r="BV11" s="214">
        <v>0</v>
      </c>
      <c r="BW11" s="214">
        <v>0</v>
      </c>
      <c r="BX11" s="214">
        <v>0</v>
      </c>
      <c r="BY11" s="214">
        <v>0</v>
      </c>
      <c r="BZ11" s="214">
        <v>0</v>
      </c>
      <c r="CA11" s="214">
        <v>0</v>
      </c>
      <c r="CB11" s="217">
        <f t="shared" si="2"/>
        <v>145</v>
      </c>
      <c r="CC11" s="217">
        <f t="shared" si="3"/>
        <v>145</v>
      </c>
      <c r="CD11" s="250">
        <f t="shared" si="4"/>
        <v>61.910344827586208</v>
      </c>
      <c r="CE11" s="250">
        <f t="shared" si="5"/>
        <v>61.910344827586208</v>
      </c>
    </row>
    <row r="12" spans="4:83" x14ac:dyDescent="0.3">
      <c r="D12" s="207"/>
      <c r="E12" s="207"/>
      <c r="F12" s="208">
        <f t="shared" si="6"/>
        <v>1971</v>
      </c>
      <c r="G12" s="214">
        <v>0</v>
      </c>
      <c r="H12" s="214">
        <v>0</v>
      </c>
      <c r="I12" s="214">
        <v>0</v>
      </c>
      <c r="J12" s="214">
        <v>0</v>
      </c>
      <c r="K12" s="214">
        <v>0</v>
      </c>
      <c r="L12" s="214">
        <v>1</v>
      </c>
      <c r="M12" s="214">
        <v>0</v>
      </c>
      <c r="N12" s="214">
        <v>0</v>
      </c>
      <c r="O12" s="214">
        <v>0</v>
      </c>
      <c r="P12" s="214">
        <v>0</v>
      </c>
      <c r="Q12" s="214">
        <v>0</v>
      </c>
      <c r="R12" s="214">
        <v>0</v>
      </c>
      <c r="S12" s="214">
        <v>0</v>
      </c>
      <c r="T12" s="214">
        <v>0</v>
      </c>
      <c r="U12" s="214">
        <v>2</v>
      </c>
      <c r="V12" s="214">
        <v>0</v>
      </c>
      <c r="W12" s="214">
        <v>0</v>
      </c>
      <c r="X12" s="214">
        <v>1</v>
      </c>
      <c r="Y12" s="214">
        <v>1</v>
      </c>
      <c r="Z12" s="214">
        <v>1</v>
      </c>
      <c r="AA12" s="214">
        <v>1</v>
      </c>
      <c r="AB12" s="214">
        <v>1</v>
      </c>
      <c r="AC12" s="214">
        <v>3</v>
      </c>
      <c r="AD12" s="214">
        <v>0</v>
      </c>
      <c r="AE12" s="214">
        <v>1</v>
      </c>
      <c r="AF12" s="214">
        <v>0</v>
      </c>
      <c r="AG12" s="214">
        <v>3</v>
      </c>
      <c r="AH12" s="214">
        <v>3</v>
      </c>
      <c r="AI12" s="214">
        <v>4</v>
      </c>
      <c r="AJ12" s="214">
        <v>3</v>
      </c>
      <c r="AK12" s="214">
        <v>2</v>
      </c>
      <c r="AL12" s="214">
        <v>4</v>
      </c>
      <c r="AM12" s="214">
        <v>3</v>
      </c>
      <c r="AN12" s="214">
        <v>5</v>
      </c>
      <c r="AO12" s="214">
        <v>5</v>
      </c>
      <c r="AP12" s="214">
        <v>1</v>
      </c>
      <c r="AQ12" s="214">
        <v>1</v>
      </c>
      <c r="AR12" s="214">
        <v>10</v>
      </c>
      <c r="AS12" s="214">
        <v>7</v>
      </c>
      <c r="AT12" s="214">
        <v>4</v>
      </c>
      <c r="AU12" s="214">
        <v>7</v>
      </c>
      <c r="AV12" s="214">
        <v>5</v>
      </c>
      <c r="AW12" s="214">
        <v>2</v>
      </c>
      <c r="AX12" s="214">
        <v>5</v>
      </c>
      <c r="AY12" s="214">
        <v>13</v>
      </c>
      <c r="AZ12" s="214">
        <v>1</v>
      </c>
      <c r="BA12" s="214">
        <v>5</v>
      </c>
      <c r="BB12" s="214">
        <v>3</v>
      </c>
      <c r="BC12" s="214">
        <v>4</v>
      </c>
      <c r="BD12" s="214">
        <v>0</v>
      </c>
      <c r="BE12" s="214">
        <v>6</v>
      </c>
      <c r="BF12" s="214">
        <v>5</v>
      </c>
      <c r="BG12" s="214">
        <v>1</v>
      </c>
      <c r="BH12" s="214">
        <v>4</v>
      </c>
      <c r="BI12" s="214">
        <v>2</v>
      </c>
      <c r="BJ12" s="214">
        <v>2</v>
      </c>
      <c r="BK12" s="214">
        <v>1</v>
      </c>
      <c r="BL12" s="214">
        <v>1</v>
      </c>
      <c r="BM12" s="214">
        <v>1</v>
      </c>
      <c r="BN12" s="214">
        <v>2</v>
      </c>
      <c r="BO12" s="214">
        <v>1</v>
      </c>
      <c r="BP12" s="214">
        <v>0</v>
      </c>
      <c r="BQ12" s="214">
        <v>0</v>
      </c>
      <c r="BR12" s="214">
        <v>1</v>
      </c>
      <c r="BS12" s="214">
        <v>1</v>
      </c>
      <c r="BT12" s="214">
        <v>1</v>
      </c>
      <c r="BU12" s="214">
        <v>0</v>
      </c>
      <c r="BV12" s="214">
        <v>0</v>
      </c>
      <c r="BW12" s="214">
        <v>0</v>
      </c>
      <c r="BX12" s="214">
        <v>0</v>
      </c>
      <c r="BY12" s="214">
        <v>0</v>
      </c>
      <c r="BZ12" s="214">
        <v>0</v>
      </c>
      <c r="CA12" s="214">
        <v>0</v>
      </c>
      <c r="CB12" s="217">
        <f t="shared" si="2"/>
        <v>141</v>
      </c>
      <c r="CC12" s="217">
        <f t="shared" si="3"/>
        <v>141</v>
      </c>
      <c r="CD12" s="250">
        <f t="shared" si="4"/>
        <v>62.687943262411345</v>
      </c>
      <c r="CE12" s="250">
        <f t="shared" si="5"/>
        <v>62.687943262411345</v>
      </c>
    </row>
    <row r="13" spans="4:83" x14ac:dyDescent="0.3">
      <c r="D13" s="207"/>
      <c r="E13" s="207"/>
      <c r="F13" s="208">
        <f t="shared" si="6"/>
        <v>1972</v>
      </c>
      <c r="G13" s="214">
        <v>1</v>
      </c>
      <c r="H13" s="214">
        <v>0</v>
      </c>
      <c r="I13" s="214">
        <v>0</v>
      </c>
      <c r="J13" s="214">
        <v>0</v>
      </c>
      <c r="K13" s="214">
        <v>0</v>
      </c>
      <c r="L13" s="214">
        <v>0</v>
      </c>
      <c r="M13" s="214">
        <v>1</v>
      </c>
      <c r="N13" s="214">
        <v>0</v>
      </c>
      <c r="O13" s="214">
        <v>1</v>
      </c>
      <c r="P13" s="214">
        <v>0</v>
      </c>
      <c r="Q13" s="214">
        <v>0</v>
      </c>
      <c r="R13" s="214">
        <v>0</v>
      </c>
      <c r="S13" s="214">
        <v>0</v>
      </c>
      <c r="T13" s="214">
        <v>0</v>
      </c>
      <c r="U13" s="214">
        <v>0</v>
      </c>
      <c r="V13" s="214">
        <v>0</v>
      </c>
      <c r="W13" s="214">
        <v>0</v>
      </c>
      <c r="X13" s="214">
        <v>0</v>
      </c>
      <c r="Y13" s="214">
        <v>0</v>
      </c>
      <c r="Z13" s="214">
        <v>2</v>
      </c>
      <c r="AA13" s="214">
        <v>1</v>
      </c>
      <c r="AB13" s="214">
        <v>2</v>
      </c>
      <c r="AC13" s="214">
        <v>1</v>
      </c>
      <c r="AD13" s="214">
        <v>6</v>
      </c>
      <c r="AE13" s="214">
        <v>1</v>
      </c>
      <c r="AF13" s="214">
        <v>2</v>
      </c>
      <c r="AG13" s="214">
        <v>5</v>
      </c>
      <c r="AH13" s="214">
        <v>2</v>
      </c>
      <c r="AI13" s="214">
        <v>4</v>
      </c>
      <c r="AJ13" s="214">
        <v>4</v>
      </c>
      <c r="AK13" s="214">
        <v>2</v>
      </c>
      <c r="AL13" s="214">
        <v>3</v>
      </c>
      <c r="AM13" s="214">
        <v>4</v>
      </c>
      <c r="AN13" s="214">
        <v>6</v>
      </c>
      <c r="AO13" s="214">
        <v>9</v>
      </c>
      <c r="AP13" s="214">
        <v>7</v>
      </c>
      <c r="AQ13" s="214">
        <v>8</v>
      </c>
      <c r="AR13" s="214">
        <v>8</v>
      </c>
      <c r="AS13" s="214">
        <v>3</v>
      </c>
      <c r="AT13" s="214">
        <v>6</v>
      </c>
      <c r="AU13" s="214">
        <v>6</v>
      </c>
      <c r="AV13" s="214">
        <v>5</v>
      </c>
      <c r="AW13" s="214">
        <v>2</v>
      </c>
      <c r="AX13" s="214">
        <v>6</v>
      </c>
      <c r="AY13" s="214">
        <v>7</v>
      </c>
      <c r="AZ13" s="214">
        <v>4</v>
      </c>
      <c r="BA13" s="214">
        <v>10</v>
      </c>
      <c r="BB13" s="214">
        <v>5</v>
      </c>
      <c r="BC13" s="214">
        <v>5</v>
      </c>
      <c r="BD13" s="214">
        <v>3</v>
      </c>
      <c r="BE13" s="214">
        <v>5</v>
      </c>
      <c r="BF13" s="214">
        <v>6</v>
      </c>
      <c r="BG13" s="214">
        <v>2</v>
      </c>
      <c r="BH13" s="214">
        <v>1</v>
      </c>
      <c r="BI13" s="214">
        <v>1</v>
      </c>
      <c r="BJ13" s="214">
        <v>2</v>
      </c>
      <c r="BK13" s="214">
        <v>0</v>
      </c>
      <c r="BL13" s="214">
        <v>3</v>
      </c>
      <c r="BM13" s="214">
        <v>0</v>
      </c>
      <c r="BN13" s="214">
        <v>1</v>
      </c>
      <c r="BO13" s="214">
        <v>1</v>
      </c>
      <c r="BP13" s="214">
        <v>0</v>
      </c>
      <c r="BQ13" s="214">
        <v>1</v>
      </c>
      <c r="BR13" s="214">
        <v>1</v>
      </c>
      <c r="BS13" s="214">
        <v>0</v>
      </c>
      <c r="BT13" s="214">
        <v>2</v>
      </c>
      <c r="BU13" s="214">
        <v>0</v>
      </c>
      <c r="BV13" s="214">
        <v>0</v>
      </c>
      <c r="BW13" s="214">
        <v>0</v>
      </c>
      <c r="BX13" s="214">
        <v>0</v>
      </c>
      <c r="BY13" s="214">
        <v>0</v>
      </c>
      <c r="BZ13" s="214">
        <v>0</v>
      </c>
      <c r="CA13" s="214">
        <v>1</v>
      </c>
      <c r="CB13" s="217">
        <f t="shared" si="2"/>
        <v>168</v>
      </c>
      <c r="CC13" s="217">
        <f t="shared" si="3"/>
        <v>169</v>
      </c>
      <c r="CD13" s="250">
        <f t="shared" si="4"/>
        <v>61.663690476190474</v>
      </c>
      <c r="CE13" s="250">
        <f t="shared" si="5"/>
        <v>61.875739644970416</v>
      </c>
    </row>
    <row r="14" spans="4:83" x14ac:dyDescent="0.3">
      <c r="D14" s="207"/>
      <c r="E14" s="207"/>
      <c r="F14" s="208">
        <f t="shared" si="6"/>
        <v>1973</v>
      </c>
      <c r="G14" s="214">
        <v>1</v>
      </c>
      <c r="H14" s="214">
        <v>0</v>
      </c>
      <c r="I14" s="214">
        <v>0</v>
      </c>
      <c r="J14" s="214">
        <v>0</v>
      </c>
      <c r="K14" s="214">
        <v>0</v>
      </c>
      <c r="L14" s="214">
        <v>0</v>
      </c>
      <c r="M14" s="214">
        <v>0</v>
      </c>
      <c r="N14" s="214">
        <v>0</v>
      </c>
      <c r="O14" s="214">
        <v>0</v>
      </c>
      <c r="P14" s="214">
        <v>2</v>
      </c>
      <c r="Q14" s="214">
        <v>0</v>
      </c>
      <c r="R14" s="214">
        <v>1</v>
      </c>
      <c r="S14" s="214">
        <v>0</v>
      </c>
      <c r="T14" s="214">
        <v>1</v>
      </c>
      <c r="U14" s="214">
        <v>0</v>
      </c>
      <c r="V14" s="214">
        <v>0</v>
      </c>
      <c r="W14" s="214">
        <v>1</v>
      </c>
      <c r="X14" s="214">
        <v>1</v>
      </c>
      <c r="Y14" s="214">
        <v>1</v>
      </c>
      <c r="Z14" s="214">
        <v>1</v>
      </c>
      <c r="AA14" s="214">
        <v>1</v>
      </c>
      <c r="AB14" s="214">
        <v>1</v>
      </c>
      <c r="AC14" s="214">
        <v>0</v>
      </c>
      <c r="AD14" s="214">
        <v>4</v>
      </c>
      <c r="AE14" s="214">
        <v>4</v>
      </c>
      <c r="AF14" s="214">
        <v>1</v>
      </c>
      <c r="AG14" s="214">
        <v>5</v>
      </c>
      <c r="AH14" s="214">
        <v>5</v>
      </c>
      <c r="AI14" s="214">
        <v>6</v>
      </c>
      <c r="AJ14" s="214">
        <v>1</v>
      </c>
      <c r="AK14" s="214">
        <v>6</v>
      </c>
      <c r="AL14" s="214">
        <v>5</v>
      </c>
      <c r="AM14" s="214">
        <v>2</v>
      </c>
      <c r="AN14" s="214">
        <v>6</v>
      </c>
      <c r="AO14" s="214">
        <v>1</v>
      </c>
      <c r="AP14" s="214">
        <v>5</v>
      </c>
      <c r="AQ14" s="214">
        <v>8</v>
      </c>
      <c r="AR14" s="214">
        <v>5</v>
      </c>
      <c r="AS14" s="214">
        <v>9</v>
      </c>
      <c r="AT14" s="214">
        <v>9</v>
      </c>
      <c r="AU14" s="214">
        <v>6</v>
      </c>
      <c r="AV14" s="214">
        <v>7</v>
      </c>
      <c r="AW14" s="214">
        <v>8</v>
      </c>
      <c r="AX14" s="214">
        <v>5</v>
      </c>
      <c r="AY14" s="214">
        <v>3</v>
      </c>
      <c r="AZ14" s="214">
        <v>7</v>
      </c>
      <c r="BA14" s="214">
        <v>9</v>
      </c>
      <c r="BB14" s="214">
        <v>7</v>
      </c>
      <c r="BC14" s="214">
        <v>4</v>
      </c>
      <c r="BD14" s="214">
        <v>8</v>
      </c>
      <c r="BE14" s="214">
        <v>2</v>
      </c>
      <c r="BF14" s="214">
        <v>5</v>
      </c>
      <c r="BG14" s="214">
        <v>4</v>
      </c>
      <c r="BH14" s="214">
        <v>2</v>
      </c>
      <c r="BI14" s="214">
        <v>1</v>
      </c>
      <c r="BJ14" s="214">
        <v>4</v>
      </c>
      <c r="BK14" s="214">
        <v>2</v>
      </c>
      <c r="BL14" s="214">
        <v>0</v>
      </c>
      <c r="BM14" s="214">
        <v>1</v>
      </c>
      <c r="BN14" s="214">
        <v>0</v>
      </c>
      <c r="BO14" s="214">
        <v>1</v>
      </c>
      <c r="BP14" s="214">
        <v>1</v>
      </c>
      <c r="BQ14" s="214">
        <v>1</v>
      </c>
      <c r="BR14" s="214">
        <v>0</v>
      </c>
      <c r="BS14" s="214">
        <v>0</v>
      </c>
      <c r="BT14" s="214">
        <v>0</v>
      </c>
      <c r="BU14" s="214">
        <v>0</v>
      </c>
      <c r="BV14" s="214">
        <v>0</v>
      </c>
      <c r="BW14" s="214">
        <v>0</v>
      </c>
      <c r="BX14" s="214">
        <v>1</v>
      </c>
      <c r="BY14" s="214">
        <v>0</v>
      </c>
      <c r="BZ14" s="214">
        <v>0</v>
      </c>
      <c r="CA14" s="214">
        <v>0</v>
      </c>
      <c r="CB14" s="217">
        <f t="shared" si="2"/>
        <v>181</v>
      </c>
      <c r="CC14" s="217">
        <f t="shared" si="3"/>
        <v>182</v>
      </c>
      <c r="CD14" s="250">
        <f t="shared" si="4"/>
        <v>61.356353591160222</v>
      </c>
      <c r="CE14" s="250">
        <f t="shared" si="5"/>
        <v>61.524725274725277</v>
      </c>
    </row>
    <row r="15" spans="4:83" x14ac:dyDescent="0.3">
      <c r="D15" s="207"/>
      <c r="E15" s="207"/>
      <c r="F15" s="208">
        <f t="shared" si="6"/>
        <v>1974</v>
      </c>
      <c r="G15" s="214">
        <v>0</v>
      </c>
      <c r="H15" s="214">
        <v>0</v>
      </c>
      <c r="I15" s="214">
        <v>0</v>
      </c>
      <c r="J15" s="214">
        <v>0</v>
      </c>
      <c r="K15" s="214">
        <v>0</v>
      </c>
      <c r="L15" s="214">
        <v>0</v>
      </c>
      <c r="M15" s="214">
        <v>0</v>
      </c>
      <c r="N15" s="214">
        <v>0</v>
      </c>
      <c r="O15" s="214">
        <v>0</v>
      </c>
      <c r="P15" s="214">
        <v>0</v>
      </c>
      <c r="Q15" s="214">
        <v>0</v>
      </c>
      <c r="R15" s="214">
        <v>0</v>
      </c>
      <c r="S15" s="214">
        <v>0</v>
      </c>
      <c r="T15" s="214">
        <v>0</v>
      </c>
      <c r="U15" s="214">
        <v>0</v>
      </c>
      <c r="V15" s="214">
        <v>1</v>
      </c>
      <c r="W15" s="214">
        <v>2</v>
      </c>
      <c r="X15" s="214">
        <v>0</v>
      </c>
      <c r="Y15" s="214">
        <v>0</v>
      </c>
      <c r="Z15" s="214">
        <v>0</v>
      </c>
      <c r="AA15" s="214">
        <v>2</v>
      </c>
      <c r="AB15" s="214">
        <v>0</v>
      </c>
      <c r="AC15" s="214">
        <v>1</v>
      </c>
      <c r="AD15" s="214">
        <v>3</v>
      </c>
      <c r="AE15" s="214">
        <v>4</v>
      </c>
      <c r="AF15" s="214">
        <v>3</v>
      </c>
      <c r="AG15" s="214">
        <v>5</v>
      </c>
      <c r="AH15" s="214">
        <v>2</v>
      </c>
      <c r="AI15" s="214">
        <v>6</v>
      </c>
      <c r="AJ15" s="214">
        <v>2</v>
      </c>
      <c r="AK15" s="214">
        <v>5</v>
      </c>
      <c r="AL15" s="214">
        <v>3</v>
      </c>
      <c r="AM15" s="214">
        <v>4</v>
      </c>
      <c r="AN15" s="214">
        <v>4</v>
      </c>
      <c r="AO15" s="214">
        <v>11</v>
      </c>
      <c r="AP15" s="214">
        <v>3</v>
      </c>
      <c r="AQ15" s="214">
        <v>5</v>
      </c>
      <c r="AR15" s="214">
        <v>10</v>
      </c>
      <c r="AS15" s="214">
        <v>10</v>
      </c>
      <c r="AT15" s="214">
        <v>3</v>
      </c>
      <c r="AU15" s="214">
        <v>6</v>
      </c>
      <c r="AV15" s="214">
        <v>11</v>
      </c>
      <c r="AW15" s="214">
        <v>7</v>
      </c>
      <c r="AX15" s="214">
        <v>8</v>
      </c>
      <c r="AY15" s="214">
        <v>6</v>
      </c>
      <c r="AZ15" s="214">
        <v>6</v>
      </c>
      <c r="BA15" s="214">
        <v>4</v>
      </c>
      <c r="BB15" s="214">
        <v>9</v>
      </c>
      <c r="BC15" s="214">
        <v>10</v>
      </c>
      <c r="BD15" s="214">
        <v>7</v>
      </c>
      <c r="BE15" s="214">
        <v>5</v>
      </c>
      <c r="BF15" s="214">
        <v>2</v>
      </c>
      <c r="BG15" s="214">
        <v>3</v>
      </c>
      <c r="BH15" s="214">
        <v>2</v>
      </c>
      <c r="BI15" s="214">
        <v>0</v>
      </c>
      <c r="BJ15" s="214">
        <v>4</v>
      </c>
      <c r="BK15" s="214">
        <v>0</v>
      </c>
      <c r="BL15" s="214">
        <v>0</v>
      </c>
      <c r="BM15" s="214">
        <v>2</v>
      </c>
      <c r="BN15" s="214">
        <v>2</v>
      </c>
      <c r="BO15" s="214">
        <v>0</v>
      </c>
      <c r="BP15" s="214">
        <v>2</v>
      </c>
      <c r="BQ15" s="214">
        <v>0</v>
      </c>
      <c r="BR15" s="214">
        <v>0</v>
      </c>
      <c r="BS15" s="214">
        <v>0</v>
      </c>
      <c r="BT15" s="214">
        <v>0</v>
      </c>
      <c r="BU15" s="214">
        <v>0</v>
      </c>
      <c r="BV15" s="214">
        <v>0</v>
      </c>
      <c r="BW15" s="214">
        <v>0</v>
      </c>
      <c r="BX15" s="214">
        <v>0</v>
      </c>
      <c r="BY15" s="214">
        <v>0</v>
      </c>
      <c r="BZ15" s="214">
        <v>0</v>
      </c>
      <c r="CA15" s="214">
        <v>0</v>
      </c>
      <c r="CB15" s="217">
        <f t="shared" si="2"/>
        <v>185</v>
      </c>
      <c r="CC15" s="217">
        <f t="shared" si="3"/>
        <v>185</v>
      </c>
      <c r="CD15" s="250">
        <f t="shared" si="4"/>
        <v>62.302702702702703</v>
      </c>
      <c r="CE15" s="250">
        <f t="shared" si="5"/>
        <v>62.302702702702703</v>
      </c>
    </row>
    <row r="16" spans="4:83" x14ac:dyDescent="0.3">
      <c r="D16" s="207"/>
      <c r="E16" s="207"/>
      <c r="F16" s="208">
        <f t="shared" si="6"/>
        <v>1975</v>
      </c>
      <c r="G16" s="214">
        <v>0</v>
      </c>
      <c r="H16" s="214">
        <v>0</v>
      </c>
      <c r="I16" s="214">
        <v>1</v>
      </c>
      <c r="J16" s="214">
        <v>1</v>
      </c>
      <c r="K16" s="214">
        <v>1</v>
      </c>
      <c r="L16" s="214">
        <v>0</v>
      </c>
      <c r="M16" s="214">
        <v>0</v>
      </c>
      <c r="N16" s="214">
        <v>1</v>
      </c>
      <c r="O16" s="214">
        <v>0</v>
      </c>
      <c r="P16" s="214">
        <v>0</v>
      </c>
      <c r="Q16" s="214">
        <v>0</v>
      </c>
      <c r="R16" s="214">
        <v>0</v>
      </c>
      <c r="S16" s="214">
        <v>0</v>
      </c>
      <c r="T16" s="214">
        <v>0</v>
      </c>
      <c r="U16" s="214">
        <v>0</v>
      </c>
      <c r="V16" s="214">
        <v>0</v>
      </c>
      <c r="W16" s="214">
        <v>1</v>
      </c>
      <c r="X16" s="214">
        <v>0</v>
      </c>
      <c r="Y16" s="214">
        <v>2</v>
      </c>
      <c r="Z16" s="214">
        <v>1</v>
      </c>
      <c r="AA16" s="214">
        <v>2</v>
      </c>
      <c r="AB16" s="214">
        <v>2</v>
      </c>
      <c r="AC16" s="214">
        <v>1</v>
      </c>
      <c r="AD16" s="214">
        <v>2</v>
      </c>
      <c r="AE16" s="214">
        <v>6</v>
      </c>
      <c r="AF16" s="214">
        <v>2</v>
      </c>
      <c r="AG16" s="214">
        <v>3</v>
      </c>
      <c r="AH16" s="214">
        <v>12</v>
      </c>
      <c r="AI16" s="214">
        <v>7</v>
      </c>
      <c r="AJ16" s="214">
        <v>5</v>
      </c>
      <c r="AK16" s="214">
        <v>3</v>
      </c>
      <c r="AL16" s="214">
        <v>4</v>
      </c>
      <c r="AM16" s="214">
        <v>3</v>
      </c>
      <c r="AN16" s="214">
        <v>4</v>
      </c>
      <c r="AO16" s="214">
        <v>3</v>
      </c>
      <c r="AP16" s="214">
        <v>8</v>
      </c>
      <c r="AQ16" s="214">
        <v>8</v>
      </c>
      <c r="AR16" s="214">
        <v>6</v>
      </c>
      <c r="AS16" s="214">
        <v>11</v>
      </c>
      <c r="AT16" s="214">
        <v>11</v>
      </c>
      <c r="AU16" s="214">
        <v>9</v>
      </c>
      <c r="AV16" s="214">
        <v>11</v>
      </c>
      <c r="AW16" s="214">
        <v>11</v>
      </c>
      <c r="AX16" s="214">
        <v>4</v>
      </c>
      <c r="AY16" s="214">
        <v>6</v>
      </c>
      <c r="AZ16" s="214">
        <v>10</v>
      </c>
      <c r="BA16" s="214">
        <v>5</v>
      </c>
      <c r="BB16" s="214">
        <v>7</v>
      </c>
      <c r="BC16" s="214">
        <v>6</v>
      </c>
      <c r="BD16" s="214">
        <v>9</v>
      </c>
      <c r="BE16" s="214">
        <v>3</v>
      </c>
      <c r="BF16" s="214">
        <v>3</v>
      </c>
      <c r="BG16" s="214">
        <v>3</v>
      </c>
      <c r="BH16" s="214">
        <v>3</v>
      </c>
      <c r="BI16" s="214">
        <v>5</v>
      </c>
      <c r="BJ16" s="214">
        <v>0</v>
      </c>
      <c r="BK16" s="214">
        <v>4</v>
      </c>
      <c r="BL16" s="214">
        <v>2</v>
      </c>
      <c r="BM16" s="214">
        <v>3</v>
      </c>
      <c r="BN16" s="214">
        <v>1</v>
      </c>
      <c r="BO16" s="214">
        <v>1</v>
      </c>
      <c r="BP16" s="214">
        <v>0</v>
      </c>
      <c r="BQ16" s="214">
        <v>0</v>
      </c>
      <c r="BR16" s="214">
        <v>0</v>
      </c>
      <c r="BS16" s="214">
        <v>1</v>
      </c>
      <c r="BT16" s="214">
        <v>0</v>
      </c>
      <c r="BU16" s="214">
        <v>1</v>
      </c>
      <c r="BV16" s="214">
        <v>0</v>
      </c>
      <c r="BW16" s="214">
        <v>0</v>
      </c>
      <c r="BX16" s="214">
        <v>0</v>
      </c>
      <c r="BY16" s="214">
        <v>0</v>
      </c>
      <c r="BZ16" s="214">
        <v>0</v>
      </c>
      <c r="CA16" s="214">
        <v>0</v>
      </c>
      <c r="CB16" s="217">
        <f t="shared" si="2"/>
        <v>219</v>
      </c>
      <c r="CC16" s="217">
        <f t="shared" si="3"/>
        <v>219</v>
      </c>
      <c r="CD16" s="250">
        <f t="shared" si="4"/>
        <v>61.589041095890408</v>
      </c>
      <c r="CE16" s="250">
        <f t="shared" si="5"/>
        <v>61.589041095890408</v>
      </c>
    </row>
    <row r="17" spans="4:83" x14ac:dyDescent="0.3">
      <c r="D17" s="207"/>
      <c r="E17" s="207"/>
      <c r="F17" s="208">
        <f t="shared" si="6"/>
        <v>1976</v>
      </c>
      <c r="G17" s="214">
        <v>0</v>
      </c>
      <c r="H17" s="214">
        <v>0</v>
      </c>
      <c r="I17" s="214">
        <v>0</v>
      </c>
      <c r="J17" s="214">
        <v>0</v>
      </c>
      <c r="K17" s="214">
        <v>0</v>
      </c>
      <c r="L17" s="214">
        <v>0</v>
      </c>
      <c r="M17" s="214">
        <v>1</v>
      </c>
      <c r="N17" s="214">
        <v>0</v>
      </c>
      <c r="O17" s="214">
        <v>0</v>
      </c>
      <c r="P17" s="214">
        <v>1</v>
      </c>
      <c r="Q17" s="214">
        <v>0</v>
      </c>
      <c r="R17" s="214">
        <v>1</v>
      </c>
      <c r="S17" s="214">
        <v>1</v>
      </c>
      <c r="T17" s="214">
        <v>2</v>
      </c>
      <c r="U17" s="214">
        <v>0</v>
      </c>
      <c r="V17" s="214">
        <v>0</v>
      </c>
      <c r="W17" s="214">
        <v>2</v>
      </c>
      <c r="X17" s="214">
        <v>2</v>
      </c>
      <c r="Y17" s="214">
        <v>2</v>
      </c>
      <c r="Z17" s="214">
        <v>0</v>
      </c>
      <c r="AA17" s="214">
        <v>1</v>
      </c>
      <c r="AB17" s="214">
        <v>0</v>
      </c>
      <c r="AC17" s="214">
        <v>3</v>
      </c>
      <c r="AD17" s="214">
        <v>3</v>
      </c>
      <c r="AE17" s="214">
        <v>3</v>
      </c>
      <c r="AF17" s="214">
        <v>7</v>
      </c>
      <c r="AG17" s="214">
        <v>5</v>
      </c>
      <c r="AH17" s="214">
        <v>4</v>
      </c>
      <c r="AI17" s="214">
        <v>5</v>
      </c>
      <c r="AJ17" s="214">
        <v>9</v>
      </c>
      <c r="AK17" s="214">
        <v>5</v>
      </c>
      <c r="AL17" s="214">
        <v>8</v>
      </c>
      <c r="AM17" s="214">
        <v>9</v>
      </c>
      <c r="AN17" s="214">
        <v>5</v>
      </c>
      <c r="AO17" s="214">
        <v>7</v>
      </c>
      <c r="AP17" s="214">
        <v>5</v>
      </c>
      <c r="AQ17" s="214">
        <v>14</v>
      </c>
      <c r="AR17" s="214">
        <v>13</v>
      </c>
      <c r="AS17" s="214">
        <v>5</v>
      </c>
      <c r="AT17" s="214">
        <v>11</v>
      </c>
      <c r="AU17" s="214">
        <v>9</v>
      </c>
      <c r="AV17" s="214">
        <v>7</v>
      </c>
      <c r="AW17" s="214">
        <v>10</v>
      </c>
      <c r="AX17" s="214">
        <v>8</v>
      </c>
      <c r="AY17" s="214">
        <v>9</v>
      </c>
      <c r="AZ17" s="214">
        <v>9</v>
      </c>
      <c r="BA17" s="214">
        <v>12</v>
      </c>
      <c r="BB17" s="214">
        <v>8</v>
      </c>
      <c r="BC17" s="214">
        <v>2</v>
      </c>
      <c r="BD17" s="214">
        <v>11</v>
      </c>
      <c r="BE17" s="214">
        <v>7</v>
      </c>
      <c r="BF17" s="214">
        <v>7</v>
      </c>
      <c r="BG17" s="214">
        <v>3</v>
      </c>
      <c r="BH17" s="214">
        <v>0</v>
      </c>
      <c r="BI17" s="214">
        <v>4</v>
      </c>
      <c r="BJ17" s="214">
        <v>3</v>
      </c>
      <c r="BK17" s="214">
        <v>3</v>
      </c>
      <c r="BL17" s="214">
        <v>1</v>
      </c>
      <c r="BM17" s="214">
        <v>2</v>
      </c>
      <c r="BN17" s="214">
        <v>3</v>
      </c>
      <c r="BO17" s="214">
        <v>1</v>
      </c>
      <c r="BP17" s="214">
        <v>0</v>
      </c>
      <c r="BQ17" s="214">
        <v>2</v>
      </c>
      <c r="BR17" s="214">
        <v>0</v>
      </c>
      <c r="BS17" s="214">
        <v>0</v>
      </c>
      <c r="BT17" s="214">
        <v>0</v>
      </c>
      <c r="BU17" s="214">
        <v>1</v>
      </c>
      <c r="BV17" s="214">
        <v>0</v>
      </c>
      <c r="BW17" s="214">
        <v>0</v>
      </c>
      <c r="BX17" s="214">
        <v>0</v>
      </c>
      <c r="BY17" s="214">
        <v>0</v>
      </c>
      <c r="BZ17" s="214">
        <v>0</v>
      </c>
      <c r="CA17" s="214">
        <v>0</v>
      </c>
      <c r="CB17" s="217">
        <f t="shared" si="2"/>
        <v>256</v>
      </c>
      <c r="CC17" s="217">
        <f t="shared" si="3"/>
        <v>256</v>
      </c>
      <c r="CD17" s="250">
        <f t="shared" si="4"/>
        <v>61.5234375</v>
      </c>
      <c r="CE17" s="250">
        <f t="shared" si="5"/>
        <v>61.5234375</v>
      </c>
    </row>
    <row r="18" spans="4:83" x14ac:dyDescent="0.3">
      <c r="D18" s="207"/>
      <c r="E18" s="207"/>
      <c r="F18" s="208">
        <f t="shared" si="6"/>
        <v>1977</v>
      </c>
      <c r="G18" s="214">
        <v>0</v>
      </c>
      <c r="H18" s="214">
        <v>0</v>
      </c>
      <c r="I18" s="214">
        <v>0</v>
      </c>
      <c r="J18" s="214">
        <v>0</v>
      </c>
      <c r="K18" s="214">
        <v>0</v>
      </c>
      <c r="L18" s="214">
        <v>0</v>
      </c>
      <c r="M18" s="214">
        <v>0</v>
      </c>
      <c r="N18" s="214">
        <v>1</v>
      </c>
      <c r="O18" s="214">
        <v>0</v>
      </c>
      <c r="P18" s="214">
        <v>0</v>
      </c>
      <c r="Q18" s="214">
        <v>0</v>
      </c>
      <c r="R18" s="214">
        <v>0</v>
      </c>
      <c r="S18" s="214">
        <v>1</v>
      </c>
      <c r="T18" s="214">
        <v>0</v>
      </c>
      <c r="U18" s="214">
        <v>0</v>
      </c>
      <c r="V18" s="214">
        <v>2</v>
      </c>
      <c r="W18" s="214">
        <v>0</v>
      </c>
      <c r="X18" s="214">
        <v>3</v>
      </c>
      <c r="Y18" s="214">
        <v>2</v>
      </c>
      <c r="Z18" s="214">
        <v>2</v>
      </c>
      <c r="AA18" s="214">
        <v>1</v>
      </c>
      <c r="AB18" s="214">
        <v>3</v>
      </c>
      <c r="AC18" s="214">
        <v>3</v>
      </c>
      <c r="AD18" s="214">
        <v>5</v>
      </c>
      <c r="AE18" s="214">
        <v>6</v>
      </c>
      <c r="AF18" s="214">
        <v>1</v>
      </c>
      <c r="AG18" s="214">
        <v>5</v>
      </c>
      <c r="AH18" s="214">
        <v>7</v>
      </c>
      <c r="AI18" s="214">
        <v>5</v>
      </c>
      <c r="AJ18" s="214">
        <v>6</v>
      </c>
      <c r="AK18" s="214">
        <v>5</v>
      </c>
      <c r="AL18" s="214">
        <v>6</v>
      </c>
      <c r="AM18" s="214">
        <v>5</v>
      </c>
      <c r="AN18" s="214">
        <v>11</v>
      </c>
      <c r="AO18" s="214">
        <v>9</v>
      </c>
      <c r="AP18" s="214">
        <v>4</v>
      </c>
      <c r="AQ18" s="214">
        <v>10</v>
      </c>
      <c r="AR18" s="214">
        <v>4</v>
      </c>
      <c r="AS18" s="214">
        <v>9</v>
      </c>
      <c r="AT18" s="214">
        <v>9</v>
      </c>
      <c r="AU18" s="214">
        <v>9</v>
      </c>
      <c r="AV18" s="214">
        <v>14</v>
      </c>
      <c r="AW18" s="214">
        <v>13</v>
      </c>
      <c r="AX18" s="214">
        <v>10</v>
      </c>
      <c r="AY18" s="214">
        <v>7</v>
      </c>
      <c r="AZ18" s="214">
        <v>6</v>
      </c>
      <c r="BA18" s="214">
        <v>8</v>
      </c>
      <c r="BB18" s="214">
        <v>10</v>
      </c>
      <c r="BC18" s="214">
        <v>10</v>
      </c>
      <c r="BD18" s="214">
        <v>8</v>
      </c>
      <c r="BE18" s="214">
        <v>7</v>
      </c>
      <c r="BF18" s="214">
        <v>7</v>
      </c>
      <c r="BG18" s="214">
        <v>9</v>
      </c>
      <c r="BH18" s="214">
        <v>8</v>
      </c>
      <c r="BI18" s="214">
        <v>2</v>
      </c>
      <c r="BJ18" s="214">
        <v>4</v>
      </c>
      <c r="BK18" s="214">
        <v>2</v>
      </c>
      <c r="BL18" s="214">
        <v>2</v>
      </c>
      <c r="BM18" s="214">
        <v>1</v>
      </c>
      <c r="BN18" s="214">
        <v>3</v>
      </c>
      <c r="BO18" s="214">
        <v>2</v>
      </c>
      <c r="BP18" s="214">
        <v>1</v>
      </c>
      <c r="BQ18" s="214">
        <v>1</v>
      </c>
      <c r="BR18" s="214">
        <v>1</v>
      </c>
      <c r="BS18" s="214">
        <v>1</v>
      </c>
      <c r="BT18" s="214">
        <v>0</v>
      </c>
      <c r="BU18" s="214">
        <v>0</v>
      </c>
      <c r="BV18" s="214">
        <v>0</v>
      </c>
      <c r="BW18" s="214">
        <v>0</v>
      </c>
      <c r="BX18" s="214">
        <v>1</v>
      </c>
      <c r="BY18" s="214">
        <v>0</v>
      </c>
      <c r="BZ18" s="214">
        <v>0</v>
      </c>
      <c r="CA18" s="214">
        <v>0</v>
      </c>
      <c r="CB18" s="217">
        <f t="shared" si="2"/>
        <v>271</v>
      </c>
      <c r="CC18" s="217">
        <f t="shared" si="3"/>
        <v>272</v>
      </c>
      <c r="CD18" s="250">
        <f t="shared" si="4"/>
        <v>62.490774907749078</v>
      </c>
      <c r="CE18" s="250">
        <f t="shared" si="5"/>
        <v>62.599264705882355</v>
      </c>
    </row>
    <row r="19" spans="4:83" x14ac:dyDescent="0.3">
      <c r="D19" s="207"/>
      <c r="E19" s="207"/>
      <c r="F19" s="208">
        <f t="shared" si="6"/>
        <v>1978</v>
      </c>
      <c r="G19" s="214">
        <v>0</v>
      </c>
      <c r="H19" s="214">
        <v>0</v>
      </c>
      <c r="I19" s="214">
        <v>1</v>
      </c>
      <c r="J19" s="214">
        <v>0</v>
      </c>
      <c r="K19" s="214">
        <v>0</v>
      </c>
      <c r="L19" s="214">
        <v>0</v>
      </c>
      <c r="M19" s="214">
        <v>0</v>
      </c>
      <c r="N19" s="214">
        <v>0</v>
      </c>
      <c r="O19" s="214">
        <v>0</v>
      </c>
      <c r="P19" s="214">
        <v>0</v>
      </c>
      <c r="Q19" s="214">
        <v>1</v>
      </c>
      <c r="R19" s="214">
        <v>1</v>
      </c>
      <c r="S19" s="214">
        <v>0</v>
      </c>
      <c r="T19" s="214">
        <v>2</v>
      </c>
      <c r="U19" s="214">
        <v>1</v>
      </c>
      <c r="V19" s="214">
        <v>0</v>
      </c>
      <c r="W19" s="214">
        <v>0</v>
      </c>
      <c r="X19" s="214">
        <v>1</v>
      </c>
      <c r="Y19" s="214">
        <v>1</v>
      </c>
      <c r="Z19" s="214">
        <v>2</v>
      </c>
      <c r="AA19" s="214">
        <v>2</v>
      </c>
      <c r="AB19" s="214">
        <v>2</v>
      </c>
      <c r="AC19" s="214">
        <v>2</v>
      </c>
      <c r="AD19" s="214">
        <v>1</v>
      </c>
      <c r="AE19" s="214">
        <v>5</v>
      </c>
      <c r="AF19" s="214">
        <v>3</v>
      </c>
      <c r="AG19" s="214">
        <v>7</v>
      </c>
      <c r="AH19" s="214">
        <v>5</v>
      </c>
      <c r="AI19" s="214">
        <v>5</v>
      </c>
      <c r="AJ19" s="214">
        <v>9</v>
      </c>
      <c r="AK19" s="214">
        <v>8</v>
      </c>
      <c r="AL19" s="214">
        <v>9</v>
      </c>
      <c r="AM19" s="214">
        <v>13</v>
      </c>
      <c r="AN19" s="214">
        <v>11</v>
      </c>
      <c r="AO19" s="214">
        <v>9</v>
      </c>
      <c r="AP19" s="214">
        <v>8</v>
      </c>
      <c r="AQ19" s="214">
        <v>8</v>
      </c>
      <c r="AR19" s="214">
        <v>12</v>
      </c>
      <c r="AS19" s="214">
        <v>11</v>
      </c>
      <c r="AT19" s="214">
        <v>9</v>
      </c>
      <c r="AU19" s="214">
        <v>12</v>
      </c>
      <c r="AV19" s="214">
        <v>6</v>
      </c>
      <c r="AW19" s="214">
        <v>23</v>
      </c>
      <c r="AX19" s="214">
        <v>5</v>
      </c>
      <c r="AY19" s="214">
        <v>17</v>
      </c>
      <c r="AZ19" s="214">
        <v>11</v>
      </c>
      <c r="BA19" s="214">
        <v>8</v>
      </c>
      <c r="BB19" s="214">
        <v>4</v>
      </c>
      <c r="BC19" s="214">
        <v>5</v>
      </c>
      <c r="BD19" s="214">
        <v>8</v>
      </c>
      <c r="BE19" s="214">
        <v>13</v>
      </c>
      <c r="BF19" s="214">
        <v>12</v>
      </c>
      <c r="BG19" s="214">
        <v>12</v>
      </c>
      <c r="BH19" s="214">
        <v>9</v>
      </c>
      <c r="BI19" s="214">
        <v>8</v>
      </c>
      <c r="BJ19" s="214">
        <v>3</v>
      </c>
      <c r="BK19" s="214">
        <v>5</v>
      </c>
      <c r="BL19" s="214">
        <v>5</v>
      </c>
      <c r="BM19" s="214">
        <v>5</v>
      </c>
      <c r="BN19" s="214">
        <v>3</v>
      </c>
      <c r="BO19" s="214">
        <v>1</v>
      </c>
      <c r="BP19" s="214">
        <v>0</v>
      </c>
      <c r="BQ19" s="214">
        <v>1</v>
      </c>
      <c r="BR19" s="214">
        <v>1</v>
      </c>
      <c r="BS19" s="214">
        <v>1</v>
      </c>
      <c r="BT19" s="214">
        <v>0</v>
      </c>
      <c r="BU19" s="214">
        <v>0</v>
      </c>
      <c r="BV19" s="214">
        <v>2</v>
      </c>
      <c r="BW19" s="214">
        <v>0</v>
      </c>
      <c r="BX19" s="214">
        <v>0</v>
      </c>
      <c r="BY19" s="214">
        <v>0</v>
      </c>
      <c r="BZ19" s="214">
        <v>0</v>
      </c>
      <c r="CA19" s="214">
        <v>0</v>
      </c>
      <c r="CB19" s="217">
        <f t="shared" si="2"/>
        <v>327</v>
      </c>
      <c r="CC19" s="217">
        <f t="shared" si="3"/>
        <v>329</v>
      </c>
      <c r="CD19" s="250">
        <f t="shared" si="4"/>
        <v>63.250764525993887</v>
      </c>
      <c r="CE19" s="250">
        <f t="shared" si="5"/>
        <v>63.413373860182368</v>
      </c>
    </row>
    <row r="20" spans="4:83" x14ac:dyDescent="0.3">
      <c r="D20" s="207"/>
      <c r="E20" s="207"/>
      <c r="F20" s="208">
        <f t="shared" si="6"/>
        <v>1979</v>
      </c>
      <c r="G20" s="214">
        <v>0</v>
      </c>
      <c r="H20" s="214">
        <v>0</v>
      </c>
      <c r="I20" s="214">
        <v>0</v>
      </c>
      <c r="J20" s="214">
        <v>0</v>
      </c>
      <c r="K20" s="214">
        <v>0</v>
      </c>
      <c r="L20" s="214">
        <v>0</v>
      </c>
      <c r="M20" s="214">
        <v>0</v>
      </c>
      <c r="N20" s="214">
        <v>1</v>
      </c>
      <c r="O20" s="214">
        <v>0</v>
      </c>
      <c r="P20" s="214">
        <v>0</v>
      </c>
      <c r="Q20" s="214">
        <v>1</v>
      </c>
      <c r="R20" s="214">
        <v>0</v>
      </c>
      <c r="S20" s="214">
        <v>1</v>
      </c>
      <c r="T20" s="214">
        <v>1</v>
      </c>
      <c r="U20" s="214">
        <v>1</v>
      </c>
      <c r="V20" s="214">
        <v>2</v>
      </c>
      <c r="W20" s="214">
        <v>1</v>
      </c>
      <c r="X20" s="214">
        <v>0</v>
      </c>
      <c r="Y20" s="214">
        <v>1</v>
      </c>
      <c r="Z20" s="214">
        <v>3</v>
      </c>
      <c r="AA20" s="214">
        <v>3</v>
      </c>
      <c r="AB20" s="214">
        <v>1</v>
      </c>
      <c r="AC20" s="214">
        <v>0</v>
      </c>
      <c r="AD20" s="214">
        <v>5</v>
      </c>
      <c r="AE20" s="214">
        <v>0</v>
      </c>
      <c r="AF20" s="214">
        <v>4</v>
      </c>
      <c r="AG20" s="214">
        <v>8</v>
      </c>
      <c r="AH20" s="214">
        <v>4</v>
      </c>
      <c r="AI20" s="214">
        <v>7</v>
      </c>
      <c r="AJ20" s="214">
        <v>10</v>
      </c>
      <c r="AK20" s="214">
        <v>10</v>
      </c>
      <c r="AL20" s="214">
        <v>9</v>
      </c>
      <c r="AM20" s="214">
        <v>9</v>
      </c>
      <c r="AN20" s="214">
        <v>12</v>
      </c>
      <c r="AO20" s="214">
        <v>11</v>
      </c>
      <c r="AP20" s="214">
        <v>10</v>
      </c>
      <c r="AQ20" s="214">
        <v>10</v>
      </c>
      <c r="AR20" s="214">
        <v>8</v>
      </c>
      <c r="AS20" s="214">
        <v>8</v>
      </c>
      <c r="AT20" s="214">
        <v>6</v>
      </c>
      <c r="AU20" s="214">
        <v>8</v>
      </c>
      <c r="AV20" s="214">
        <v>14</v>
      </c>
      <c r="AW20" s="214">
        <v>10</v>
      </c>
      <c r="AX20" s="214">
        <v>13</v>
      </c>
      <c r="AY20" s="214">
        <v>13</v>
      </c>
      <c r="AZ20" s="214">
        <v>15</v>
      </c>
      <c r="BA20" s="214">
        <v>15</v>
      </c>
      <c r="BB20" s="214">
        <v>10</v>
      </c>
      <c r="BC20" s="214">
        <v>13</v>
      </c>
      <c r="BD20" s="214">
        <v>15</v>
      </c>
      <c r="BE20" s="214">
        <v>9</v>
      </c>
      <c r="BF20" s="214">
        <v>11</v>
      </c>
      <c r="BG20" s="214">
        <v>8</v>
      </c>
      <c r="BH20" s="214">
        <v>11</v>
      </c>
      <c r="BI20" s="214">
        <v>6</v>
      </c>
      <c r="BJ20" s="214">
        <v>6</v>
      </c>
      <c r="BK20" s="214">
        <v>6</v>
      </c>
      <c r="BL20" s="214">
        <v>3</v>
      </c>
      <c r="BM20" s="214">
        <v>1</v>
      </c>
      <c r="BN20" s="214">
        <v>2</v>
      </c>
      <c r="BO20" s="214">
        <v>2</v>
      </c>
      <c r="BP20" s="214">
        <v>2</v>
      </c>
      <c r="BQ20" s="214">
        <v>0</v>
      </c>
      <c r="BR20" s="214">
        <v>0</v>
      </c>
      <c r="BS20" s="214">
        <v>0</v>
      </c>
      <c r="BT20" s="214">
        <v>0</v>
      </c>
      <c r="BU20" s="214">
        <v>0</v>
      </c>
      <c r="BV20" s="214">
        <v>0</v>
      </c>
      <c r="BW20" s="214">
        <v>1</v>
      </c>
      <c r="BX20" s="214">
        <v>0</v>
      </c>
      <c r="BY20" s="214">
        <v>0</v>
      </c>
      <c r="BZ20" s="214">
        <v>0</v>
      </c>
      <c r="CA20" s="214">
        <v>0</v>
      </c>
      <c r="CB20" s="217">
        <f t="shared" si="2"/>
        <v>340</v>
      </c>
      <c r="CC20" s="217">
        <f t="shared" si="3"/>
        <v>341</v>
      </c>
      <c r="CD20" s="250">
        <f t="shared" si="4"/>
        <v>63.247058823529414</v>
      </c>
      <c r="CE20" s="250">
        <f t="shared" si="5"/>
        <v>63.328445747800586</v>
      </c>
    </row>
    <row r="21" spans="4:83" x14ac:dyDescent="0.3">
      <c r="D21" s="207"/>
      <c r="E21" s="207"/>
      <c r="F21" s="208">
        <f t="shared" si="6"/>
        <v>1980</v>
      </c>
      <c r="G21" s="214">
        <v>0</v>
      </c>
      <c r="H21" s="214">
        <v>0</v>
      </c>
      <c r="I21" s="214">
        <v>0</v>
      </c>
      <c r="J21" s="214">
        <v>0</v>
      </c>
      <c r="K21" s="214">
        <v>0</v>
      </c>
      <c r="L21" s="214">
        <v>0</v>
      </c>
      <c r="M21" s="214">
        <v>0</v>
      </c>
      <c r="N21" s="214">
        <v>0</v>
      </c>
      <c r="O21" s="214">
        <v>0</v>
      </c>
      <c r="P21" s="214">
        <v>0</v>
      </c>
      <c r="Q21" s="214">
        <v>0</v>
      </c>
      <c r="R21" s="214">
        <v>0</v>
      </c>
      <c r="S21" s="214">
        <v>2</v>
      </c>
      <c r="T21" s="214">
        <v>1</v>
      </c>
      <c r="U21" s="214">
        <v>0</v>
      </c>
      <c r="V21" s="214">
        <v>2</v>
      </c>
      <c r="W21" s="214">
        <v>0</v>
      </c>
      <c r="X21" s="214">
        <v>0</v>
      </c>
      <c r="Y21" s="214">
        <v>3</v>
      </c>
      <c r="Z21" s="214">
        <v>1</v>
      </c>
      <c r="AA21" s="214">
        <v>2</v>
      </c>
      <c r="AB21" s="214">
        <v>1</v>
      </c>
      <c r="AC21" s="214">
        <v>1</v>
      </c>
      <c r="AD21" s="214">
        <v>6</v>
      </c>
      <c r="AE21" s="214">
        <v>2</v>
      </c>
      <c r="AF21" s="214">
        <v>7</v>
      </c>
      <c r="AG21" s="214">
        <v>3</v>
      </c>
      <c r="AH21" s="214">
        <v>5</v>
      </c>
      <c r="AI21" s="214">
        <v>5</v>
      </c>
      <c r="AJ21" s="214">
        <v>6</v>
      </c>
      <c r="AK21" s="214">
        <v>11</v>
      </c>
      <c r="AL21" s="214">
        <v>11</v>
      </c>
      <c r="AM21" s="214">
        <v>13</v>
      </c>
      <c r="AN21" s="214">
        <v>8</v>
      </c>
      <c r="AO21" s="214">
        <v>8</v>
      </c>
      <c r="AP21" s="214">
        <v>13</v>
      </c>
      <c r="AQ21" s="214">
        <v>12</v>
      </c>
      <c r="AR21" s="214">
        <v>17</v>
      </c>
      <c r="AS21" s="214">
        <v>9</v>
      </c>
      <c r="AT21" s="214">
        <v>15</v>
      </c>
      <c r="AU21" s="214">
        <v>8</v>
      </c>
      <c r="AV21" s="214">
        <v>6</v>
      </c>
      <c r="AW21" s="214">
        <v>10</v>
      </c>
      <c r="AX21" s="214">
        <v>13</v>
      </c>
      <c r="AY21" s="214">
        <v>17</v>
      </c>
      <c r="AZ21" s="214">
        <v>16</v>
      </c>
      <c r="BA21" s="214">
        <v>14</v>
      </c>
      <c r="BB21" s="214">
        <v>12</v>
      </c>
      <c r="BC21" s="214">
        <v>11</v>
      </c>
      <c r="BD21" s="214">
        <v>10</v>
      </c>
      <c r="BE21" s="214">
        <v>9</v>
      </c>
      <c r="BF21" s="214">
        <v>12</v>
      </c>
      <c r="BG21" s="214">
        <v>8</v>
      </c>
      <c r="BH21" s="214">
        <v>4</v>
      </c>
      <c r="BI21" s="214">
        <v>9</v>
      </c>
      <c r="BJ21" s="214">
        <v>5</v>
      </c>
      <c r="BK21" s="214">
        <v>7</v>
      </c>
      <c r="BL21" s="214">
        <v>7</v>
      </c>
      <c r="BM21" s="214">
        <v>4</v>
      </c>
      <c r="BN21" s="214">
        <v>0</v>
      </c>
      <c r="BO21" s="214">
        <v>1</v>
      </c>
      <c r="BP21" s="214">
        <v>1</v>
      </c>
      <c r="BQ21" s="214">
        <v>2</v>
      </c>
      <c r="BR21" s="214">
        <v>1</v>
      </c>
      <c r="BS21" s="214">
        <v>3</v>
      </c>
      <c r="BT21" s="214">
        <v>1</v>
      </c>
      <c r="BU21" s="214">
        <v>0</v>
      </c>
      <c r="BV21" s="214">
        <v>0</v>
      </c>
      <c r="BW21" s="214">
        <v>0</v>
      </c>
      <c r="BX21" s="214">
        <v>0</v>
      </c>
      <c r="BY21" s="214">
        <v>0</v>
      </c>
      <c r="BZ21" s="214">
        <v>0</v>
      </c>
      <c r="CA21" s="214">
        <v>0</v>
      </c>
      <c r="CB21" s="217">
        <f t="shared" si="2"/>
        <v>355</v>
      </c>
      <c r="CC21" s="217">
        <f t="shared" si="3"/>
        <v>355</v>
      </c>
      <c r="CD21" s="250">
        <f t="shared" si="4"/>
        <v>63.718309859154928</v>
      </c>
      <c r="CE21" s="250">
        <f t="shared" si="5"/>
        <v>63.718309859154928</v>
      </c>
    </row>
    <row r="22" spans="4:83" x14ac:dyDescent="0.3">
      <c r="D22" s="207"/>
      <c r="E22" s="207"/>
      <c r="F22" s="208">
        <f t="shared" si="6"/>
        <v>1981</v>
      </c>
      <c r="G22" s="214">
        <v>0</v>
      </c>
      <c r="H22" s="214">
        <v>0</v>
      </c>
      <c r="I22" s="214">
        <v>0</v>
      </c>
      <c r="J22" s="214">
        <v>0</v>
      </c>
      <c r="K22" s="214">
        <v>0</v>
      </c>
      <c r="L22" s="214">
        <v>1</v>
      </c>
      <c r="M22" s="214">
        <v>0</v>
      </c>
      <c r="N22" s="214">
        <v>0</v>
      </c>
      <c r="O22" s="214">
        <v>0</v>
      </c>
      <c r="P22" s="214">
        <v>0</v>
      </c>
      <c r="Q22" s="214">
        <v>0</v>
      </c>
      <c r="R22" s="214">
        <v>0</v>
      </c>
      <c r="S22" s="214">
        <v>0</v>
      </c>
      <c r="T22" s="214">
        <v>1</v>
      </c>
      <c r="U22" s="214">
        <v>1</v>
      </c>
      <c r="V22" s="214">
        <v>1</v>
      </c>
      <c r="W22" s="214">
        <v>1</v>
      </c>
      <c r="X22" s="214">
        <v>2</v>
      </c>
      <c r="Y22" s="214">
        <v>4</v>
      </c>
      <c r="Z22" s="214">
        <v>3</v>
      </c>
      <c r="AA22" s="214">
        <v>3</v>
      </c>
      <c r="AB22" s="214">
        <v>1</v>
      </c>
      <c r="AC22" s="214">
        <v>1</v>
      </c>
      <c r="AD22" s="214">
        <v>4</v>
      </c>
      <c r="AE22" s="214">
        <v>4</v>
      </c>
      <c r="AF22" s="214">
        <v>3</v>
      </c>
      <c r="AG22" s="214">
        <v>6</v>
      </c>
      <c r="AH22" s="214">
        <v>3</v>
      </c>
      <c r="AI22" s="214">
        <v>4</v>
      </c>
      <c r="AJ22" s="214">
        <v>10</v>
      </c>
      <c r="AK22" s="214">
        <v>3</v>
      </c>
      <c r="AL22" s="214">
        <v>9</v>
      </c>
      <c r="AM22" s="214">
        <v>10</v>
      </c>
      <c r="AN22" s="214">
        <v>17</v>
      </c>
      <c r="AO22" s="214">
        <v>12</v>
      </c>
      <c r="AP22" s="214">
        <v>13</v>
      </c>
      <c r="AQ22" s="214">
        <v>14</v>
      </c>
      <c r="AR22" s="214">
        <v>18</v>
      </c>
      <c r="AS22" s="214">
        <v>17</v>
      </c>
      <c r="AT22" s="214">
        <v>11</v>
      </c>
      <c r="AU22" s="214">
        <v>14</v>
      </c>
      <c r="AV22" s="214">
        <v>18</v>
      </c>
      <c r="AW22" s="214">
        <v>12</v>
      </c>
      <c r="AX22" s="214">
        <v>12</v>
      </c>
      <c r="AY22" s="214">
        <v>16</v>
      </c>
      <c r="AZ22" s="214">
        <v>14</v>
      </c>
      <c r="BA22" s="214">
        <v>12</v>
      </c>
      <c r="BB22" s="214">
        <v>12</v>
      </c>
      <c r="BC22" s="214">
        <v>11</v>
      </c>
      <c r="BD22" s="214">
        <v>12</v>
      </c>
      <c r="BE22" s="214">
        <v>5</v>
      </c>
      <c r="BF22" s="214">
        <v>14</v>
      </c>
      <c r="BG22" s="214">
        <v>9</v>
      </c>
      <c r="BH22" s="214">
        <v>7</v>
      </c>
      <c r="BI22" s="214">
        <v>11</v>
      </c>
      <c r="BJ22" s="214">
        <v>12</v>
      </c>
      <c r="BK22" s="214">
        <v>3</v>
      </c>
      <c r="BL22" s="214">
        <v>7</v>
      </c>
      <c r="BM22" s="214">
        <v>7</v>
      </c>
      <c r="BN22" s="214">
        <v>5</v>
      </c>
      <c r="BO22" s="214">
        <v>3</v>
      </c>
      <c r="BP22" s="214">
        <v>1</v>
      </c>
      <c r="BQ22" s="214">
        <v>0</v>
      </c>
      <c r="BR22" s="214">
        <v>0</v>
      </c>
      <c r="BS22" s="214">
        <v>0</v>
      </c>
      <c r="BT22" s="214">
        <v>0</v>
      </c>
      <c r="BU22" s="214">
        <v>0</v>
      </c>
      <c r="BV22" s="214">
        <v>1</v>
      </c>
      <c r="BW22" s="214">
        <v>0</v>
      </c>
      <c r="BX22" s="214">
        <v>0</v>
      </c>
      <c r="BY22" s="214">
        <v>0</v>
      </c>
      <c r="BZ22" s="214">
        <v>0</v>
      </c>
      <c r="CA22" s="214">
        <v>0</v>
      </c>
      <c r="CB22" s="217">
        <f t="shared" si="2"/>
        <v>394</v>
      </c>
      <c r="CC22" s="217">
        <f t="shared" si="3"/>
        <v>395</v>
      </c>
      <c r="CD22" s="250">
        <f t="shared" si="4"/>
        <v>63.708121827411169</v>
      </c>
      <c r="CE22" s="250">
        <f t="shared" si="5"/>
        <v>63.774683544303798</v>
      </c>
    </row>
    <row r="23" spans="4:83" x14ac:dyDescent="0.3">
      <c r="D23" s="207"/>
      <c r="E23" s="207"/>
      <c r="F23" s="208">
        <f t="shared" si="6"/>
        <v>1982</v>
      </c>
      <c r="G23" s="214">
        <v>0</v>
      </c>
      <c r="H23" s="214">
        <v>0</v>
      </c>
      <c r="I23" s="214">
        <v>0</v>
      </c>
      <c r="J23" s="214">
        <v>0</v>
      </c>
      <c r="K23" s="214">
        <v>0</v>
      </c>
      <c r="L23" s="214">
        <v>0</v>
      </c>
      <c r="M23" s="214">
        <v>0</v>
      </c>
      <c r="N23" s="214">
        <v>0</v>
      </c>
      <c r="O23" s="214">
        <v>0</v>
      </c>
      <c r="P23" s="214">
        <v>0</v>
      </c>
      <c r="Q23" s="214">
        <v>1</v>
      </c>
      <c r="R23" s="214">
        <v>1</v>
      </c>
      <c r="S23" s="214">
        <v>2</v>
      </c>
      <c r="T23" s="214">
        <v>0</v>
      </c>
      <c r="U23" s="214">
        <v>1</v>
      </c>
      <c r="V23" s="214">
        <v>2</v>
      </c>
      <c r="W23" s="214">
        <v>1</v>
      </c>
      <c r="X23" s="214">
        <v>4</v>
      </c>
      <c r="Y23" s="214">
        <v>3</v>
      </c>
      <c r="Z23" s="214">
        <v>3</v>
      </c>
      <c r="AA23" s="214">
        <v>4</v>
      </c>
      <c r="AB23" s="214">
        <v>4</v>
      </c>
      <c r="AC23" s="214">
        <v>2</v>
      </c>
      <c r="AD23" s="214">
        <v>3</v>
      </c>
      <c r="AE23" s="214">
        <v>5</v>
      </c>
      <c r="AF23" s="214">
        <v>5</v>
      </c>
      <c r="AG23" s="214">
        <v>5</v>
      </c>
      <c r="AH23" s="214">
        <v>3</v>
      </c>
      <c r="AI23" s="214">
        <v>4</v>
      </c>
      <c r="AJ23" s="214">
        <v>4</v>
      </c>
      <c r="AK23" s="214">
        <v>11</v>
      </c>
      <c r="AL23" s="214">
        <v>10</v>
      </c>
      <c r="AM23" s="214">
        <v>7</v>
      </c>
      <c r="AN23" s="214">
        <v>14</v>
      </c>
      <c r="AO23" s="214">
        <v>5</v>
      </c>
      <c r="AP23" s="214">
        <v>18</v>
      </c>
      <c r="AQ23" s="214">
        <v>13</v>
      </c>
      <c r="AR23" s="214">
        <v>15</v>
      </c>
      <c r="AS23" s="214">
        <v>12</v>
      </c>
      <c r="AT23" s="214">
        <v>22</v>
      </c>
      <c r="AU23" s="214">
        <v>11</v>
      </c>
      <c r="AV23" s="214">
        <v>13</v>
      </c>
      <c r="AW23" s="214">
        <v>10</v>
      </c>
      <c r="AX23" s="214">
        <v>15</v>
      </c>
      <c r="AY23" s="214">
        <v>21</v>
      </c>
      <c r="AZ23" s="214">
        <v>12</v>
      </c>
      <c r="BA23" s="214">
        <v>14</v>
      </c>
      <c r="BB23" s="214">
        <v>14</v>
      </c>
      <c r="BC23" s="214">
        <v>16</v>
      </c>
      <c r="BD23" s="214">
        <v>22</v>
      </c>
      <c r="BE23" s="214">
        <v>15</v>
      </c>
      <c r="BF23" s="214">
        <v>6</v>
      </c>
      <c r="BG23" s="214">
        <v>14</v>
      </c>
      <c r="BH23" s="214">
        <v>6</v>
      </c>
      <c r="BI23" s="214">
        <v>11</v>
      </c>
      <c r="BJ23" s="214">
        <v>8</v>
      </c>
      <c r="BK23" s="214">
        <v>5</v>
      </c>
      <c r="BL23" s="214">
        <v>4</v>
      </c>
      <c r="BM23" s="214">
        <v>2</v>
      </c>
      <c r="BN23" s="214">
        <v>1</v>
      </c>
      <c r="BO23" s="214">
        <v>3</v>
      </c>
      <c r="BP23" s="214">
        <v>3</v>
      </c>
      <c r="BQ23" s="214">
        <v>2</v>
      </c>
      <c r="BR23" s="214">
        <v>1</v>
      </c>
      <c r="BS23" s="214">
        <v>1</v>
      </c>
      <c r="BT23" s="214">
        <v>0</v>
      </c>
      <c r="BU23" s="214">
        <v>1</v>
      </c>
      <c r="BV23" s="214">
        <v>0</v>
      </c>
      <c r="BW23" s="214">
        <v>0</v>
      </c>
      <c r="BX23" s="214">
        <v>0</v>
      </c>
      <c r="BY23" s="214">
        <v>0</v>
      </c>
      <c r="BZ23" s="214">
        <v>0</v>
      </c>
      <c r="CA23" s="214">
        <v>0</v>
      </c>
      <c r="CB23" s="217">
        <f t="shared" si="2"/>
        <v>415</v>
      </c>
      <c r="CC23" s="217">
        <f t="shared" si="3"/>
        <v>415</v>
      </c>
      <c r="CD23" s="250">
        <f t="shared" si="4"/>
        <v>63.619277108433735</v>
      </c>
      <c r="CE23" s="250">
        <f t="shared" si="5"/>
        <v>63.619277108433735</v>
      </c>
    </row>
    <row r="24" spans="4:83" x14ac:dyDescent="0.3">
      <c r="D24" s="207"/>
      <c r="E24" s="207"/>
      <c r="F24" s="208">
        <f t="shared" si="6"/>
        <v>1983</v>
      </c>
      <c r="G24" s="214">
        <v>0</v>
      </c>
      <c r="H24" s="214">
        <v>1</v>
      </c>
      <c r="I24" s="214">
        <v>0</v>
      </c>
      <c r="J24" s="214">
        <v>0</v>
      </c>
      <c r="K24" s="214">
        <v>0</v>
      </c>
      <c r="L24" s="214">
        <v>0</v>
      </c>
      <c r="M24" s="214">
        <v>0</v>
      </c>
      <c r="N24" s="214">
        <v>0</v>
      </c>
      <c r="O24" s="214">
        <v>0</v>
      </c>
      <c r="P24" s="214">
        <v>0</v>
      </c>
      <c r="Q24" s="214">
        <v>0</v>
      </c>
      <c r="R24" s="214">
        <v>0</v>
      </c>
      <c r="S24" s="214">
        <v>0</v>
      </c>
      <c r="T24" s="214">
        <v>1</v>
      </c>
      <c r="U24" s="214">
        <v>0</v>
      </c>
      <c r="V24" s="214">
        <v>0</v>
      </c>
      <c r="W24" s="214">
        <v>3</v>
      </c>
      <c r="X24" s="214">
        <v>0</v>
      </c>
      <c r="Y24" s="214">
        <v>1</v>
      </c>
      <c r="Z24" s="214">
        <v>2</v>
      </c>
      <c r="AA24" s="214">
        <v>1</v>
      </c>
      <c r="AB24" s="214">
        <v>5</v>
      </c>
      <c r="AC24" s="214">
        <v>6</v>
      </c>
      <c r="AD24" s="214">
        <v>3</v>
      </c>
      <c r="AE24" s="214">
        <v>6</v>
      </c>
      <c r="AF24" s="214">
        <v>4</v>
      </c>
      <c r="AG24" s="214">
        <v>4</v>
      </c>
      <c r="AH24" s="214">
        <v>5</v>
      </c>
      <c r="AI24" s="214">
        <v>10</v>
      </c>
      <c r="AJ24" s="214">
        <v>7</v>
      </c>
      <c r="AK24" s="214">
        <v>9</v>
      </c>
      <c r="AL24" s="214">
        <v>13</v>
      </c>
      <c r="AM24" s="214">
        <v>10</v>
      </c>
      <c r="AN24" s="214">
        <v>12</v>
      </c>
      <c r="AO24" s="214">
        <v>16</v>
      </c>
      <c r="AP24" s="214">
        <v>14</v>
      </c>
      <c r="AQ24" s="214">
        <v>21</v>
      </c>
      <c r="AR24" s="214">
        <v>21</v>
      </c>
      <c r="AS24" s="214">
        <v>18</v>
      </c>
      <c r="AT24" s="214">
        <v>12</v>
      </c>
      <c r="AU24" s="214">
        <v>16</v>
      </c>
      <c r="AV24" s="214">
        <v>12</v>
      </c>
      <c r="AW24" s="214">
        <v>10</v>
      </c>
      <c r="AX24" s="214">
        <v>6</v>
      </c>
      <c r="AY24" s="214">
        <v>19</v>
      </c>
      <c r="AZ24" s="214">
        <v>24</v>
      </c>
      <c r="BA24" s="214">
        <v>14</v>
      </c>
      <c r="BB24" s="214">
        <v>21</v>
      </c>
      <c r="BC24" s="214">
        <v>11</v>
      </c>
      <c r="BD24" s="214">
        <v>15</v>
      </c>
      <c r="BE24" s="214">
        <v>20</v>
      </c>
      <c r="BF24" s="214">
        <v>14</v>
      </c>
      <c r="BG24" s="214">
        <v>17</v>
      </c>
      <c r="BH24" s="214">
        <v>11</v>
      </c>
      <c r="BI24" s="214">
        <v>9</v>
      </c>
      <c r="BJ24" s="214">
        <v>7</v>
      </c>
      <c r="BK24" s="214">
        <v>7</v>
      </c>
      <c r="BL24" s="214">
        <v>9</v>
      </c>
      <c r="BM24" s="214">
        <v>6</v>
      </c>
      <c r="BN24" s="214">
        <v>12</v>
      </c>
      <c r="BO24" s="214">
        <v>2</v>
      </c>
      <c r="BP24" s="214">
        <v>3</v>
      </c>
      <c r="BQ24" s="214">
        <v>1</v>
      </c>
      <c r="BR24" s="214">
        <v>3</v>
      </c>
      <c r="BS24" s="214">
        <v>0</v>
      </c>
      <c r="BT24" s="214">
        <v>2</v>
      </c>
      <c r="BU24" s="214">
        <v>0</v>
      </c>
      <c r="BV24" s="214">
        <v>0</v>
      </c>
      <c r="BW24" s="214">
        <v>0</v>
      </c>
      <c r="BX24" s="214">
        <v>0</v>
      </c>
      <c r="BY24" s="214">
        <v>0</v>
      </c>
      <c r="BZ24" s="214">
        <v>0</v>
      </c>
      <c r="CA24" s="214">
        <v>0</v>
      </c>
      <c r="CB24" s="217">
        <f t="shared" si="2"/>
        <v>476</v>
      </c>
      <c r="CC24" s="217">
        <f t="shared" si="3"/>
        <v>476</v>
      </c>
      <c r="CD24" s="250">
        <f t="shared" si="4"/>
        <v>64.667016806722685</v>
      </c>
      <c r="CE24" s="250">
        <f t="shared" si="5"/>
        <v>64.667016806722685</v>
      </c>
    </row>
    <row r="25" spans="4:83" x14ac:dyDescent="0.3">
      <c r="D25" s="207"/>
      <c r="E25" s="207"/>
      <c r="F25" s="208">
        <f t="shared" si="6"/>
        <v>1984</v>
      </c>
      <c r="G25" s="214">
        <v>0</v>
      </c>
      <c r="H25" s="214">
        <v>0</v>
      </c>
      <c r="I25" s="214">
        <v>0</v>
      </c>
      <c r="J25" s="214">
        <v>0</v>
      </c>
      <c r="K25" s="214">
        <v>0</v>
      </c>
      <c r="L25" s="214">
        <v>0</v>
      </c>
      <c r="M25" s="214">
        <v>0</v>
      </c>
      <c r="N25" s="214">
        <v>0</v>
      </c>
      <c r="O25" s="214">
        <v>0</v>
      </c>
      <c r="P25" s="214">
        <v>0</v>
      </c>
      <c r="Q25" s="214">
        <v>0</v>
      </c>
      <c r="R25" s="214">
        <v>0</v>
      </c>
      <c r="S25" s="214">
        <v>0</v>
      </c>
      <c r="T25" s="214">
        <v>1</v>
      </c>
      <c r="U25" s="214">
        <v>2</v>
      </c>
      <c r="V25" s="214">
        <v>1</v>
      </c>
      <c r="W25" s="214">
        <v>3</v>
      </c>
      <c r="X25" s="214">
        <v>1</v>
      </c>
      <c r="Y25" s="214">
        <v>2</v>
      </c>
      <c r="Z25" s="214">
        <v>2</v>
      </c>
      <c r="AA25" s="214">
        <v>3</v>
      </c>
      <c r="AB25" s="214">
        <v>2</v>
      </c>
      <c r="AC25" s="214">
        <v>6</v>
      </c>
      <c r="AD25" s="214">
        <v>5</v>
      </c>
      <c r="AE25" s="214">
        <v>2</v>
      </c>
      <c r="AF25" s="214">
        <v>6</v>
      </c>
      <c r="AG25" s="214">
        <v>9</v>
      </c>
      <c r="AH25" s="214">
        <v>8</v>
      </c>
      <c r="AI25" s="214">
        <v>11</v>
      </c>
      <c r="AJ25" s="214">
        <v>9</v>
      </c>
      <c r="AK25" s="214">
        <v>4</v>
      </c>
      <c r="AL25" s="214">
        <v>9</v>
      </c>
      <c r="AM25" s="214">
        <v>13</v>
      </c>
      <c r="AN25" s="214">
        <v>14</v>
      </c>
      <c r="AO25" s="214">
        <v>20</v>
      </c>
      <c r="AP25" s="214">
        <v>10</v>
      </c>
      <c r="AQ25" s="214">
        <v>22</v>
      </c>
      <c r="AR25" s="214">
        <v>26</v>
      </c>
      <c r="AS25" s="214">
        <v>12</v>
      </c>
      <c r="AT25" s="214">
        <v>25</v>
      </c>
      <c r="AU25" s="214">
        <v>22</v>
      </c>
      <c r="AV25" s="214">
        <v>19</v>
      </c>
      <c r="AW25" s="214">
        <v>14</v>
      </c>
      <c r="AX25" s="214">
        <v>19</v>
      </c>
      <c r="AY25" s="214">
        <v>11</v>
      </c>
      <c r="AZ25" s="214">
        <v>21</v>
      </c>
      <c r="BA25" s="214">
        <v>20</v>
      </c>
      <c r="BB25" s="214">
        <v>14</v>
      </c>
      <c r="BC25" s="214">
        <v>18</v>
      </c>
      <c r="BD25" s="214">
        <v>15</v>
      </c>
      <c r="BE25" s="214">
        <v>14</v>
      </c>
      <c r="BF25" s="214">
        <v>19</v>
      </c>
      <c r="BG25" s="214">
        <v>11</v>
      </c>
      <c r="BH25" s="214">
        <v>7</v>
      </c>
      <c r="BI25" s="214">
        <v>12</v>
      </c>
      <c r="BJ25" s="214">
        <v>11</v>
      </c>
      <c r="BK25" s="214">
        <v>12</v>
      </c>
      <c r="BL25" s="214">
        <v>12</v>
      </c>
      <c r="BM25" s="214">
        <v>12</v>
      </c>
      <c r="BN25" s="214">
        <v>4</v>
      </c>
      <c r="BO25" s="214">
        <v>9</v>
      </c>
      <c r="BP25" s="214">
        <v>5</v>
      </c>
      <c r="BQ25" s="214">
        <v>3</v>
      </c>
      <c r="BR25" s="214">
        <v>1</v>
      </c>
      <c r="BS25" s="214">
        <v>2</v>
      </c>
      <c r="BT25" s="214">
        <v>2</v>
      </c>
      <c r="BU25" s="214">
        <v>1</v>
      </c>
      <c r="BV25" s="214">
        <v>0</v>
      </c>
      <c r="BW25" s="214">
        <v>0</v>
      </c>
      <c r="BX25" s="214">
        <v>0</v>
      </c>
      <c r="BY25" s="214">
        <v>0</v>
      </c>
      <c r="BZ25" s="214">
        <v>0</v>
      </c>
      <c r="CA25" s="214">
        <v>0</v>
      </c>
      <c r="CB25" s="217">
        <f t="shared" si="2"/>
        <v>538</v>
      </c>
      <c r="CC25" s="217">
        <f t="shared" si="3"/>
        <v>538</v>
      </c>
      <c r="CD25" s="250">
        <f t="shared" si="4"/>
        <v>64.810408921933089</v>
      </c>
      <c r="CE25" s="250">
        <f t="shared" si="5"/>
        <v>64.810408921933089</v>
      </c>
    </row>
    <row r="26" spans="4:83" x14ac:dyDescent="0.3">
      <c r="D26" s="207"/>
      <c r="E26" s="207"/>
      <c r="F26" s="208">
        <f t="shared" si="6"/>
        <v>1985</v>
      </c>
      <c r="G26" s="214">
        <v>0</v>
      </c>
      <c r="H26" s="214">
        <v>0</v>
      </c>
      <c r="I26" s="214">
        <v>0</v>
      </c>
      <c r="J26" s="214">
        <v>0</v>
      </c>
      <c r="K26" s="214">
        <v>0</v>
      </c>
      <c r="L26" s="214">
        <v>1</v>
      </c>
      <c r="M26" s="214">
        <v>0</v>
      </c>
      <c r="N26" s="214">
        <v>0</v>
      </c>
      <c r="O26" s="214">
        <v>0</v>
      </c>
      <c r="P26" s="214">
        <v>0</v>
      </c>
      <c r="Q26" s="214">
        <v>0</v>
      </c>
      <c r="R26" s="214">
        <v>1</v>
      </c>
      <c r="S26" s="214">
        <v>0</v>
      </c>
      <c r="T26" s="214">
        <v>0</v>
      </c>
      <c r="U26" s="214">
        <v>4</v>
      </c>
      <c r="V26" s="214">
        <v>1</v>
      </c>
      <c r="W26" s="214">
        <v>0</v>
      </c>
      <c r="X26" s="214">
        <v>0</v>
      </c>
      <c r="Y26" s="214">
        <v>2</v>
      </c>
      <c r="Z26" s="214">
        <v>3</v>
      </c>
      <c r="AA26" s="214">
        <v>4</v>
      </c>
      <c r="AB26" s="214">
        <v>3</v>
      </c>
      <c r="AC26" s="214">
        <v>4</v>
      </c>
      <c r="AD26" s="214">
        <v>6</v>
      </c>
      <c r="AE26" s="214">
        <v>4</v>
      </c>
      <c r="AF26" s="214">
        <v>8</v>
      </c>
      <c r="AG26" s="214">
        <v>7</v>
      </c>
      <c r="AH26" s="214">
        <v>2</v>
      </c>
      <c r="AI26" s="214">
        <v>2</v>
      </c>
      <c r="AJ26" s="214">
        <v>3</v>
      </c>
      <c r="AK26" s="214">
        <v>11</v>
      </c>
      <c r="AL26" s="214">
        <v>15</v>
      </c>
      <c r="AM26" s="214">
        <v>14</v>
      </c>
      <c r="AN26" s="214">
        <v>18</v>
      </c>
      <c r="AO26" s="214">
        <v>14</v>
      </c>
      <c r="AP26" s="214">
        <v>12</v>
      </c>
      <c r="AQ26" s="214">
        <v>24</v>
      </c>
      <c r="AR26" s="214">
        <v>16</v>
      </c>
      <c r="AS26" s="214">
        <v>26</v>
      </c>
      <c r="AT26" s="214">
        <v>27</v>
      </c>
      <c r="AU26" s="214">
        <v>16</v>
      </c>
      <c r="AV26" s="214">
        <v>16</v>
      </c>
      <c r="AW26" s="214">
        <v>23</v>
      </c>
      <c r="AX26" s="214">
        <v>8</v>
      </c>
      <c r="AY26" s="214">
        <v>8</v>
      </c>
      <c r="AZ26" s="214">
        <v>11</v>
      </c>
      <c r="BA26" s="214">
        <v>14</v>
      </c>
      <c r="BB26" s="214">
        <v>16</v>
      </c>
      <c r="BC26" s="214">
        <v>24</v>
      </c>
      <c r="BD26" s="214">
        <v>18</v>
      </c>
      <c r="BE26" s="214">
        <v>24</v>
      </c>
      <c r="BF26" s="214">
        <v>17</v>
      </c>
      <c r="BG26" s="214">
        <v>12</v>
      </c>
      <c r="BH26" s="214">
        <v>7</v>
      </c>
      <c r="BI26" s="214">
        <v>22</v>
      </c>
      <c r="BJ26" s="214">
        <v>12</v>
      </c>
      <c r="BK26" s="214">
        <v>8</v>
      </c>
      <c r="BL26" s="214">
        <v>7</v>
      </c>
      <c r="BM26" s="214">
        <v>6</v>
      </c>
      <c r="BN26" s="214">
        <v>8</v>
      </c>
      <c r="BO26" s="214">
        <v>4</v>
      </c>
      <c r="BP26" s="214">
        <v>8</v>
      </c>
      <c r="BQ26" s="214">
        <v>3</v>
      </c>
      <c r="BR26" s="214">
        <v>3</v>
      </c>
      <c r="BS26" s="214">
        <v>1</v>
      </c>
      <c r="BT26" s="214">
        <v>2</v>
      </c>
      <c r="BU26" s="214">
        <v>0</v>
      </c>
      <c r="BV26" s="214">
        <v>0</v>
      </c>
      <c r="BW26" s="214">
        <v>2</v>
      </c>
      <c r="BX26" s="214">
        <v>0</v>
      </c>
      <c r="BY26" s="214">
        <v>1</v>
      </c>
      <c r="BZ26" s="214">
        <v>0</v>
      </c>
      <c r="CA26" s="214">
        <v>0</v>
      </c>
      <c r="CB26" s="217">
        <f t="shared" si="2"/>
        <v>530</v>
      </c>
      <c r="CC26" s="217">
        <f t="shared" si="3"/>
        <v>533</v>
      </c>
      <c r="CD26" s="250">
        <f t="shared" si="4"/>
        <v>64.907547169811323</v>
      </c>
      <c r="CE26" s="250">
        <f t="shared" si="5"/>
        <v>65.058161350844273</v>
      </c>
    </row>
    <row r="27" spans="4:83" x14ac:dyDescent="0.3">
      <c r="D27" s="207"/>
      <c r="E27" s="207"/>
      <c r="F27" s="208">
        <f t="shared" si="6"/>
        <v>1986</v>
      </c>
      <c r="G27" s="214">
        <v>1</v>
      </c>
      <c r="H27" s="214">
        <v>0</v>
      </c>
      <c r="I27" s="214">
        <v>0</v>
      </c>
      <c r="J27" s="214">
        <v>0</v>
      </c>
      <c r="K27" s="214">
        <v>0</v>
      </c>
      <c r="L27" s="214">
        <v>0</v>
      </c>
      <c r="M27" s="214">
        <v>0</v>
      </c>
      <c r="N27" s="214">
        <v>1</v>
      </c>
      <c r="O27" s="214">
        <v>0</v>
      </c>
      <c r="P27" s="214">
        <v>0</v>
      </c>
      <c r="Q27" s="214">
        <v>0</v>
      </c>
      <c r="R27" s="214">
        <v>1</v>
      </c>
      <c r="S27" s="214">
        <v>0</v>
      </c>
      <c r="T27" s="214">
        <v>0</v>
      </c>
      <c r="U27" s="214">
        <v>0</v>
      </c>
      <c r="V27" s="214">
        <v>3</v>
      </c>
      <c r="W27" s="214">
        <v>2</v>
      </c>
      <c r="X27" s="214">
        <v>1</v>
      </c>
      <c r="Y27" s="214">
        <v>2</v>
      </c>
      <c r="Z27" s="214">
        <v>2</v>
      </c>
      <c r="AA27" s="214">
        <v>2</v>
      </c>
      <c r="AB27" s="214">
        <v>5</v>
      </c>
      <c r="AC27" s="214">
        <v>4</v>
      </c>
      <c r="AD27" s="214">
        <v>7</v>
      </c>
      <c r="AE27" s="214">
        <v>9</v>
      </c>
      <c r="AF27" s="214">
        <v>4</v>
      </c>
      <c r="AG27" s="214">
        <v>4</v>
      </c>
      <c r="AH27" s="214">
        <v>4</v>
      </c>
      <c r="AI27" s="214">
        <v>6</v>
      </c>
      <c r="AJ27" s="214">
        <v>10</v>
      </c>
      <c r="AK27" s="214">
        <v>9</v>
      </c>
      <c r="AL27" s="214">
        <v>16</v>
      </c>
      <c r="AM27" s="214">
        <v>9</v>
      </c>
      <c r="AN27" s="214">
        <v>12</v>
      </c>
      <c r="AO27" s="214">
        <v>13</v>
      </c>
      <c r="AP27" s="214">
        <v>20</v>
      </c>
      <c r="AQ27" s="214">
        <v>24</v>
      </c>
      <c r="AR27" s="214">
        <v>18</v>
      </c>
      <c r="AS27" s="214">
        <v>19</v>
      </c>
      <c r="AT27" s="214">
        <v>27</v>
      </c>
      <c r="AU27" s="214">
        <v>25</v>
      </c>
      <c r="AV27" s="214">
        <v>19</v>
      </c>
      <c r="AW27" s="214">
        <v>25</v>
      </c>
      <c r="AX27" s="214">
        <v>25</v>
      </c>
      <c r="AY27" s="214">
        <v>21</v>
      </c>
      <c r="AZ27" s="214">
        <v>16</v>
      </c>
      <c r="BA27" s="214">
        <v>23</v>
      </c>
      <c r="BB27" s="214">
        <v>19</v>
      </c>
      <c r="BC27" s="214">
        <v>25</v>
      </c>
      <c r="BD27" s="214">
        <v>20</v>
      </c>
      <c r="BE27" s="214">
        <v>13</v>
      </c>
      <c r="BF27" s="214">
        <v>20</v>
      </c>
      <c r="BG27" s="214">
        <v>18</v>
      </c>
      <c r="BH27" s="214">
        <v>15</v>
      </c>
      <c r="BI27" s="214">
        <v>14</v>
      </c>
      <c r="BJ27" s="214">
        <v>14</v>
      </c>
      <c r="BK27" s="214">
        <v>12</v>
      </c>
      <c r="BL27" s="214">
        <v>6</v>
      </c>
      <c r="BM27" s="214">
        <v>9</v>
      </c>
      <c r="BN27" s="214">
        <v>9</v>
      </c>
      <c r="BO27" s="214">
        <v>9</v>
      </c>
      <c r="BP27" s="214">
        <v>2</v>
      </c>
      <c r="BQ27" s="214">
        <v>4</v>
      </c>
      <c r="BR27" s="214">
        <v>2</v>
      </c>
      <c r="BS27" s="214">
        <v>1</v>
      </c>
      <c r="BT27" s="214">
        <v>2</v>
      </c>
      <c r="BU27" s="214">
        <v>0</v>
      </c>
      <c r="BV27" s="214">
        <v>0</v>
      </c>
      <c r="BW27" s="214">
        <v>1</v>
      </c>
      <c r="BX27" s="214">
        <v>0</v>
      </c>
      <c r="BY27" s="214">
        <v>0</v>
      </c>
      <c r="BZ27" s="214">
        <v>0</v>
      </c>
      <c r="CA27" s="214">
        <v>1</v>
      </c>
      <c r="CB27" s="217">
        <f t="shared" si="2"/>
        <v>603</v>
      </c>
      <c r="CC27" s="217">
        <f t="shared" si="3"/>
        <v>605</v>
      </c>
      <c r="CD27" s="250">
        <f t="shared" si="4"/>
        <v>65.057213930348254</v>
      </c>
      <c r="CE27" s="250">
        <f t="shared" si="5"/>
        <v>65.15371900826446</v>
      </c>
    </row>
    <row r="28" spans="4:83" x14ac:dyDescent="0.3">
      <c r="D28" s="207"/>
      <c r="E28" s="207"/>
      <c r="F28" s="208">
        <f t="shared" si="6"/>
        <v>1987</v>
      </c>
      <c r="G28" s="214">
        <v>0</v>
      </c>
      <c r="H28" s="214">
        <v>0</v>
      </c>
      <c r="I28" s="214">
        <v>0</v>
      </c>
      <c r="J28" s="214">
        <v>1</v>
      </c>
      <c r="K28" s="214">
        <v>0</v>
      </c>
      <c r="L28" s="214">
        <v>0</v>
      </c>
      <c r="M28" s="214">
        <v>0</v>
      </c>
      <c r="N28" s="214">
        <v>0</v>
      </c>
      <c r="O28" s="214">
        <v>0</v>
      </c>
      <c r="P28" s="214">
        <v>0</v>
      </c>
      <c r="Q28" s="214">
        <v>0</v>
      </c>
      <c r="R28" s="214">
        <v>1</v>
      </c>
      <c r="S28" s="214">
        <v>0</v>
      </c>
      <c r="T28" s="214">
        <v>0</v>
      </c>
      <c r="U28" s="214">
        <v>1</v>
      </c>
      <c r="V28" s="214">
        <v>3</v>
      </c>
      <c r="W28" s="214">
        <v>3</v>
      </c>
      <c r="X28" s="214">
        <v>3</v>
      </c>
      <c r="Y28" s="214">
        <v>1</v>
      </c>
      <c r="Z28" s="214">
        <v>3</v>
      </c>
      <c r="AA28" s="214">
        <v>6</v>
      </c>
      <c r="AB28" s="214">
        <v>4</v>
      </c>
      <c r="AC28" s="214">
        <v>5</v>
      </c>
      <c r="AD28" s="214">
        <v>5</v>
      </c>
      <c r="AE28" s="214">
        <v>4</v>
      </c>
      <c r="AF28" s="214">
        <v>7</v>
      </c>
      <c r="AG28" s="214">
        <v>5</v>
      </c>
      <c r="AH28" s="214">
        <v>16</v>
      </c>
      <c r="AI28" s="214">
        <v>11</v>
      </c>
      <c r="AJ28" s="214">
        <v>9</v>
      </c>
      <c r="AK28" s="214">
        <v>19</v>
      </c>
      <c r="AL28" s="214">
        <v>11</v>
      </c>
      <c r="AM28" s="214">
        <v>12</v>
      </c>
      <c r="AN28" s="214">
        <v>18</v>
      </c>
      <c r="AO28" s="214">
        <v>16</v>
      </c>
      <c r="AP28" s="214">
        <v>17</v>
      </c>
      <c r="AQ28" s="214">
        <v>22</v>
      </c>
      <c r="AR28" s="214">
        <v>30</v>
      </c>
      <c r="AS28" s="214">
        <v>27</v>
      </c>
      <c r="AT28" s="214">
        <v>27</v>
      </c>
      <c r="AU28" s="214">
        <v>28</v>
      </c>
      <c r="AV28" s="214">
        <v>25</v>
      </c>
      <c r="AW28" s="214">
        <v>29</v>
      </c>
      <c r="AX28" s="214">
        <v>20</v>
      </c>
      <c r="AY28" s="214">
        <v>37</v>
      </c>
      <c r="AZ28" s="214">
        <v>23</v>
      </c>
      <c r="BA28" s="214">
        <v>16</v>
      </c>
      <c r="BB28" s="214">
        <v>19</v>
      </c>
      <c r="BC28" s="214">
        <v>13</v>
      </c>
      <c r="BD28" s="214">
        <v>16</v>
      </c>
      <c r="BE28" s="214">
        <v>16</v>
      </c>
      <c r="BF28" s="214">
        <v>30</v>
      </c>
      <c r="BG28" s="214">
        <v>21</v>
      </c>
      <c r="BH28" s="214">
        <v>20</v>
      </c>
      <c r="BI28" s="214">
        <v>21</v>
      </c>
      <c r="BJ28" s="214">
        <v>15</v>
      </c>
      <c r="BK28" s="214">
        <v>10</v>
      </c>
      <c r="BL28" s="214">
        <v>18</v>
      </c>
      <c r="BM28" s="214">
        <v>7</v>
      </c>
      <c r="BN28" s="214">
        <v>13</v>
      </c>
      <c r="BO28" s="214">
        <v>7</v>
      </c>
      <c r="BP28" s="214">
        <v>6</v>
      </c>
      <c r="BQ28" s="214">
        <v>4</v>
      </c>
      <c r="BR28" s="214">
        <v>3</v>
      </c>
      <c r="BS28" s="214">
        <v>2</v>
      </c>
      <c r="BT28" s="214">
        <v>1</v>
      </c>
      <c r="BU28" s="214">
        <v>1</v>
      </c>
      <c r="BV28" s="214">
        <v>0</v>
      </c>
      <c r="BW28" s="214">
        <v>0</v>
      </c>
      <c r="BX28" s="214">
        <v>0</v>
      </c>
      <c r="BY28" s="214">
        <v>0</v>
      </c>
      <c r="BZ28" s="214">
        <v>0</v>
      </c>
      <c r="CA28" s="214">
        <v>0</v>
      </c>
      <c r="CB28" s="217">
        <f t="shared" si="2"/>
        <v>708</v>
      </c>
      <c r="CC28" s="217">
        <f t="shared" si="3"/>
        <v>708</v>
      </c>
      <c r="CD28" s="250">
        <f t="shared" si="4"/>
        <v>64.937853107344637</v>
      </c>
      <c r="CE28" s="250">
        <f t="shared" si="5"/>
        <v>64.937853107344637</v>
      </c>
    </row>
    <row r="29" spans="4:83" x14ac:dyDescent="0.3">
      <c r="D29" s="207"/>
      <c r="E29" s="207"/>
      <c r="F29" s="208">
        <f t="shared" si="6"/>
        <v>1988</v>
      </c>
      <c r="G29" s="214">
        <v>0</v>
      </c>
      <c r="H29" s="214">
        <v>0</v>
      </c>
      <c r="I29" s="214">
        <v>0</v>
      </c>
      <c r="J29" s="214">
        <v>0</v>
      </c>
      <c r="K29" s="214">
        <v>0</v>
      </c>
      <c r="L29" s="214">
        <v>0</v>
      </c>
      <c r="M29" s="214">
        <v>0</v>
      </c>
      <c r="N29" s="214">
        <v>0</v>
      </c>
      <c r="O29" s="214">
        <v>0</v>
      </c>
      <c r="P29" s="214">
        <v>0</v>
      </c>
      <c r="Q29" s="214">
        <v>0</v>
      </c>
      <c r="R29" s="214">
        <v>1</v>
      </c>
      <c r="S29" s="214">
        <v>0</v>
      </c>
      <c r="T29" s="214">
        <v>0</v>
      </c>
      <c r="U29" s="214">
        <v>0</v>
      </c>
      <c r="V29" s="214">
        <v>3</v>
      </c>
      <c r="W29" s="214">
        <v>1</v>
      </c>
      <c r="X29" s="214">
        <v>3</v>
      </c>
      <c r="Y29" s="214">
        <v>4</v>
      </c>
      <c r="Z29" s="214">
        <v>3</v>
      </c>
      <c r="AA29" s="214">
        <v>3</v>
      </c>
      <c r="AB29" s="214">
        <v>4</v>
      </c>
      <c r="AC29" s="214">
        <v>4</v>
      </c>
      <c r="AD29" s="214">
        <v>9</v>
      </c>
      <c r="AE29" s="214">
        <v>10</v>
      </c>
      <c r="AF29" s="214">
        <v>8</v>
      </c>
      <c r="AG29" s="214">
        <v>8</v>
      </c>
      <c r="AH29" s="214">
        <v>14</v>
      </c>
      <c r="AI29" s="214">
        <v>9</v>
      </c>
      <c r="AJ29" s="214">
        <v>16</v>
      </c>
      <c r="AK29" s="214">
        <v>6</v>
      </c>
      <c r="AL29" s="214">
        <v>11</v>
      </c>
      <c r="AM29" s="214">
        <v>11</v>
      </c>
      <c r="AN29" s="214">
        <v>19</v>
      </c>
      <c r="AO29" s="214">
        <v>21</v>
      </c>
      <c r="AP29" s="214">
        <v>22</v>
      </c>
      <c r="AQ29" s="214">
        <v>29</v>
      </c>
      <c r="AR29" s="214">
        <v>24</v>
      </c>
      <c r="AS29" s="214">
        <v>21</v>
      </c>
      <c r="AT29" s="214">
        <v>16</v>
      </c>
      <c r="AU29" s="214">
        <v>27</v>
      </c>
      <c r="AV29" s="214">
        <v>30</v>
      </c>
      <c r="AW29" s="214">
        <v>31</v>
      </c>
      <c r="AX29" s="214">
        <v>26</v>
      </c>
      <c r="AY29" s="214">
        <v>36</v>
      </c>
      <c r="AZ29" s="214">
        <v>35</v>
      </c>
      <c r="BA29" s="214">
        <v>26</v>
      </c>
      <c r="BB29" s="214">
        <v>24</v>
      </c>
      <c r="BC29" s="214">
        <v>20</v>
      </c>
      <c r="BD29" s="214">
        <v>34</v>
      </c>
      <c r="BE29" s="214">
        <v>23</v>
      </c>
      <c r="BF29" s="214">
        <v>24</v>
      </c>
      <c r="BG29" s="214">
        <v>19</v>
      </c>
      <c r="BH29" s="214">
        <v>17</v>
      </c>
      <c r="BI29" s="214">
        <v>19</v>
      </c>
      <c r="BJ29" s="214">
        <v>18</v>
      </c>
      <c r="BK29" s="214">
        <v>17</v>
      </c>
      <c r="BL29" s="214">
        <v>12</v>
      </c>
      <c r="BM29" s="214">
        <v>6</v>
      </c>
      <c r="BN29" s="214">
        <v>5</v>
      </c>
      <c r="BO29" s="214">
        <v>4</v>
      </c>
      <c r="BP29" s="214">
        <v>5</v>
      </c>
      <c r="BQ29" s="214">
        <v>7</v>
      </c>
      <c r="BR29" s="214">
        <v>2</v>
      </c>
      <c r="BS29" s="214">
        <v>2</v>
      </c>
      <c r="BT29" s="214">
        <v>3</v>
      </c>
      <c r="BU29" s="214">
        <v>2</v>
      </c>
      <c r="BV29" s="214">
        <v>2</v>
      </c>
      <c r="BW29" s="214">
        <v>2</v>
      </c>
      <c r="BX29" s="214">
        <v>0</v>
      </c>
      <c r="BY29" s="214">
        <v>0</v>
      </c>
      <c r="BZ29" s="214">
        <v>0</v>
      </c>
      <c r="CA29" s="214">
        <v>1</v>
      </c>
      <c r="CB29" s="217">
        <f t="shared" si="2"/>
        <v>754</v>
      </c>
      <c r="CC29" s="217">
        <f t="shared" si="3"/>
        <v>759</v>
      </c>
      <c r="CD29" s="250">
        <f t="shared" si="4"/>
        <v>65.07957559681698</v>
      </c>
      <c r="CE29" s="250">
        <f t="shared" si="5"/>
        <v>65.256258234519109</v>
      </c>
    </row>
    <row r="30" spans="4:83" x14ac:dyDescent="0.3">
      <c r="D30" s="207"/>
      <c r="E30" s="207"/>
      <c r="F30" s="208">
        <f t="shared" si="6"/>
        <v>1989</v>
      </c>
      <c r="G30" s="214">
        <v>0</v>
      </c>
      <c r="H30" s="214">
        <v>0</v>
      </c>
      <c r="I30" s="214">
        <v>0</v>
      </c>
      <c r="J30" s="214">
        <v>0</v>
      </c>
      <c r="K30" s="214">
        <v>0</v>
      </c>
      <c r="L30" s="214">
        <v>0</v>
      </c>
      <c r="M30" s="214">
        <v>0</v>
      </c>
      <c r="N30" s="214">
        <v>0</v>
      </c>
      <c r="O30" s="214">
        <v>0</v>
      </c>
      <c r="P30" s="214">
        <v>0</v>
      </c>
      <c r="Q30" s="214">
        <v>1</v>
      </c>
      <c r="R30" s="214">
        <v>1</v>
      </c>
      <c r="S30" s="214">
        <v>0</v>
      </c>
      <c r="T30" s="214">
        <v>2</v>
      </c>
      <c r="U30" s="214">
        <v>3</v>
      </c>
      <c r="V30" s="214">
        <v>2</v>
      </c>
      <c r="W30" s="214">
        <v>2</v>
      </c>
      <c r="X30" s="214">
        <v>2</v>
      </c>
      <c r="Y30" s="214">
        <v>1</v>
      </c>
      <c r="Z30" s="214">
        <v>5</v>
      </c>
      <c r="AA30" s="214">
        <v>4</v>
      </c>
      <c r="AB30" s="214">
        <v>2</v>
      </c>
      <c r="AC30" s="214">
        <v>3</v>
      </c>
      <c r="AD30" s="214">
        <v>8</v>
      </c>
      <c r="AE30" s="214">
        <v>6</v>
      </c>
      <c r="AF30" s="214">
        <v>3</v>
      </c>
      <c r="AG30" s="214">
        <v>7</v>
      </c>
      <c r="AH30" s="214">
        <v>14</v>
      </c>
      <c r="AI30" s="214">
        <v>11</v>
      </c>
      <c r="AJ30" s="214">
        <v>10</v>
      </c>
      <c r="AK30" s="214">
        <v>13</v>
      </c>
      <c r="AL30" s="214">
        <v>12</v>
      </c>
      <c r="AM30" s="214">
        <v>19</v>
      </c>
      <c r="AN30" s="214">
        <v>18</v>
      </c>
      <c r="AO30" s="214">
        <v>19</v>
      </c>
      <c r="AP30" s="214">
        <v>23</v>
      </c>
      <c r="AQ30" s="214">
        <v>21</v>
      </c>
      <c r="AR30" s="214">
        <v>39</v>
      </c>
      <c r="AS30" s="214">
        <v>24</v>
      </c>
      <c r="AT30" s="214">
        <v>33</v>
      </c>
      <c r="AU30" s="214">
        <v>22</v>
      </c>
      <c r="AV30" s="214">
        <v>25</v>
      </c>
      <c r="AW30" s="214">
        <v>29</v>
      </c>
      <c r="AX30" s="214">
        <v>29</v>
      </c>
      <c r="AY30" s="214">
        <v>38</v>
      </c>
      <c r="AZ30" s="214">
        <v>30</v>
      </c>
      <c r="BA30" s="214">
        <v>29</v>
      </c>
      <c r="BB30" s="214">
        <v>17</v>
      </c>
      <c r="BC30" s="214">
        <v>25</v>
      </c>
      <c r="BD30" s="214">
        <v>15</v>
      </c>
      <c r="BE30" s="214">
        <v>12</v>
      </c>
      <c r="BF30" s="214">
        <v>30</v>
      </c>
      <c r="BG30" s="214">
        <v>27</v>
      </c>
      <c r="BH30" s="214">
        <v>23</v>
      </c>
      <c r="BI30" s="214">
        <v>18</v>
      </c>
      <c r="BJ30" s="214">
        <v>15</v>
      </c>
      <c r="BK30" s="214">
        <v>15</v>
      </c>
      <c r="BL30" s="214">
        <v>16</v>
      </c>
      <c r="BM30" s="214">
        <v>12</v>
      </c>
      <c r="BN30" s="214">
        <v>7</v>
      </c>
      <c r="BO30" s="214">
        <v>7</v>
      </c>
      <c r="BP30" s="214">
        <v>9</v>
      </c>
      <c r="BQ30" s="214">
        <v>4</v>
      </c>
      <c r="BR30" s="214">
        <v>4</v>
      </c>
      <c r="BS30" s="214">
        <v>3</v>
      </c>
      <c r="BT30" s="214">
        <v>2</v>
      </c>
      <c r="BU30" s="214">
        <v>0</v>
      </c>
      <c r="BV30" s="214">
        <v>2</v>
      </c>
      <c r="BW30" s="214">
        <v>0</v>
      </c>
      <c r="BX30" s="214">
        <v>0</v>
      </c>
      <c r="BY30" s="214">
        <v>1</v>
      </c>
      <c r="BZ30" s="214">
        <v>0</v>
      </c>
      <c r="CA30" s="214">
        <v>0</v>
      </c>
      <c r="CB30" s="217">
        <f t="shared" si="2"/>
        <v>771</v>
      </c>
      <c r="CC30" s="217">
        <f t="shared" si="3"/>
        <v>774</v>
      </c>
      <c r="CD30" s="250">
        <f t="shared" si="4"/>
        <v>65.181582360570687</v>
      </c>
      <c r="CE30" s="250">
        <f t="shared" si="5"/>
        <v>65.281653746770033</v>
      </c>
    </row>
    <row r="31" spans="4:83" x14ac:dyDescent="0.3">
      <c r="D31" s="207"/>
      <c r="E31" s="207"/>
      <c r="F31" s="208">
        <f t="shared" si="6"/>
        <v>1990</v>
      </c>
      <c r="G31" s="214">
        <v>0</v>
      </c>
      <c r="H31" s="214">
        <v>0</v>
      </c>
      <c r="I31" s="214">
        <v>0</v>
      </c>
      <c r="J31" s="214">
        <v>0</v>
      </c>
      <c r="K31" s="214">
        <v>0</v>
      </c>
      <c r="L31" s="214">
        <v>0</v>
      </c>
      <c r="M31" s="214">
        <v>0</v>
      </c>
      <c r="N31" s="214">
        <v>0</v>
      </c>
      <c r="O31" s="214">
        <v>0</v>
      </c>
      <c r="P31" s="214">
        <v>0</v>
      </c>
      <c r="Q31" s="214">
        <v>0</v>
      </c>
      <c r="R31" s="214">
        <v>0</v>
      </c>
      <c r="S31" s="214">
        <v>0</v>
      </c>
      <c r="T31" s="214">
        <v>0</v>
      </c>
      <c r="U31" s="214">
        <v>0</v>
      </c>
      <c r="V31" s="214">
        <v>0</v>
      </c>
      <c r="W31" s="214">
        <v>2</v>
      </c>
      <c r="X31" s="214">
        <v>0</v>
      </c>
      <c r="Y31" s="214">
        <v>6</v>
      </c>
      <c r="Z31" s="214">
        <v>3</v>
      </c>
      <c r="AA31" s="214">
        <v>8</v>
      </c>
      <c r="AB31" s="214">
        <v>3</v>
      </c>
      <c r="AC31" s="214">
        <v>3</v>
      </c>
      <c r="AD31" s="214">
        <v>5</v>
      </c>
      <c r="AE31" s="214">
        <v>9</v>
      </c>
      <c r="AF31" s="214">
        <v>9</v>
      </c>
      <c r="AG31" s="214">
        <v>11</v>
      </c>
      <c r="AH31" s="214">
        <v>10</v>
      </c>
      <c r="AI31" s="214">
        <v>13</v>
      </c>
      <c r="AJ31" s="214">
        <v>15</v>
      </c>
      <c r="AK31" s="214">
        <v>13</v>
      </c>
      <c r="AL31" s="214">
        <v>15</v>
      </c>
      <c r="AM31" s="214">
        <v>16</v>
      </c>
      <c r="AN31" s="214">
        <v>14</v>
      </c>
      <c r="AO31" s="214">
        <v>23</v>
      </c>
      <c r="AP31" s="214">
        <v>14</v>
      </c>
      <c r="AQ31" s="214">
        <v>21</v>
      </c>
      <c r="AR31" s="214">
        <v>18</v>
      </c>
      <c r="AS31" s="214">
        <v>27</v>
      </c>
      <c r="AT31" s="214">
        <v>23</v>
      </c>
      <c r="AU31" s="214">
        <v>30</v>
      </c>
      <c r="AV31" s="214">
        <v>30</v>
      </c>
      <c r="AW31" s="214">
        <v>29</v>
      </c>
      <c r="AX31" s="214">
        <v>21</v>
      </c>
      <c r="AY31" s="214">
        <v>35</v>
      </c>
      <c r="AZ31" s="214">
        <v>22</v>
      </c>
      <c r="BA31" s="214">
        <v>32</v>
      </c>
      <c r="BB31" s="214">
        <v>33</v>
      </c>
      <c r="BC31" s="214">
        <v>25</v>
      </c>
      <c r="BD31" s="214">
        <v>20</v>
      </c>
      <c r="BE31" s="214">
        <v>32</v>
      </c>
      <c r="BF31" s="214">
        <v>20</v>
      </c>
      <c r="BG31" s="214">
        <v>21</v>
      </c>
      <c r="BH31" s="214">
        <v>19</v>
      </c>
      <c r="BI31" s="214">
        <v>22</v>
      </c>
      <c r="BJ31" s="214">
        <v>18</v>
      </c>
      <c r="BK31" s="214">
        <v>15</v>
      </c>
      <c r="BL31" s="214">
        <v>16</v>
      </c>
      <c r="BM31" s="214">
        <v>12</v>
      </c>
      <c r="BN31" s="214">
        <v>6</v>
      </c>
      <c r="BO31" s="214">
        <v>7</v>
      </c>
      <c r="BP31" s="214">
        <v>11</v>
      </c>
      <c r="BQ31" s="214">
        <v>8</v>
      </c>
      <c r="BR31" s="214">
        <v>4</v>
      </c>
      <c r="BS31" s="214">
        <v>3</v>
      </c>
      <c r="BT31" s="214">
        <v>2</v>
      </c>
      <c r="BU31" s="214">
        <v>0</v>
      </c>
      <c r="BV31" s="214">
        <v>0</v>
      </c>
      <c r="BW31" s="214">
        <v>1</v>
      </c>
      <c r="BX31" s="214">
        <v>0</v>
      </c>
      <c r="BY31" s="214">
        <v>0</v>
      </c>
      <c r="BZ31" s="214">
        <v>0</v>
      </c>
      <c r="CA31" s="214">
        <v>2</v>
      </c>
      <c r="CB31" s="217">
        <f t="shared" si="2"/>
        <v>774</v>
      </c>
      <c r="CC31" s="217">
        <f t="shared" si="3"/>
        <v>777</v>
      </c>
      <c r="CD31" s="250">
        <f t="shared" si="4"/>
        <v>65.618863049095609</v>
      </c>
      <c r="CE31" s="250">
        <f t="shared" si="5"/>
        <v>65.733590733590731</v>
      </c>
    </row>
    <row r="32" spans="4:83" x14ac:dyDescent="0.3">
      <c r="D32" s="207"/>
      <c r="E32" s="207"/>
      <c r="F32" s="208">
        <f t="shared" si="6"/>
        <v>1991</v>
      </c>
      <c r="G32" s="214">
        <v>0</v>
      </c>
      <c r="H32" s="214">
        <v>0</v>
      </c>
      <c r="I32" s="214">
        <v>0</v>
      </c>
      <c r="J32" s="214">
        <v>0</v>
      </c>
      <c r="K32" s="214">
        <v>0</v>
      </c>
      <c r="L32" s="214">
        <v>0</v>
      </c>
      <c r="M32" s="214">
        <v>0</v>
      </c>
      <c r="N32" s="214">
        <v>0</v>
      </c>
      <c r="O32" s="214">
        <v>0</v>
      </c>
      <c r="P32" s="214">
        <v>0</v>
      </c>
      <c r="Q32" s="214">
        <v>0</v>
      </c>
      <c r="R32" s="214">
        <v>0</v>
      </c>
      <c r="S32" s="214">
        <v>0</v>
      </c>
      <c r="T32" s="214">
        <v>0</v>
      </c>
      <c r="U32" s="214">
        <v>1</v>
      </c>
      <c r="V32" s="214">
        <v>1</v>
      </c>
      <c r="W32" s="214">
        <v>1</v>
      </c>
      <c r="X32" s="214">
        <v>1</v>
      </c>
      <c r="Y32" s="214">
        <v>1</v>
      </c>
      <c r="Z32" s="214">
        <v>3</v>
      </c>
      <c r="AA32" s="214">
        <v>2</v>
      </c>
      <c r="AB32" s="214">
        <v>10</v>
      </c>
      <c r="AC32" s="214">
        <v>6</v>
      </c>
      <c r="AD32" s="214">
        <v>4</v>
      </c>
      <c r="AE32" s="214">
        <v>6</v>
      </c>
      <c r="AF32" s="214">
        <v>10</v>
      </c>
      <c r="AG32" s="214">
        <v>12</v>
      </c>
      <c r="AH32" s="214">
        <v>10</v>
      </c>
      <c r="AI32" s="214">
        <v>11</v>
      </c>
      <c r="AJ32" s="214">
        <v>13</v>
      </c>
      <c r="AK32" s="214">
        <v>13</v>
      </c>
      <c r="AL32" s="214">
        <v>13</v>
      </c>
      <c r="AM32" s="214">
        <v>20</v>
      </c>
      <c r="AN32" s="214">
        <v>23</v>
      </c>
      <c r="AO32" s="214">
        <v>17</v>
      </c>
      <c r="AP32" s="214">
        <v>24</v>
      </c>
      <c r="AQ32" s="214">
        <v>22</v>
      </c>
      <c r="AR32" s="214">
        <v>26</v>
      </c>
      <c r="AS32" s="214">
        <v>18</v>
      </c>
      <c r="AT32" s="214">
        <v>25</v>
      </c>
      <c r="AU32" s="214">
        <v>40</v>
      </c>
      <c r="AV32" s="214">
        <v>28</v>
      </c>
      <c r="AW32" s="214">
        <v>29</v>
      </c>
      <c r="AX32" s="214">
        <v>42</v>
      </c>
      <c r="AY32" s="214">
        <v>37</v>
      </c>
      <c r="AZ32" s="214">
        <v>35</v>
      </c>
      <c r="BA32" s="214">
        <v>33</v>
      </c>
      <c r="BB32" s="214">
        <v>42</v>
      </c>
      <c r="BC32" s="214">
        <v>39</v>
      </c>
      <c r="BD32" s="214">
        <v>30</v>
      </c>
      <c r="BE32" s="214">
        <v>23</v>
      </c>
      <c r="BF32" s="214">
        <v>25</v>
      </c>
      <c r="BG32" s="214">
        <v>25</v>
      </c>
      <c r="BH32" s="214">
        <v>19</v>
      </c>
      <c r="BI32" s="214">
        <v>22</v>
      </c>
      <c r="BJ32" s="214">
        <v>16</v>
      </c>
      <c r="BK32" s="214">
        <v>19</v>
      </c>
      <c r="BL32" s="214">
        <v>14</v>
      </c>
      <c r="BM32" s="214">
        <v>16</v>
      </c>
      <c r="BN32" s="214">
        <v>13</v>
      </c>
      <c r="BO32" s="214">
        <v>6</v>
      </c>
      <c r="BP32" s="214">
        <v>11</v>
      </c>
      <c r="BQ32" s="214">
        <v>5</v>
      </c>
      <c r="BR32" s="214">
        <v>3</v>
      </c>
      <c r="BS32" s="214">
        <v>1</v>
      </c>
      <c r="BT32" s="214">
        <v>2</v>
      </c>
      <c r="BU32" s="214">
        <v>1</v>
      </c>
      <c r="BV32" s="214">
        <v>2</v>
      </c>
      <c r="BW32" s="214">
        <v>1</v>
      </c>
      <c r="BX32" s="214">
        <v>0</v>
      </c>
      <c r="BY32" s="214">
        <v>0</v>
      </c>
      <c r="BZ32" s="214">
        <v>0</v>
      </c>
      <c r="CA32" s="214">
        <v>0</v>
      </c>
      <c r="CB32" s="217">
        <f t="shared" si="2"/>
        <v>869</v>
      </c>
      <c r="CC32" s="217">
        <f t="shared" si="3"/>
        <v>872</v>
      </c>
      <c r="CD32" s="250">
        <f t="shared" si="4"/>
        <v>65.866513233601836</v>
      </c>
      <c r="CE32" s="250">
        <f t="shared" si="5"/>
        <v>65.950688073394502</v>
      </c>
    </row>
    <row r="33" spans="4:83" x14ac:dyDescent="0.3">
      <c r="D33" s="207"/>
      <c r="E33" s="207"/>
      <c r="F33" s="208">
        <f t="shared" si="6"/>
        <v>1992</v>
      </c>
      <c r="G33" s="214">
        <v>0</v>
      </c>
      <c r="H33" s="214">
        <v>0</v>
      </c>
      <c r="I33" s="214">
        <v>0</v>
      </c>
      <c r="J33" s="214">
        <v>0</v>
      </c>
      <c r="K33" s="214">
        <v>0</v>
      </c>
      <c r="L33" s="214">
        <v>0</v>
      </c>
      <c r="M33" s="214">
        <v>0</v>
      </c>
      <c r="N33" s="214">
        <v>0</v>
      </c>
      <c r="O33" s="214">
        <v>0</v>
      </c>
      <c r="P33" s="214">
        <v>0</v>
      </c>
      <c r="Q33" s="214">
        <v>0</v>
      </c>
      <c r="R33" s="214">
        <v>0</v>
      </c>
      <c r="S33" s="214">
        <v>0</v>
      </c>
      <c r="T33" s="214">
        <v>0</v>
      </c>
      <c r="U33" s="214">
        <v>2</v>
      </c>
      <c r="V33" s="214">
        <v>2</v>
      </c>
      <c r="W33" s="214">
        <v>3</v>
      </c>
      <c r="X33" s="214">
        <v>1</v>
      </c>
      <c r="Y33" s="214">
        <v>1</v>
      </c>
      <c r="Z33" s="214">
        <v>4</v>
      </c>
      <c r="AA33" s="214">
        <v>2</v>
      </c>
      <c r="AB33" s="214">
        <v>10</v>
      </c>
      <c r="AC33" s="214">
        <v>2</v>
      </c>
      <c r="AD33" s="214">
        <v>3</v>
      </c>
      <c r="AE33" s="214">
        <v>7</v>
      </c>
      <c r="AF33" s="214">
        <v>14</v>
      </c>
      <c r="AG33" s="214">
        <v>13</v>
      </c>
      <c r="AH33" s="214">
        <v>14</v>
      </c>
      <c r="AI33" s="214">
        <v>12</v>
      </c>
      <c r="AJ33" s="214">
        <v>16</v>
      </c>
      <c r="AK33" s="214">
        <v>21</v>
      </c>
      <c r="AL33" s="214">
        <v>23</v>
      </c>
      <c r="AM33" s="214">
        <v>22</v>
      </c>
      <c r="AN33" s="214">
        <v>15</v>
      </c>
      <c r="AO33" s="214">
        <v>21</v>
      </c>
      <c r="AP33" s="214">
        <v>22</v>
      </c>
      <c r="AQ33" s="214">
        <v>30</v>
      </c>
      <c r="AR33" s="214">
        <v>26</v>
      </c>
      <c r="AS33" s="214">
        <v>30</v>
      </c>
      <c r="AT33" s="214">
        <v>32</v>
      </c>
      <c r="AU33" s="214">
        <v>18</v>
      </c>
      <c r="AV33" s="214">
        <v>40</v>
      </c>
      <c r="AW33" s="214">
        <v>27</v>
      </c>
      <c r="AX33" s="214">
        <v>37</v>
      </c>
      <c r="AY33" s="214">
        <v>37</v>
      </c>
      <c r="AZ33" s="214">
        <v>30</v>
      </c>
      <c r="BA33" s="214">
        <v>35</v>
      </c>
      <c r="BB33" s="214">
        <v>45</v>
      </c>
      <c r="BC33" s="214">
        <v>29</v>
      </c>
      <c r="BD33" s="214">
        <v>32</v>
      </c>
      <c r="BE33" s="214">
        <v>34</v>
      </c>
      <c r="BF33" s="214">
        <v>23</v>
      </c>
      <c r="BG33" s="214">
        <v>33</v>
      </c>
      <c r="BH33" s="214">
        <v>24</v>
      </c>
      <c r="BI33" s="214">
        <v>38</v>
      </c>
      <c r="BJ33" s="214">
        <v>28</v>
      </c>
      <c r="BK33" s="214">
        <v>22</v>
      </c>
      <c r="BL33" s="214">
        <v>17</v>
      </c>
      <c r="BM33" s="214">
        <v>14</v>
      </c>
      <c r="BN33" s="214">
        <v>8</v>
      </c>
      <c r="BO33" s="214">
        <v>8</v>
      </c>
      <c r="BP33" s="214">
        <v>9</v>
      </c>
      <c r="BQ33" s="214">
        <v>5</v>
      </c>
      <c r="BR33" s="214">
        <v>7</v>
      </c>
      <c r="BS33" s="214">
        <v>5</v>
      </c>
      <c r="BT33" s="214">
        <v>3</v>
      </c>
      <c r="BU33" s="214">
        <v>2</v>
      </c>
      <c r="BV33" s="214">
        <v>0</v>
      </c>
      <c r="BW33" s="214">
        <v>2</v>
      </c>
      <c r="BX33" s="214">
        <v>2</v>
      </c>
      <c r="BY33" s="214">
        <v>0</v>
      </c>
      <c r="BZ33" s="214">
        <v>0</v>
      </c>
      <c r="CA33" s="214">
        <v>0</v>
      </c>
      <c r="CB33" s="217">
        <f t="shared" si="2"/>
        <v>958</v>
      </c>
      <c r="CC33" s="217">
        <f t="shared" si="3"/>
        <v>962</v>
      </c>
      <c r="CD33" s="250">
        <f t="shared" si="4"/>
        <v>65.988517745302715</v>
      </c>
      <c r="CE33" s="250">
        <f t="shared" si="5"/>
        <v>66.094594594594597</v>
      </c>
    </row>
    <row r="34" spans="4:83" x14ac:dyDescent="0.3">
      <c r="D34" s="207"/>
      <c r="E34" s="207"/>
      <c r="F34" s="208">
        <f t="shared" si="6"/>
        <v>1993</v>
      </c>
      <c r="G34" s="214">
        <v>0</v>
      </c>
      <c r="H34" s="214">
        <v>0</v>
      </c>
      <c r="I34" s="214">
        <v>0</v>
      </c>
      <c r="J34" s="214">
        <v>0</v>
      </c>
      <c r="K34" s="214">
        <v>0</v>
      </c>
      <c r="L34" s="214">
        <v>0</v>
      </c>
      <c r="M34" s="214">
        <v>1</v>
      </c>
      <c r="N34" s="214">
        <v>0</v>
      </c>
      <c r="O34" s="214">
        <v>0</v>
      </c>
      <c r="P34" s="214">
        <v>0</v>
      </c>
      <c r="Q34" s="214">
        <v>1</v>
      </c>
      <c r="R34" s="214">
        <v>1</v>
      </c>
      <c r="S34" s="214">
        <v>0</v>
      </c>
      <c r="T34" s="214">
        <v>1</v>
      </c>
      <c r="U34" s="214">
        <v>0</v>
      </c>
      <c r="V34" s="214">
        <v>0</v>
      </c>
      <c r="W34" s="214">
        <v>1</v>
      </c>
      <c r="X34" s="214">
        <v>3</v>
      </c>
      <c r="Y34" s="214">
        <v>2</v>
      </c>
      <c r="Z34" s="214">
        <v>5</v>
      </c>
      <c r="AA34" s="214">
        <v>2</v>
      </c>
      <c r="AB34" s="214">
        <v>4</v>
      </c>
      <c r="AC34" s="214">
        <v>5</v>
      </c>
      <c r="AD34" s="214">
        <v>6</v>
      </c>
      <c r="AE34" s="214">
        <v>6</v>
      </c>
      <c r="AF34" s="214">
        <v>13</v>
      </c>
      <c r="AG34" s="214">
        <v>12</v>
      </c>
      <c r="AH34" s="214">
        <v>19</v>
      </c>
      <c r="AI34" s="214">
        <v>9</v>
      </c>
      <c r="AJ34" s="214">
        <v>7</v>
      </c>
      <c r="AK34" s="214">
        <v>21</v>
      </c>
      <c r="AL34" s="214">
        <v>19</v>
      </c>
      <c r="AM34" s="214">
        <v>18</v>
      </c>
      <c r="AN34" s="214">
        <v>23</v>
      </c>
      <c r="AO34" s="214">
        <v>28</v>
      </c>
      <c r="AP34" s="214">
        <v>18</v>
      </c>
      <c r="AQ34" s="214">
        <v>17</v>
      </c>
      <c r="AR34" s="214">
        <v>17</v>
      </c>
      <c r="AS34" s="214">
        <v>27</v>
      </c>
      <c r="AT34" s="214">
        <v>29</v>
      </c>
      <c r="AU34" s="214">
        <v>37</v>
      </c>
      <c r="AV34" s="214">
        <v>29</v>
      </c>
      <c r="AW34" s="214">
        <v>27</v>
      </c>
      <c r="AX34" s="214">
        <v>30</v>
      </c>
      <c r="AY34" s="214">
        <v>43</v>
      </c>
      <c r="AZ34" s="214">
        <v>42</v>
      </c>
      <c r="BA34" s="214">
        <v>37</v>
      </c>
      <c r="BB34" s="214">
        <v>38</v>
      </c>
      <c r="BC34" s="214">
        <v>50</v>
      </c>
      <c r="BD34" s="214">
        <v>41</v>
      </c>
      <c r="BE34" s="214">
        <v>46</v>
      </c>
      <c r="BF34" s="214">
        <v>26</v>
      </c>
      <c r="BG34" s="214">
        <v>26</v>
      </c>
      <c r="BH34" s="214">
        <v>29</v>
      </c>
      <c r="BI34" s="214">
        <v>30</v>
      </c>
      <c r="BJ34" s="214">
        <v>26</v>
      </c>
      <c r="BK34" s="214">
        <v>15</v>
      </c>
      <c r="BL34" s="214">
        <v>22</v>
      </c>
      <c r="BM34" s="214">
        <v>22</v>
      </c>
      <c r="BN34" s="214">
        <v>17</v>
      </c>
      <c r="BO34" s="214">
        <v>19</v>
      </c>
      <c r="BP34" s="214">
        <v>11</v>
      </c>
      <c r="BQ34" s="214">
        <v>6</v>
      </c>
      <c r="BR34" s="214">
        <v>6</v>
      </c>
      <c r="BS34" s="214">
        <v>6</v>
      </c>
      <c r="BT34" s="214">
        <v>2</v>
      </c>
      <c r="BU34" s="214">
        <v>4</v>
      </c>
      <c r="BV34" s="214">
        <v>0</v>
      </c>
      <c r="BW34" s="214">
        <v>1</v>
      </c>
      <c r="BX34" s="214">
        <v>2</v>
      </c>
      <c r="BY34" s="214">
        <v>1</v>
      </c>
      <c r="BZ34" s="214">
        <v>0</v>
      </c>
      <c r="CA34" s="214">
        <v>0</v>
      </c>
      <c r="CB34" s="217">
        <f t="shared" si="2"/>
        <v>1002</v>
      </c>
      <c r="CC34" s="217">
        <f t="shared" si="3"/>
        <v>1006</v>
      </c>
      <c r="CD34" s="250">
        <f t="shared" si="4"/>
        <v>66.854291417165669</v>
      </c>
      <c r="CE34" s="250">
        <f t="shared" si="5"/>
        <v>66.954274353876741</v>
      </c>
    </row>
    <row r="35" spans="4:83" x14ac:dyDescent="0.3">
      <c r="D35" s="207"/>
      <c r="E35" s="207"/>
      <c r="F35" s="208">
        <f t="shared" si="6"/>
        <v>1994</v>
      </c>
      <c r="G35" s="214">
        <v>0</v>
      </c>
      <c r="H35" s="214">
        <v>0</v>
      </c>
      <c r="I35" s="214">
        <v>0</v>
      </c>
      <c r="J35" s="214">
        <v>0</v>
      </c>
      <c r="K35" s="214">
        <v>0</v>
      </c>
      <c r="L35" s="214">
        <v>1</v>
      </c>
      <c r="M35" s="214">
        <v>0</v>
      </c>
      <c r="N35" s="214">
        <v>0</v>
      </c>
      <c r="O35" s="214">
        <v>0</v>
      </c>
      <c r="P35" s="214">
        <v>0</v>
      </c>
      <c r="Q35" s="214">
        <v>0</v>
      </c>
      <c r="R35" s="214">
        <v>0</v>
      </c>
      <c r="S35" s="214">
        <v>0</v>
      </c>
      <c r="T35" s="214">
        <v>0</v>
      </c>
      <c r="U35" s="214">
        <v>0</v>
      </c>
      <c r="V35" s="214">
        <v>0</v>
      </c>
      <c r="W35" s="214">
        <v>0</v>
      </c>
      <c r="X35" s="214">
        <v>0</v>
      </c>
      <c r="Y35" s="214">
        <v>0</v>
      </c>
      <c r="Z35" s="214">
        <v>1</v>
      </c>
      <c r="AA35" s="214">
        <v>2</v>
      </c>
      <c r="AB35" s="214">
        <v>3</v>
      </c>
      <c r="AC35" s="214">
        <v>0</v>
      </c>
      <c r="AD35" s="214">
        <v>6</v>
      </c>
      <c r="AE35" s="214">
        <v>8</v>
      </c>
      <c r="AF35" s="214">
        <v>10</v>
      </c>
      <c r="AG35" s="214">
        <v>19</v>
      </c>
      <c r="AH35" s="214">
        <v>19</v>
      </c>
      <c r="AI35" s="214">
        <v>13</v>
      </c>
      <c r="AJ35" s="214">
        <v>24</v>
      </c>
      <c r="AK35" s="214">
        <v>17</v>
      </c>
      <c r="AL35" s="214">
        <v>21</v>
      </c>
      <c r="AM35" s="214">
        <v>16</v>
      </c>
      <c r="AN35" s="214">
        <v>23</v>
      </c>
      <c r="AO35" s="214">
        <v>23</v>
      </c>
      <c r="AP35" s="214">
        <v>27</v>
      </c>
      <c r="AQ35" s="214">
        <v>23</v>
      </c>
      <c r="AR35" s="214">
        <v>26</v>
      </c>
      <c r="AS35" s="214">
        <v>33</v>
      </c>
      <c r="AT35" s="214">
        <v>26</v>
      </c>
      <c r="AU35" s="214">
        <v>47</v>
      </c>
      <c r="AV35" s="214">
        <v>49</v>
      </c>
      <c r="AW35" s="214">
        <v>38</v>
      </c>
      <c r="AX35" s="214">
        <v>52</v>
      </c>
      <c r="AY35" s="214">
        <v>39</v>
      </c>
      <c r="AZ35" s="214">
        <v>40</v>
      </c>
      <c r="BA35" s="214">
        <v>41</v>
      </c>
      <c r="BB35" s="214">
        <v>42</v>
      </c>
      <c r="BC35" s="214">
        <v>34</v>
      </c>
      <c r="BD35" s="214">
        <v>35</v>
      </c>
      <c r="BE35" s="214">
        <v>40</v>
      </c>
      <c r="BF35" s="214">
        <v>35</v>
      </c>
      <c r="BG35" s="214">
        <v>36</v>
      </c>
      <c r="BH35" s="214">
        <v>25</v>
      </c>
      <c r="BI35" s="214">
        <v>27</v>
      </c>
      <c r="BJ35" s="214">
        <v>25</v>
      </c>
      <c r="BK35" s="214">
        <v>25</v>
      </c>
      <c r="BL35" s="214">
        <v>23</v>
      </c>
      <c r="BM35" s="214">
        <v>16</v>
      </c>
      <c r="BN35" s="214">
        <v>15</v>
      </c>
      <c r="BO35" s="214">
        <v>16</v>
      </c>
      <c r="BP35" s="214">
        <v>9</v>
      </c>
      <c r="BQ35" s="214">
        <v>7</v>
      </c>
      <c r="BR35" s="214">
        <v>7</v>
      </c>
      <c r="BS35" s="214">
        <v>9</v>
      </c>
      <c r="BT35" s="214">
        <v>8</v>
      </c>
      <c r="BU35" s="214">
        <v>4</v>
      </c>
      <c r="BV35" s="214">
        <v>4</v>
      </c>
      <c r="BW35" s="214">
        <v>1</v>
      </c>
      <c r="BX35" s="214">
        <v>2</v>
      </c>
      <c r="BY35" s="214">
        <v>0</v>
      </c>
      <c r="BZ35" s="214">
        <v>0</v>
      </c>
      <c r="CA35" s="214">
        <v>1</v>
      </c>
      <c r="CB35" s="217">
        <f t="shared" si="2"/>
        <v>1085</v>
      </c>
      <c r="CC35" s="217">
        <f t="shared" si="3"/>
        <v>1093</v>
      </c>
      <c r="CD35" s="250">
        <f t="shared" si="4"/>
        <v>66.795391705069122</v>
      </c>
      <c r="CE35" s="250">
        <f t="shared" si="5"/>
        <v>66.976669716376946</v>
      </c>
    </row>
    <row r="36" spans="4:83" x14ac:dyDescent="0.3">
      <c r="D36" s="207"/>
      <c r="E36" s="207"/>
      <c r="F36" s="208">
        <f t="shared" si="6"/>
        <v>1995</v>
      </c>
      <c r="G36" s="214">
        <v>0</v>
      </c>
      <c r="H36" s="214">
        <v>0</v>
      </c>
      <c r="I36" s="214">
        <v>0</v>
      </c>
      <c r="J36" s="214">
        <v>0</v>
      </c>
      <c r="K36" s="214">
        <v>0</v>
      </c>
      <c r="L36" s="214">
        <v>0</v>
      </c>
      <c r="M36" s="214">
        <v>0</v>
      </c>
      <c r="N36" s="214">
        <v>0</v>
      </c>
      <c r="O36" s="214">
        <v>0</v>
      </c>
      <c r="P36" s="214">
        <v>0</v>
      </c>
      <c r="Q36" s="214">
        <v>1</v>
      </c>
      <c r="R36" s="214">
        <v>0</v>
      </c>
      <c r="S36" s="214">
        <v>0</v>
      </c>
      <c r="T36" s="214">
        <v>1</v>
      </c>
      <c r="U36" s="214">
        <v>0</v>
      </c>
      <c r="V36" s="214">
        <v>0</v>
      </c>
      <c r="W36" s="214">
        <v>0</v>
      </c>
      <c r="X36" s="214">
        <v>0</v>
      </c>
      <c r="Y36" s="214">
        <v>1</v>
      </c>
      <c r="Z36" s="214">
        <v>1</v>
      </c>
      <c r="AA36" s="214">
        <v>2</v>
      </c>
      <c r="AB36" s="214">
        <v>8</v>
      </c>
      <c r="AC36" s="214">
        <v>3</v>
      </c>
      <c r="AD36" s="214">
        <v>4</v>
      </c>
      <c r="AE36" s="214">
        <v>8</v>
      </c>
      <c r="AF36" s="214">
        <v>6</v>
      </c>
      <c r="AG36" s="214">
        <v>11</v>
      </c>
      <c r="AH36" s="214">
        <v>12</v>
      </c>
      <c r="AI36" s="214">
        <v>11</v>
      </c>
      <c r="AJ36" s="214">
        <v>15</v>
      </c>
      <c r="AK36" s="214">
        <v>19</v>
      </c>
      <c r="AL36" s="214">
        <v>12</v>
      </c>
      <c r="AM36" s="214">
        <v>22</v>
      </c>
      <c r="AN36" s="214">
        <v>22</v>
      </c>
      <c r="AO36" s="214">
        <v>25</v>
      </c>
      <c r="AP36" s="214">
        <v>31</v>
      </c>
      <c r="AQ36" s="214">
        <v>26</v>
      </c>
      <c r="AR36" s="214">
        <v>35</v>
      </c>
      <c r="AS36" s="214">
        <v>28</v>
      </c>
      <c r="AT36" s="214">
        <v>29</v>
      </c>
      <c r="AU36" s="214">
        <v>27</v>
      </c>
      <c r="AV36" s="214">
        <v>31</v>
      </c>
      <c r="AW36" s="214">
        <v>45</v>
      </c>
      <c r="AX36" s="214">
        <v>51</v>
      </c>
      <c r="AY36" s="214">
        <v>48</v>
      </c>
      <c r="AZ36" s="214">
        <v>40</v>
      </c>
      <c r="BA36" s="214">
        <v>44</v>
      </c>
      <c r="BB36" s="214">
        <v>55</v>
      </c>
      <c r="BC36" s="214">
        <v>54</v>
      </c>
      <c r="BD36" s="214">
        <v>32</v>
      </c>
      <c r="BE36" s="214">
        <v>43</v>
      </c>
      <c r="BF36" s="214">
        <v>47</v>
      </c>
      <c r="BG36" s="214">
        <v>52</v>
      </c>
      <c r="BH36" s="214">
        <v>30</v>
      </c>
      <c r="BI36" s="214">
        <v>30</v>
      </c>
      <c r="BJ36" s="214">
        <v>26</v>
      </c>
      <c r="BK36" s="214">
        <v>29</v>
      </c>
      <c r="BL36" s="214">
        <v>26</v>
      </c>
      <c r="BM36" s="214">
        <v>15</v>
      </c>
      <c r="BN36" s="214">
        <v>19</v>
      </c>
      <c r="BO36" s="214">
        <v>13</v>
      </c>
      <c r="BP36" s="214">
        <v>6</v>
      </c>
      <c r="BQ36" s="214">
        <v>8</v>
      </c>
      <c r="BR36" s="214">
        <v>10</v>
      </c>
      <c r="BS36" s="214">
        <v>3</v>
      </c>
      <c r="BT36" s="214">
        <v>3</v>
      </c>
      <c r="BU36" s="214">
        <v>5</v>
      </c>
      <c r="BV36" s="214">
        <v>6</v>
      </c>
      <c r="BW36" s="214">
        <v>5</v>
      </c>
      <c r="BX36" s="214">
        <v>0</v>
      </c>
      <c r="BY36" s="214">
        <v>2</v>
      </c>
      <c r="BZ36" s="214">
        <v>0</v>
      </c>
      <c r="CA36" s="214">
        <v>0</v>
      </c>
      <c r="CB36" s="217">
        <f t="shared" si="2"/>
        <v>1125</v>
      </c>
      <c r="CC36" s="217">
        <f t="shared" si="3"/>
        <v>1138</v>
      </c>
      <c r="CD36" s="250">
        <f t="shared" si="4"/>
        <v>67.396444444444441</v>
      </c>
      <c r="CE36" s="250">
        <f t="shared" si="5"/>
        <v>67.664323374340952</v>
      </c>
    </row>
    <row r="37" spans="4:83" x14ac:dyDescent="0.3">
      <c r="D37" s="207"/>
      <c r="E37" s="207"/>
      <c r="F37" s="208">
        <f t="shared" si="6"/>
        <v>1996</v>
      </c>
      <c r="G37" s="214">
        <v>0</v>
      </c>
      <c r="H37" s="214">
        <v>0</v>
      </c>
      <c r="I37" s="214">
        <v>0</v>
      </c>
      <c r="J37" s="214">
        <v>0</v>
      </c>
      <c r="K37" s="214">
        <v>0</v>
      </c>
      <c r="L37" s="214">
        <v>0</v>
      </c>
      <c r="M37" s="214">
        <v>0</v>
      </c>
      <c r="N37" s="214">
        <v>0</v>
      </c>
      <c r="O37" s="214">
        <v>0</v>
      </c>
      <c r="P37" s="214">
        <v>0</v>
      </c>
      <c r="Q37" s="214">
        <v>1</v>
      </c>
      <c r="R37" s="214">
        <v>0</v>
      </c>
      <c r="S37" s="214">
        <v>1</v>
      </c>
      <c r="T37" s="214">
        <v>0</v>
      </c>
      <c r="U37" s="214">
        <v>1</v>
      </c>
      <c r="V37" s="214">
        <v>0</v>
      </c>
      <c r="W37" s="214">
        <v>0</v>
      </c>
      <c r="X37" s="214">
        <v>2</v>
      </c>
      <c r="Y37" s="214">
        <v>2</v>
      </c>
      <c r="Z37" s="214">
        <v>1</v>
      </c>
      <c r="AA37" s="214">
        <v>3</v>
      </c>
      <c r="AB37" s="214">
        <v>0</v>
      </c>
      <c r="AC37" s="214">
        <v>1</v>
      </c>
      <c r="AD37" s="214">
        <v>5</v>
      </c>
      <c r="AE37" s="214">
        <v>6</v>
      </c>
      <c r="AF37" s="214">
        <v>9</v>
      </c>
      <c r="AG37" s="214">
        <v>17</v>
      </c>
      <c r="AH37" s="214">
        <v>13</v>
      </c>
      <c r="AI37" s="214">
        <v>20</v>
      </c>
      <c r="AJ37" s="214">
        <v>11</v>
      </c>
      <c r="AK37" s="214">
        <v>18</v>
      </c>
      <c r="AL37" s="214">
        <v>15</v>
      </c>
      <c r="AM37" s="214">
        <v>24</v>
      </c>
      <c r="AN37" s="214">
        <v>22</v>
      </c>
      <c r="AO37" s="214">
        <v>23</v>
      </c>
      <c r="AP37" s="214">
        <v>30</v>
      </c>
      <c r="AQ37" s="214">
        <v>25</v>
      </c>
      <c r="AR37" s="214">
        <v>25</v>
      </c>
      <c r="AS37" s="214">
        <v>24</v>
      </c>
      <c r="AT37" s="214">
        <v>38</v>
      </c>
      <c r="AU37" s="214">
        <v>31</v>
      </c>
      <c r="AV37" s="214">
        <v>35</v>
      </c>
      <c r="AW37" s="214">
        <v>31</v>
      </c>
      <c r="AX37" s="214">
        <v>51</v>
      </c>
      <c r="AY37" s="214">
        <v>42</v>
      </c>
      <c r="AZ37" s="214">
        <v>47</v>
      </c>
      <c r="BA37" s="214">
        <v>44</v>
      </c>
      <c r="BB37" s="214">
        <v>55</v>
      </c>
      <c r="BC37" s="214">
        <v>48</v>
      </c>
      <c r="BD37" s="214">
        <v>48</v>
      </c>
      <c r="BE37" s="214">
        <v>39</v>
      </c>
      <c r="BF37" s="214">
        <v>44</v>
      </c>
      <c r="BG37" s="214">
        <v>41</v>
      </c>
      <c r="BH37" s="214">
        <v>40</v>
      </c>
      <c r="BI37" s="214">
        <v>32</v>
      </c>
      <c r="BJ37" s="214">
        <v>17</v>
      </c>
      <c r="BK37" s="214">
        <v>21</v>
      </c>
      <c r="BL37" s="214">
        <v>28</v>
      </c>
      <c r="BM37" s="214">
        <v>22</v>
      </c>
      <c r="BN37" s="214">
        <v>20</v>
      </c>
      <c r="BO37" s="214">
        <v>11</v>
      </c>
      <c r="BP37" s="214">
        <v>21</v>
      </c>
      <c r="BQ37" s="214">
        <v>16</v>
      </c>
      <c r="BR37" s="214">
        <v>13</v>
      </c>
      <c r="BS37" s="214">
        <v>6</v>
      </c>
      <c r="BT37" s="214">
        <v>10</v>
      </c>
      <c r="BU37" s="214">
        <v>6</v>
      </c>
      <c r="BV37" s="214">
        <v>2</v>
      </c>
      <c r="BW37" s="214">
        <v>4</v>
      </c>
      <c r="BX37" s="214">
        <v>0</v>
      </c>
      <c r="BY37" s="214">
        <v>1</v>
      </c>
      <c r="BZ37" s="214">
        <v>0</v>
      </c>
      <c r="CA37" s="214">
        <v>2</v>
      </c>
      <c r="CB37" s="217">
        <f t="shared" si="2"/>
        <v>1156</v>
      </c>
      <c r="CC37" s="217">
        <f t="shared" si="3"/>
        <v>1165</v>
      </c>
      <c r="CD37" s="250">
        <f t="shared" si="4"/>
        <v>67.835640138408309</v>
      </c>
      <c r="CE37" s="250">
        <f t="shared" si="5"/>
        <v>68.02575107296137</v>
      </c>
    </row>
    <row r="38" spans="4:83" x14ac:dyDescent="0.3">
      <c r="D38" s="207"/>
      <c r="E38" s="207"/>
      <c r="F38" s="208">
        <f t="shared" si="6"/>
        <v>1997</v>
      </c>
      <c r="G38" s="214">
        <v>0</v>
      </c>
      <c r="H38" s="214">
        <v>0</v>
      </c>
      <c r="I38" s="214">
        <v>0</v>
      </c>
      <c r="J38" s="214">
        <v>0</v>
      </c>
      <c r="K38" s="214">
        <v>0</v>
      </c>
      <c r="L38" s="214">
        <v>0</v>
      </c>
      <c r="M38" s="214">
        <v>0</v>
      </c>
      <c r="N38" s="214">
        <v>0</v>
      </c>
      <c r="O38" s="214">
        <v>0</v>
      </c>
      <c r="P38" s="214">
        <v>0</v>
      </c>
      <c r="Q38" s="214">
        <v>0</v>
      </c>
      <c r="R38" s="214">
        <v>0</v>
      </c>
      <c r="S38" s="214">
        <v>0</v>
      </c>
      <c r="T38" s="214">
        <v>0</v>
      </c>
      <c r="U38" s="214">
        <v>0</v>
      </c>
      <c r="V38" s="214">
        <v>0</v>
      </c>
      <c r="W38" s="214">
        <v>2</v>
      </c>
      <c r="X38" s="214">
        <v>1</v>
      </c>
      <c r="Y38" s="214">
        <v>0</v>
      </c>
      <c r="Z38" s="214">
        <v>2</v>
      </c>
      <c r="AA38" s="214">
        <v>3</v>
      </c>
      <c r="AB38" s="214">
        <v>2</v>
      </c>
      <c r="AC38" s="214">
        <v>4</v>
      </c>
      <c r="AD38" s="214">
        <v>6</v>
      </c>
      <c r="AE38" s="214">
        <v>5</v>
      </c>
      <c r="AF38" s="214">
        <v>7</v>
      </c>
      <c r="AG38" s="214">
        <v>10</v>
      </c>
      <c r="AH38" s="214">
        <v>13</v>
      </c>
      <c r="AI38" s="214">
        <v>15</v>
      </c>
      <c r="AJ38" s="214">
        <v>13</v>
      </c>
      <c r="AK38" s="214">
        <v>22</v>
      </c>
      <c r="AL38" s="214">
        <v>24</v>
      </c>
      <c r="AM38" s="214">
        <v>21</v>
      </c>
      <c r="AN38" s="214">
        <v>16</v>
      </c>
      <c r="AO38" s="214">
        <v>20</v>
      </c>
      <c r="AP38" s="214">
        <v>28</v>
      </c>
      <c r="AQ38" s="214">
        <v>30</v>
      </c>
      <c r="AR38" s="214">
        <v>31</v>
      </c>
      <c r="AS38" s="214">
        <v>31</v>
      </c>
      <c r="AT38" s="214">
        <v>47</v>
      </c>
      <c r="AU38" s="214">
        <v>29</v>
      </c>
      <c r="AV38" s="214">
        <v>34</v>
      </c>
      <c r="AW38" s="214">
        <v>37</v>
      </c>
      <c r="AX38" s="214">
        <v>37</v>
      </c>
      <c r="AY38" s="214">
        <v>43</v>
      </c>
      <c r="AZ38" s="214">
        <v>54</v>
      </c>
      <c r="BA38" s="214">
        <v>45</v>
      </c>
      <c r="BB38" s="214">
        <v>49</v>
      </c>
      <c r="BC38" s="214">
        <v>49</v>
      </c>
      <c r="BD38" s="214">
        <v>38</v>
      </c>
      <c r="BE38" s="214">
        <v>38</v>
      </c>
      <c r="BF38" s="214">
        <v>51</v>
      </c>
      <c r="BG38" s="214">
        <v>36</v>
      </c>
      <c r="BH38" s="214">
        <v>61</v>
      </c>
      <c r="BI38" s="214">
        <v>34</v>
      </c>
      <c r="BJ38" s="214">
        <v>22</v>
      </c>
      <c r="BK38" s="214">
        <v>21</v>
      </c>
      <c r="BL38" s="214">
        <v>23</v>
      </c>
      <c r="BM38" s="214">
        <v>26</v>
      </c>
      <c r="BN38" s="214">
        <v>18</v>
      </c>
      <c r="BO38" s="214">
        <v>19</v>
      </c>
      <c r="BP38" s="214">
        <v>20</v>
      </c>
      <c r="BQ38" s="214">
        <v>12</v>
      </c>
      <c r="BR38" s="214">
        <v>15</v>
      </c>
      <c r="BS38" s="214">
        <v>3</v>
      </c>
      <c r="BT38" s="214">
        <v>7</v>
      </c>
      <c r="BU38" s="214">
        <v>9</v>
      </c>
      <c r="BV38" s="214">
        <v>2</v>
      </c>
      <c r="BW38" s="214">
        <v>1</v>
      </c>
      <c r="BX38" s="214">
        <v>0</v>
      </c>
      <c r="BY38" s="214">
        <v>2</v>
      </c>
      <c r="BZ38" s="214">
        <v>1</v>
      </c>
      <c r="CA38" s="214">
        <v>0</v>
      </c>
      <c r="CB38" s="217">
        <f t="shared" si="2"/>
        <v>1183</v>
      </c>
      <c r="CC38" s="217">
        <f t="shared" si="3"/>
        <v>1189</v>
      </c>
      <c r="CD38" s="250">
        <f t="shared" si="4"/>
        <v>67.993237531699066</v>
      </c>
      <c r="CE38" s="250">
        <f t="shared" si="5"/>
        <v>68.113540790580316</v>
      </c>
    </row>
    <row r="39" spans="4:83" x14ac:dyDescent="0.3">
      <c r="D39" s="207"/>
      <c r="E39" s="207"/>
      <c r="F39" s="208">
        <f t="shared" si="6"/>
        <v>1998</v>
      </c>
      <c r="G39" s="214">
        <v>0</v>
      </c>
      <c r="H39" s="214">
        <v>0</v>
      </c>
      <c r="I39" s="214">
        <v>0</v>
      </c>
      <c r="J39" s="214">
        <v>0</v>
      </c>
      <c r="K39" s="214">
        <v>0</v>
      </c>
      <c r="L39" s="214">
        <v>1</v>
      </c>
      <c r="M39" s="214">
        <v>0</v>
      </c>
      <c r="N39" s="214">
        <v>0</v>
      </c>
      <c r="O39" s="214">
        <v>0</v>
      </c>
      <c r="P39" s="214">
        <v>0</v>
      </c>
      <c r="Q39" s="214">
        <v>1</v>
      </c>
      <c r="R39" s="214">
        <v>0</v>
      </c>
      <c r="S39" s="214">
        <v>2</v>
      </c>
      <c r="T39" s="214">
        <v>0</v>
      </c>
      <c r="U39" s="214">
        <v>0</v>
      </c>
      <c r="V39" s="214">
        <v>0</v>
      </c>
      <c r="W39" s="214">
        <v>1</v>
      </c>
      <c r="X39" s="214">
        <v>1</v>
      </c>
      <c r="Y39" s="214">
        <v>2</v>
      </c>
      <c r="Z39" s="214">
        <v>0</v>
      </c>
      <c r="AA39" s="214">
        <v>0</v>
      </c>
      <c r="AB39" s="214">
        <v>2</v>
      </c>
      <c r="AC39" s="214">
        <v>3</v>
      </c>
      <c r="AD39" s="214">
        <v>4</v>
      </c>
      <c r="AE39" s="214">
        <v>2</v>
      </c>
      <c r="AF39" s="214">
        <v>7</v>
      </c>
      <c r="AG39" s="214">
        <v>13</v>
      </c>
      <c r="AH39" s="214">
        <v>10</v>
      </c>
      <c r="AI39" s="214">
        <v>15</v>
      </c>
      <c r="AJ39" s="214">
        <v>15</v>
      </c>
      <c r="AK39" s="214">
        <v>17</v>
      </c>
      <c r="AL39" s="214">
        <v>24</v>
      </c>
      <c r="AM39" s="214">
        <v>27</v>
      </c>
      <c r="AN39" s="214">
        <v>24</v>
      </c>
      <c r="AO39" s="214">
        <v>23</v>
      </c>
      <c r="AP39" s="214">
        <v>26</v>
      </c>
      <c r="AQ39" s="214">
        <v>28</v>
      </c>
      <c r="AR39" s="214">
        <v>24</v>
      </c>
      <c r="AS39" s="214">
        <v>26</v>
      </c>
      <c r="AT39" s="214">
        <v>42</v>
      </c>
      <c r="AU39" s="214">
        <v>30</v>
      </c>
      <c r="AV39" s="214">
        <v>29</v>
      </c>
      <c r="AW39" s="214">
        <v>40</v>
      </c>
      <c r="AX39" s="214">
        <v>40</v>
      </c>
      <c r="AY39" s="214">
        <v>53</v>
      </c>
      <c r="AZ39" s="214">
        <v>47</v>
      </c>
      <c r="BA39" s="214">
        <v>43</v>
      </c>
      <c r="BB39" s="214">
        <v>54</v>
      </c>
      <c r="BC39" s="214">
        <v>42</v>
      </c>
      <c r="BD39" s="214">
        <v>50</v>
      </c>
      <c r="BE39" s="214">
        <v>69</v>
      </c>
      <c r="BF39" s="214">
        <v>50</v>
      </c>
      <c r="BG39" s="214">
        <v>49</v>
      </c>
      <c r="BH39" s="214">
        <v>38</v>
      </c>
      <c r="BI39" s="214">
        <v>64</v>
      </c>
      <c r="BJ39" s="214">
        <v>44</v>
      </c>
      <c r="BK39" s="214">
        <v>39</v>
      </c>
      <c r="BL39" s="214">
        <v>30</v>
      </c>
      <c r="BM39" s="214">
        <v>31</v>
      </c>
      <c r="BN39" s="214">
        <v>23</v>
      </c>
      <c r="BO39" s="214">
        <v>28</v>
      </c>
      <c r="BP39" s="214">
        <v>23</v>
      </c>
      <c r="BQ39" s="214">
        <v>26</v>
      </c>
      <c r="BR39" s="214">
        <v>13</v>
      </c>
      <c r="BS39" s="214">
        <v>10</v>
      </c>
      <c r="BT39" s="214">
        <v>7</v>
      </c>
      <c r="BU39" s="214">
        <v>7</v>
      </c>
      <c r="BV39" s="214">
        <v>3</v>
      </c>
      <c r="BW39" s="214">
        <v>5</v>
      </c>
      <c r="BX39" s="214">
        <v>4</v>
      </c>
      <c r="BY39" s="214">
        <v>4</v>
      </c>
      <c r="BZ39" s="214">
        <v>3</v>
      </c>
      <c r="CA39" s="214">
        <v>0</v>
      </c>
      <c r="CB39" s="217">
        <f t="shared" si="2"/>
        <v>1319</v>
      </c>
      <c r="CC39" s="217">
        <f t="shared" si="3"/>
        <v>1338</v>
      </c>
      <c r="CD39" s="250">
        <f t="shared" si="4"/>
        <v>69.166793025018947</v>
      </c>
      <c r="CE39" s="250">
        <f t="shared" si="5"/>
        <v>69.490284005979078</v>
      </c>
    </row>
    <row r="40" spans="4:83" x14ac:dyDescent="0.3">
      <c r="D40" s="207"/>
      <c r="E40" s="207"/>
      <c r="F40" s="208">
        <f t="shared" si="6"/>
        <v>1999</v>
      </c>
      <c r="G40" s="214">
        <v>0</v>
      </c>
      <c r="H40" s="214">
        <v>0</v>
      </c>
      <c r="I40" s="214">
        <v>0</v>
      </c>
      <c r="J40" s="214">
        <v>0</v>
      </c>
      <c r="K40" s="214">
        <v>1</v>
      </c>
      <c r="L40" s="214">
        <v>0</v>
      </c>
      <c r="M40" s="214">
        <v>0</v>
      </c>
      <c r="N40" s="214">
        <v>0</v>
      </c>
      <c r="O40" s="214">
        <v>2</v>
      </c>
      <c r="P40" s="214">
        <v>0</v>
      </c>
      <c r="Q40" s="214">
        <v>1</v>
      </c>
      <c r="R40" s="214">
        <v>0</v>
      </c>
      <c r="S40" s="214">
        <v>0</v>
      </c>
      <c r="T40" s="214">
        <v>0</v>
      </c>
      <c r="U40" s="214">
        <v>0</v>
      </c>
      <c r="V40" s="214">
        <v>0</v>
      </c>
      <c r="W40" s="214">
        <v>0</v>
      </c>
      <c r="X40" s="214">
        <v>0</v>
      </c>
      <c r="Y40" s="214">
        <v>0</v>
      </c>
      <c r="Z40" s="214">
        <v>1</v>
      </c>
      <c r="AA40" s="214">
        <v>2</v>
      </c>
      <c r="AB40" s="214">
        <v>2</v>
      </c>
      <c r="AC40" s="214">
        <v>2</v>
      </c>
      <c r="AD40" s="214">
        <v>2</v>
      </c>
      <c r="AE40" s="214">
        <v>6</v>
      </c>
      <c r="AF40" s="214">
        <v>4</v>
      </c>
      <c r="AG40" s="214">
        <v>7</v>
      </c>
      <c r="AH40" s="214">
        <v>9</v>
      </c>
      <c r="AI40" s="214">
        <v>13</v>
      </c>
      <c r="AJ40" s="214">
        <v>19</v>
      </c>
      <c r="AK40" s="214">
        <v>8</v>
      </c>
      <c r="AL40" s="214">
        <v>17</v>
      </c>
      <c r="AM40" s="214">
        <v>25</v>
      </c>
      <c r="AN40" s="214">
        <v>29</v>
      </c>
      <c r="AO40" s="214">
        <v>33</v>
      </c>
      <c r="AP40" s="214">
        <v>36</v>
      </c>
      <c r="AQ40" s="214">
        <v>35</v>
      </c>
      <c r="AR40" s="214">
        <v>41</v>
      </c>
      <c r="AS40" s="214">
        <v>45</v>
      </c>
      <c r="AT40" s="214">
        <v>39</v>
      </c>
      <c r="AU40" s="214">
        <v>34</v>
      </c>
      <c r="AV40" s="214">
        <v>40</v>
      </c>
      <c r="AW40" s="214">
        <v>42</v>
      </c>
      <c r="AX40" s="214">
        <v>43</v>
      </c>
      <c r="AY40" s="214">
        <v>43</v>
      </c>
      <c r="AZ40" s="214">
        <v>51</v>
      </c>
      <c r="BA40" s="214">
        <v>50</v>
      </c>
      <c r="BB40" s="214">
        <v>42</v>
      </c>
      <c r="BC40" s="214">
        <v>40</v>
      </c>
      <c r="BD40" s="214">
        <v>45</v>
      </c>
      <c r="BE40" s="214">
        <v>62</v>
      </c>
      <c r="BF40" s="214">
        <v>56</v>
      </c>
      <c r="BG40" s="214">
        <v>71</v>
      </c>
      <c r="BH40" s="214">
        <v>54</v>
      </c>
      <c r="BI40" s="214">
        <v>52</v>
      </c>
      <c r="BJ40" s="214">
        <v>49</v>
      </c>
      <c r="BK40" s="214">
        <v>45</v>
      </c>
      <c r="BL40" s="214">
        <v>27</v>
      </c>
      <c r="BM40" s="214">
        <v>21</v>
      </c>
      <c r="BN40" s="214">
        <v>26</v>
      </c>
      <c r="BO40" s="214">
        <v>24</v>
      </c>
      <c r="BP40" s="214">
        <v>21</v>
      </c>
      <c r="BQ40" s="214">
        <v>18</v>
      </c>
      <c r="BR40" s="214">
        <v>12</v>
      </c>
      <c r="BS40" s="214">
        <v>13</v>
      </c>
      <c r="BT40" s="214">
        <v>9</v>
      </c>
      <c r="BU40" s="214">
        <v>7</v>
      </c>
      <c r="BV40" s="214">
        <v>5</v>
      </c>
      <c r="BW40" s="214">
        <v>3</v>
      </c>
      <c r="BX40" s="214">
        <v>1</v>
      </c>
      <c r="BY40" s="214">
        <v>0</v>
      </c>
      <c r="BZ40" s="214">
        <v>1</v>
      </c>
      <c r="CA40" s="214">
        <v>0</v>
      </c>
      <c r="CB40" s="217">
        <f t="shared" si="2"/>
        <v>1376</v>
      </c>
      <c r="CC40" s="217">
        <f t="shared" si="3"/>
        <v>1386</v>
      </c>
      <c r="CD40" s="250">
        <f t="shared" si="4"/>
        <v>68.940406976744185</v>
      </c>
      <c r="CE40" s="250">
        <f t="shared" si="5"/>
        <v>69.0988455988456</v>
      </c>
    </row>
    <row r="41" spans="4:83" x14ac:dyDescent="0.3">
      <c r="D41" s="207"/>
      <c r="E41" s="207"/>
      <c r="F41" s="208">
        <f t="shared" si="6"/>
        <v>2000</v>
      </c>
      <c r="G41" s="214">
        <v>0</v>
      </c>
      <c r="H41" s="214">
        <v>0</v>
      </c>
      <c r="I41" s="214">
        <v>0</v>
      </c>
      <c r="J41" s="214">
        <v>0</v>
      </c>
      <c r="K41" s="214">
        <v>0</v>
      </c>
      <c r="L41" s="214">
        <v>0</v>
      </c>
      <c r="M41" s="214">
        <v>0</v>
      </c>
      <c r="N41" s="214">
        <v>0</v>
      </c>
      <c r="O41" s="214">
        <v>0</v>
      </c>
      <c r="P41" s="214">
        <v>0</v>
      </c>
      <c r="Q41" s="214">
        <v>0</v>
      </c>
      <c r="R41" s="214">
        <v>0</v>
      </c>
      <c r="S41" s="214">
        <v>0</v>
      </c>
      <c r="T41" s="214">
        <v>1</v>
      </c>
      <c r="U41" s="214">
        <v>1</v>
      </c>
      <c r="V41" s="214">
        <v>0</v>
      </c>
      <c r="W41" s="214">
        <v>0</v>
      </c>
      <c r="X41" s="214">
        <v>1</v>
      </c>
      <c r="Y41" s="214">
        <v>0</v>
      </c>
      <c r="Z41" s="214">
        <v>0</v>
      </c>
      <c r="AA41" s="214">
        <v>0</v>
      </c>
      <c r="AB41" s="214">
        <v>5</v>
      </c>
      <c r="AC41" s="214">
        <v>1</v>
      </c>
      <c r="AD41" s="214">
        <v>7</v>
      </c>
      <c r="AE41" s="214">
        <v>5</v>
      </c>
      <c r="AF41" s="214">
        <v>4</v>
      </c>
      <c r="AG41" s="214">
        <v>8</v>
      </c>
      <c r="AH41" s="214">
        <v>9</v>
      </c>
      <c r="AI41" s="214">
        <v>7</v>
      </c>
      <c r="AJ41" s="214">
        <v>15</v>
      </c>
      <c r="AK41" s="214">
        <v>23</v>
      </c>
      <c r="AL41" s="214">
        <v>18</v>
      </c>
      <c r="AM41" s="214">
        <v>17</v>
      </c>
      <c r="AN41" s="214">
        <v>21</v>
      </c>
      <c r="AO41" s="214">
        <v>26</v>
      </c>
      <c r="AP41" s="214">
        <v>29</v>
      </c>
      <c r="AQ41" s="214">
        <v>28</v>
      </c>
      <c r="AR41" s="214">
        <v>38</v>
      </c>
      <c r="AS41" s="214">
        <v>43</v>
      </c>
      <c r="AT41" s="214">
        <v>38</v>
      </c>
      <c r="AU41" s="214">
        <v>42</v>
      </c>
      <c r="AV41" s="214">
        <v>57</v>
      </c>
      <c r="AW41" s="214">
        <v>42</v>
      </c>
      <c r="AX41" s="214">
        <v>35</v>
      </c>
      <c r="AY41" s="214">
        <v>45</v>
      </c>
      <c r="AZ41" s="214">
        <v>51</v>
      </c>
      <c r="BA41" s="214">
        <v>51</v>
      </c>
      <c r="BB41" s="214">
        <v>62</v>
      </c>
      <c r="BC41" s="214">
        <v>50</v>
      </c>
      <c r="BD41" s="214">
        <v>66</v>
      </c>
      <c r="BE41" s="214">
        <v>54</v>
      </c>
      <c r="BF41" s="214">
        <v>57</v>
      </c>
      <c r="BG41" s="214">
        <v>43</v>
      </c>
      <c r="BH41" s="214">
        <v>50</v>
      </c>
      <c r="BI41" s="214">
        <v>61</v>
      </c>
      <c r="BJ41" s="214">
        <v>54</v>
      </c>
      <c r="BK41" s="214">
        <v>40</v>
      </c>
      <c r="BL41" s="214">
        <v>38</v>
      </c>
      <c r="BM41" s="214">
        <v>22</v>
      </c>
      <c r="BN41" s="214">
        <v>20</v>
      </c>
      <c r="BO41" s="214">
        <v>20</v>
      </c>
      <c r="BP41" s="214">
        <v>22</v>
      </c>
      <c r="BQ41" s="214">
        <v>25</v>
      </c>
      <c r="BR41" s="214">
        <v>18</v>
      </c>
      <c r="BS41" s="214">
        <v>10</v>
      </c>
      <c r="BT41" s="214">
        <v>9</v>
      </c>
      <c r="BU41" s="214">
        <v>5</v>
      </c>
      <c r="BV41" s="214">
        <v>4</v>
      </c>
      <c r="BW41" s="214">
        <v>2</v>
      </c>
      <c r="BX41" s="214">
        <v>1</v>
      </c>
      <c r="BY41" s="214">
        <v>2</v>
      </c>
      <c r="BZ41" s="214">
        <v>0</v>
      </c>
      <c r="CA41" s="214">
        <v>1</v>
      </c>
      <c r="CB41" s="217">
        <f t="shared" si="2"/>
        <v>1394</v>
      </c>
      <c r="CC41" s="217">
        <f t="shared" si="3"/>
        <v>1404</v>
      </c>
      <c r="CD41" s="250">
        <f t="shared" si="4"/>
        <v>69.200143472022958</v>
      </c>
      <c r="CE41" s="250">
        <f t="shared" si="5"/>
        <v>69.36075498575498</v>
      </c>
    </row>
    <row r="42" spans="4:83" x14ac:dyDescent="0.3">
      <c r="D42" s="207"/>
      <c r="E42" s="207"/>
      <c r="F42" s="208">
        <f t="shared" si="6"/>
        <v>2001</v>
      </c>
      <c r="G42" s="214">
        <v>0</v>
      </c>
      <c r="H42" s="214">
        <v>1</v>
      </c>
      <c r="I42" s="214">
        <v>0</v>
      </c>
      <c r="J42" s="214">
        <v>0</v>
      </c>
      <c r="K42" s="214">
        <v>0</v>
      </c>
      <c r="L42" s="214">
        <v>0</v>
      </c>
      <c r="M42" s="214">
        <v>0</v>
      </c>
      <c r="N42" s="214">
        <v>0</v>
      </c>
      <c r="O42" s="214">
        <v>0</v>
      </c>
      <c r="P42" s="214">
        <v>0</v>
      </c>
      <c r="Q42" s="214">
        <v>0</v>
      </c>
      <c r="R42" s="214">
        <v>0</v>
      </c>
      <c r="S42" s="214">
        <v>0</v>
      </c>
      <c r="T42" s="214">
        <v>0</v>
      </c>
      <c r="U42" s="214">
        <v>0</v>
      </c>
      <c r="V42" s="214">
        <v>0</v>
      </c>
      <c r="W42" s="214">
        <v>2</v>
      </c>
      <c r="X42" s="214">
        <v>2</v>
      </c>
      <c r="Y42" s="214">
        <v>0</v>
      </c>
      <c r="Z42" s="214">
        <v>1</v>
      </c>
      <c r="AA42" s="214">
        <v>2</v>
      </c>
      <c r="AB42" s="214">
        <v>1</v>
      </c>
      <c r="AC42" s="214">
        <v>6</v>
      </c>
      <c r="AD42" s="214">
        <v>3</v>
      </c>
      <c r="AE42" s="214">
        <v>3</v>
      </c>
      <c r="AF42" s="214">
        <v>4</v>
      </c>
      <c r="AG42" s="214">
        <v>5</v>
      </c>
      <c r="AH42" s="214">
        <v>11</v>
      </c>
      <c r="AI42" s="214">
        <v>10</v>
      </c>
      <c r="AJ42" s="214">
        <v>20</v>
      </c>
      <c r="AK42" s="214">
        <v>13</v>
      </c>
      <c r="AL42" s="214">
        <v>25</v>
      </c>
      <c r="AM42" s="214">
        <v>25</v>
      </c>
      <c r="AN42" s="214">
        <v>32</v>
      </c>
      <c r="AO42" s="214">
        <v>30</v>
      </c>
      <c r="AP42" s="214">
        <v>35</v>
      </c>
      <c r="AQ42" s="214">
        <v>30</v>
      </c>
      <c r="AR42" s="214">
        <v>40</v>
      </c>
      <c r="AS42" s="214">
        <v>36</v>
      </c>
      <c r="AT42" s="214">
        <v>43</v>
      </c>
      <c r="AU42" s="214">
        <v>41</v>
      </c>
      <c r="AV42" s="214">
        <v>55</v>
      </c>
      <c r="AW42" s="214">
        <v>41</v>
      </c>
      <c r="AX42" s="214">
        <v>47</v>
      </c>
      <c r="AY42" s="214">
        <v>50</v>
      </c>
      <c r="AZ42" s="214">
        <v>54</v>
      </c>
      <c r="BA42" s="214">
        <v>51</v>
      </c>
      <c r="BB42" s="214">
        <v>70</v>
      </c>
      <c r="BC42" s="214">
        <v>49</v>
      </c>
      <c r="BD42" s="214">
        <v>57</v>
      </c>
      <c r="BE42" s="214">
        <v>57</v>
      </c>
      <c r="BF42" s="214">
        <v>62</v>
      </c>
      <c r="BG42" s="214">
        <v>63</v>
      </c>
      <c r="BH42" s="214">
        <v>72</v>
      </c>
      <c r="BI42" s="214">
        <v>57</v>
      </c>
      <c r="BJ42" s="214">
        <v>59</v>
      </c>
      <c r="BK42" s="214">
        <v>58</v>
      </c>
      <c r="BL42" s="214">
        <v>55</v>
      </c>
      <c r="BM42" s="214">
        <v>52</v>
      </c>
      <c r="BN42" s="214">
        <v>24</v>
      </c>
      <c r="BO42" s="214">
        <v>18</v>
      </c>
      <c r="BP42" s="214">
        <v>22</v>
      </c>
      <c r="BQ42" s="214">
        <v>24</v>
      </c>
      <c r="BR42" s="214">
        <v>21</v>
      </c>
      <c r="BS42" s="214">
        <v>20</v>
      </c>
      <c r="BT42" s="214">
        <v>7</v>
      </c>
      <c r="BU42" s="214">
        <v>8</v>
      </c>
      <c r="BV42" s="214">
        <v>5</v>
      </c>
      <c r="BW42" s="214">
        <v>3</v>
      </c>
      <c r="BX42" s="214">
        <v>4</v>
      </c>
      <c r="BY42" s="214">
        <v>1</v>
      </c>
      <c r="BZ42" s="214">
        <v>2</v>
      </c>
      <c r="CA42" s="214">
        <v>0</v>
      </c>
      <c r="CB42" s="217">
        <f t="shared" si="2"/>
        <v>1574</v>
      </c>
      <c r="CC42" s="217">
        <f t="shared" si="3"/>
        <v>1589</v>
      </c>
      <c r="CD42" s="250">
        <f t="shared" si="4"/>
        <v>69.673125794155013</v>
      </c>
      <c r="CE42" s="250">
        <f t="shared" si="5"/>
        <v>69.878854625550659</v>
      </c>
    </row>
    <row r="43" spans="4:83" x14ac:dyDescent="0.3">
      <c r="D43" s="207"/>
      <c r="E43" s="207"/>
      <c r="F43" s="208">
        <f t="shared" si="6"/>
        <v>2002</v>
      </c>
      <c r="G43" s="214">
        <v>0</v>
      </c>
      <c r="H43" s="214">
        <v>0</v>
      </c>
      <c r="I43" s="214">
        <v>0</v>
      </c>
      <c r="J43" s="214">
        <v>0</v>
      </c>
      <c r="K43" s="214">
        <v>0</v>
      </c>
      <c r="L43" s="214">
        <v>0</v>
      </c>
      <c r="M43" s="214">
        <v>0</v>
      </c>
      <c r="N43" s="214">
        <v>0</v>
      </c>
      <c r="O43" s="214">
        <v>0</v>
      </c>
      <c r="P43" s="214">
        <v>0</v>
      </c>
      <c r="Q43" s="214">
        <v>0</v>
      </c>
      <c r="R43" s="214">
        <v>0</v>
      </c>
      <c r="S43" s="214">
        <v>0</v>
      </c>
      <c r="T43" s="214">
        <v>0</v>
      </c>
      <c r="U43" s="214">
        <v>0</v>
      </c>
      <c r="V43" s="214">
        <v>0</v>
      </c>
      <c r="W43" s="214">
        <v>2</v>
      </c>
      <c r="X43" s="214">
        <v>0</v>
      </c>
      <c r="Y43" s="214">
        <v>0</v>
      </c>
      <c r="Z43" s="214">
        <v>0</v>
      </c>
      <c r="AA43" s="214">
        <v>0</v>
      </c>
      <c r="AB43" s="214">
        <v>1</v>
      </c>
      <c r="AC43" s="214">
        <v>1</v>
      </c>
      <c r="AD43" s="214">
        <v>1</v>
      </c>
      <c r="AE43" s="214">
        <v>3</v>
      </c>
      <c r="AF43" s="214">
        <v>2</v>
      </c>
      <c r="AG43" s="214">
        <v>2</v>
      </c>
      <c r="AH43" s="214">
        <v>9</v>
      </c>
      <c r="AI43" s="214">
        <v>9</v>
      </c>
      <c r="AJ43" s="214">
        <v>13</v>
      </c>
      <c r="AK43" s="214">
        <v>16</v>
      </c>
      <c r="AL43" s="214">
        <v>21</v>
      </c>
      <c r="AM43" s="214">
        <v>27</v>
      </c>
      <c r="AN43" s="214">
        <v>29</v>
      </c>
      <c r="AO43" s="214">
        <v>35</v>
      </c>
      <c r="AP43" s="214">
        <v>34</v>
      </c>
      <c r="AQ43" s="214">
        <v>28</v>
      </c>
      <c r="AR43" s="214">
        <v>36</v>
      </c>
      <c r="AS43" s="214">
        <v>38</v>
      </c>
      <c r="AT43" s="214">
        <v>37</v>
      </c>
      <c r="AU43" s="214">
        <v>45</v>
      </c>
      <c r="AV43" s="214">
        <v>74</v>
      </c>
      <c r="AW43" s="214">
        <v>52</v>
      </c>
      <c r="AX43" s="214">
        <v>41</v>
      </c>
      <c r="AY43" s="214">
        <v>57</v>
      </c>
      <c r="AZ43" s="214">
        <v>48</v>
      </c>
      <c r="BA43" s="214">
        <v>61</v>
      </c>
      <c r="BB43" s="214">
        <v>51</v>
      </c>
      <c r="BC43" s="214">
        <v>79</v>
      </c>
      <c r="BD43" s="214">
        <v>65</v>
      </c>
      <c r="BE43" s="214">
        <v>77</v>
      </c>
      <c r="BF43" s="214">
        <v>62</v>
      </c>
      <c r="BG43" s="214">
        <v>73</v>
      </c>
      <c r="BH43" s="214">
        <v>60</v>
      </c>
      <c r="BI43" s="214">
        <v>52</v>
      </c>
      <c r="BJ43" s="214">
        <v>44</v>
      </c>
      <c r="BK43" s="214">
        <v>49</v>
      </c>
      <c r="BL43" s="214">
        <v>48</v>
      </c>
      <c r="BM43" s="214">
        <v>34</v>
      </c>
      <c r="BN43" s="214">
        <v>39</v>
      </c>
      <c r="BO43" s="214">
        <v>20</v>
      </c>
      <c r="BP43" s="214">
        <v>17</v>
      </c>
      <c r="BQ43" s="214">
        <v>15</v>
      </c>
      <c r="BR43" s="214">
        <v>19</v>
      </c>
      <c r="BS43" s="214">
        <v>8</v>
      </c>
      <c r="BT43" s="214">
        <v>12</v>
      </c>
      <c r="BU43" s="214">
        <v>12</v>
      </c>
      <c r="BV43" s="214">
        <v>8</v>
      </c>
      <c r="BW43" s="214">
        <v>4</v>
      </c>
      <c r="BX43" s="214">
        <v>4</v>
      </c>
      <c r="BY43" s="214">
        <v>3</v>
      </c>
      <c r="BZ43" s="214">
        <v>0</v>
      </c>
      <c r="CA43" s="214">
        <v>4</v>
      </c>
      <c r="CB43" s="217">
        <f t="shared" si="2"/>
        <v>1558</v>
      </c>
      <c r="CC43" s="217">
        <f t="shared" si="3"/>
        <v>1581</v>
      </c>
      <c r="CD43" s="250">
        <f t="shared" si="4"/>
        <v>69.693838254172022</v>
      </c>
      <c r="CE43" s="250">
        <f t="shared" si="5"/>
        <v>70.021505376344081</v>
      </c>
    </row>
    <row r="44" spans="4:83" x14ac:dyDescent="0.3">
      <c r="D44" s="207"/>
      <c r="E44" s="207"/>
      <c r="F44" s="208">
        <f t="shared" si="6"/>
        <v>2003</v>
      </c>
      <c r="G44" s="214">
        <v>1</v>
      </c>
      <c r="H44" s="214">
        <v>0</v>
      </c>
      <c r="I44" s="214">
        <v>0</v>
      </c>
      <c r="J44" s="214">
        <v>0</v>
      </c>
      <c r="K44" s="214">
        <v>0</v>
      </c>
      <c r="L44" s="214">
        <v>0</v>
      </c>
      <c r="M44" s="214">
        <v>0</v>
      </c>
      <c r="N44" s="214">
        <v>0</v>
      </c>
      <c r="O44" s="214">
        <v>1</v>
      </c>
      <c r="P44" s="214">
        <v>0</v>
      </c>
      <c r="Q44" s="214">
        <v>0</v>
      </c>
      <c r="R44" s="214">
        <v>0</v>
      </c>
      <c r="S44" s="214">
        <v>0</v>
      </c>
      <c r="T44" s="214">
        <v>0</v>
      </c>
      <c r="U44" s="214">
        <v>0</v>
      </c>
      <c r="V44" s="214">
        <v>0</v>
      </c>
      <c r="W44" s="214">
        <v>0</v>
      </c>
      <c r="X44" s="214">
        <v>1</v>
      </c>
      <c r="Y44" s="214">
        <v>0</v>
      </c>
      <c r="Z44" s="214">
        <v>0</v>
      </c>
      <c r="AA44" s="214">
        <v>2</v>
      </c>
      <c r="AB44" s="214">
        <v>0</v>
      </c>
      <c r="AC44" s="214">
        <v>0</v>
      </c>
      <c r="AD44" s="214">
        <v>3</v>
      </c>
      <c r="AE44" s="214">
        <v>3</v>
      </c>
      <c r="AF44" s="214">
        <v>6</v>
      </c>
      <c r="AG44" s="214">
        <v>4</v>
      </c>
      <c r="AH44" s="214">
        <v>7</v>
      </c>
      <c r="AI44" s="214">
        <v>8</v>
      </c>
      <c r="AJ44" s="214">
        <v>10</v>
      </c>
      <c r="AK44" s="214">
        <v>13</v>
      </c>
      <c r="AL44" s="214">
        <v>15</v>
      </c>
      <c r="AM44" s="214">
        <v>30</v>
      </c>
      <c r="AN44" s="214">
        <v>25</v>
      </c>
      <c r="AO44" s="214">
        <v>25</v>
      </c>
      <c r="AP44" s="214">
        <v>24</v>
      </c>
      <c r="AQ44" s="214">
        <v>46</v>
      </c>
      <c r="AR44" s="214">
        <v>40</v>
      </c>
      <c r="AS44" s="214">
        <v>37</v>
      </c>
      <c r="AT44" s="214">
        <v>48</v>
      </c>
      <c r="AU44" s="214">
        <v>47</v>
      </c>
      <c r="AV44" s="214">
        <v>32</v>
      </c>
      <c r="AW44" s="214">
        <v>53</v>
      </c>
      <c r="AX44" s="214">
        <v>41</v>
      </c>
      <c r="AY44" s="214">
        <v>65</v>
      </c>
      <c r="AZ44" s="214">
        <v>59</v>
      </c>
      <c r="BA44" s="214">
        <v>58</v>
      </c>
      <c r="BB44" s="214">
        <v>48</v>
      </c>
      <c r="BC44" s="214">
        <v>66</v>
      </c>
      <c r="BD44" s="214">
        <v>54</v>
      </c>
      <c r="BE44" s="214">
        <v>54</v>
      </c>
      <c r="BF44" s="214">
        <v>51</v>
      </c>
      <c r="BG44" s="214">
        <v>68</v>
      </c>
      <c r="BH44" s="214">
        <v>55</v>
      </c>
      <c r="BI44" s="214">
        <v>64</v>
      </c>
      <c r="BJ44" s="214">
        <v>67</v>
      </c>
      <c r="BK44" s="214">
        <v>60</v>
      </c>
      <c r="BL44" s="214">
        <v>53</v>
      </c>
      <c r="BM44" s="214">
        <v>47</v>
      </c>
      <c r="BN44" s="214">
        <v>42</v>
      </c>
      <c r="BO44" s="214">
        <v>42</v>
      </c>
      <c r="BP44" s="214">
        <v>22</v>
      </c>
      <c r="BQ44" s="214">
        <v>25</v>
      </c>
      <c r="BR44" s="214">
        <v>17</v>
      </c>
      <c r="BS44" s="214">
        <v>21</v>
      </c>
      <c r="BT44" s="214">
        <v>12</v>
      </c>
      <c r="BU44" s="214">
        <v>11</v>
      </c>
      <c r="BV44" s="214">
        <v>6</v>
      </c>
      <c r="BW44" s="214">
        <v>4</v>
      </c>
      <c r="BX44" s="214">
        <v>3</v>
      </c>
      <c r="BY44" s="214">
        <v>4</v>
      </c>
      <c r="BZ44" s="214">
        <v>0</v>
      </c>
      <c r="CA44" s="214">
        <v>2</v>
      </c>
      <c r="CB44" s="217">
        <f t="shared" si="2"/>
        <v>1583</v>
      </c>
      <c r="CC44" s="217">
        <f t="shared" si="3"/>
        <v>1602</v>
      </c>
      <c r="CD44" s="250">
        <f t="shared" si="4"/>
        <v>70.470941250789636</v>
      </c>
      <c r="CE44" s="250">
        <f t="shared" si="5"/>
        <v>70.725655430711612</v>
      </c>
    </row>
    <row r="45" spans="4:83" x14ac:dyDescent="0.3">
      <c r="D45" s="207"/>
      <c r="E45" s="207"/>
      <c r="F45" s="208">
        <f t="shared" si="6"/>
        <v>2004</v>
      </c>
      <c r="G45" s="214">
        <v>0</v>
      </c>
      <c r="H45" s="214">
        <v>0</v>
      </c>
      <c r="I45" s="214">
        <v>0</v>
      </c>
      <c r="J45" s="214">
        <v>0</v>
      </c>
      <c r="K45" s="214">
        <v>0</v>
      </c>
      <c r="L45" s="214">
        <v>0</v>
      </c>
      <c r="M45" s="214">
        <v>0</v>
      </c>
      <c r="N45" s="214">
        <v>0</v>
      </c>
      <c r="O45" s="214">
        <v>0</v>
      </c>
      <c r="P45" s="214">
        <v>0</v>
      </c>
      <c r="Q45" s="214">
        <v>0</v>
      </c>
      <c r="R45" s="214">
        <v>0</v>
      </c>
      <c r="S45" s="214">
        <v>0</v>
      </c>
      <c r="T45" s="214">
        <v>1</v>
      </c>
      <c r="U45" s="214">
        <v>0</v>
      </c>
      <c r="V45" s="214">
        <v>1</v>
      </c>
      <c r="W45" s="214">
        <v>0</v>
      </c>
      <c r="X45" s="214">
        <v>0</v>
      </c>
      <c r="Y45" s="214">
        <v>1</v>
      </c>
      <c r="Z45" s="214">
        <v>0</v>
      </c>
      <c r="AA45" s="214">
        <v>2</v>
      </c>
      <c r="AB45" s="214">
        <v>4</v>
      </c>
      <c r="AC45" s="214">
        <v>3</v>
      </c>
      <c r="AD45" s="214">
        <v>3</v>
      </c>
      <c r="AE45" s="214">
        <v>2</v>
      </c>
      <c r="AF45" s="214">
        <v>6</v>
      </c>
      <c r="AG45" s="214">
        <v>5</v>
      </c>
      <c r="AH45" s="214">
        <v>2</v>
      </c>
      <c r="AI45" s="214">
        <v>7</v>
      </c>
      <c r="AJ45" s="214">
        <v>6</v>
      </c>
      <c r="AK45" s="214">
        <v>14</v>
      </c>
      <c r="AL45" s="214">
        <v>7</v>
      </c>
      <c r="AM45" s="214">
        <v>17</v>
      </c>
      <c r="AN45" s="214">
        <v>26</v>
      </c>
      <c r="AO45" s="214">
        <v>26</v>
      </c>
      <c r="AP45" s="214">
        <v>25</v>
      </c>
      <c r="AQ45" s="214">
        <v>40</v>
      </c>
      <c r="AR45" s="214">
        <v>30</v>
      </c>
      <c r="AS45" s="214">
        <v>49</v>
      </c>
      <c r="AT45" s="214">
        <v>41</v>
      </c>
      <c r="AU45" s="214">
        <v>47</v>
      </c>
      <c r="AV45" s="214">
        <v>59</v>
      </c>
      <c r="AW45" s="214">
        <v>56</v>
      </c>
      <c r="AX45" s="214">
        <v>49</v>
      </c>
      <c r="AY45" s="214">
        <v>50</v>
      </c>
      <c r="AZ45" s="214">
        <v>64</v>
      </c>
      <c r="BA45" s="214">
        <v>68</v>
      </c>
      <c r="BB45" s="214">
        <v>64</v>
      </c>
      <c r="BC45" s="214">
        <v>54</v>
      </c>
      <c r="BD45" s="214">
        <v>74</v>
      </c>
      <c r="BE45" s="214">
        <v>62</v>
      </c>
      <c r="BF45" s="214">
        <v>69</v>
      </c>
      <c r="BG45" s="214">
        <v>61</v>
      </c>
      <c r="BH45" s="214">
        <v>59</v>
      </c>
      <c r="BI45" s="214">
        <v>56</v>
      </c>
      <c r="BJ45" s="214">
        <v>72</v>
      </c>
      <c r="BK45" s="214">
        <v>67</v>
      </c>
      <c r="BL45" s="214">
        <v>53</v>
      </c>
      <c r="BM45" s="214">
        <v>46</v>
      </c>
      <c r="BN45" s="214">
        <v>37</v>
      </c>
      <c r="BO45" s="214">
        <v>52</v>
      </c>
      <c r="BP45" s="214">
        <v>39</v>
      </c>
      <c r="BQ45" s="214">
        <v>22</v>
      </c>
      <c r="BR45" s="214">
        <v>14</v>
      </c>
      <c r="BS45" s="214">
        <v>12</v>
      </c>
      <c r="BT45" s="214">
        <v>13</v>
      </c>
      <c r="BU45" s="214">
        <v>13</v>
      </c>
      <c r="BV45" s="214">
        <v>10</v>
      </c>
      <c r="BW45" s="214">
        <v>5</v>
      </c>
      <c r="BX45" s="214">
        <v>7</v>
      </c>
      <c r="BY45" s="214">
        <v>4</v>
      </c>
      <c r="BZ45" s="214">
        <v>1</v>
      </c>
      <c r="CA45" s="214">
        <v>4</v>
      </c>
      <c r="CB45" s="217">
        <f t="shared" si="2"/>
        <v>1650</v>
      </c>
      <c r="CC45" s="217">
        <f t="shared" si="3"/>
        <v>1681</v>
      </c>
      <c r="CD45" s="250">
        <f t="shared" si="4"/>
        <v>70.757575757575751</v>
      </c>
      <c r="CE45" s="250">
        <f t="shared" si="5"/>
        <v>71.151100535395599</v>
      </c>
    </row>
    <row r="46" spans="4:83" x14ac:dyDescent="0.3">
      <c r="D46" s="207"/>
      <c r="E46" s="207"/>
      <c r="F46" s="208">
        <f t="shared" si="6"/>
        <v>2005</v>
      </c>
      <c r="G46" s="214">
        <v>1</v>
      </c>
      <c r="H46" s="214">
        <v>0</v>
      </c>
      <c r="I46" s="214">
        <v>0</v>
      </c>
      <c r="J46" s="214">
        <v>0</v>
      </c>
      <c r="K46" s="214">
        <v>0</v>
      </c>
      <c r="L46" s="214">
        <v>0</v>
      </c>
      <c r="M46" s="214">
        <v>0</v>
      </c>
      <c r="N46" s="214">
        <v>0</v>
      </c>
      <c r="O46" s="214">
        <v>0</v>
      </c>
      <c r="P46" s="214">
        <v>1</v>
      </c>
      <c r="Q46" s="214">
        <v>0</v>
      </c>
      <c r="R46" s="214">
        <v>1</v>
      </c>
      <c r="S46" s="214">
        <v>0</v>
      </c>
      <c r="T46" s="214">
        <v>0</v>
      </c>
      <c r="U46" s="214">
        <v>2</v>
      </c>
      <c r="V46" s="214">
        <v>0</v>
      </c>
      <c r="W46" s="214">
        <v>0</v>
      </c>
      <c r="X46" s="214">
        <v>2</v>
      </c>
      <c r="Y46" s="214">
        <v>1</v>
      </c>
      <c r="Z46" s="214">
        <v>1</v>
      </c>
      <c r="AA46" s="214">
        <v>3</v>
      </c>
      <c r="AB46" s="214">
        <v>1</v>
      </c>
      <c r="AC46" s="214">
        <v>2</v>
      </c>
      <c r="AD46" s="214">
        <v>3</v>
      </c>
      <c r="AE46" s="214">
        <v>2</v>
      </c>
      <c r="AF46" s="214">
        <v>3</v>
      </c>
      <c r="AG46" s="214">
        <v>5</v>
      </c>
      <c r="AH46" s="214">
        <v>7</v>
      </c>
      <c r="AI46" s="214">
        <v>11</v>
      </c>
      <c r="AJ46" s="214">
        <v>13</v>
      </c>
      <c r="AK46" s="214">
        <v>14</v>
      </c>
      <c r="AL46" s="214">
        <v>13</v>
      </c>
      <c r="AM46" s="214">
        <v>19</v>
      </c>
      <c r="AN46" s="214">
        <v>18</v>
      </c>
      <c r="AO46" s="214">
        <v>37</v>
      </c>
      <c r="AP46" s="214">
        <v>32</v>
      </c>
      <c r="AQ46" s="214">
        <v>37</v>
      </c>
      <c r="AR46" s="214">
        <v>38</v>
      </c>
      <c r="AS46" s="214">
        <v>38</v>
      </c>
      <c r="AT46" s="214">
        <v>55</v>
      </c>
      <c r="AU46" s="214">
        <v>49</v>
      </c>
      <c r="AV46" s="214">
        <v>57</v>
      </c>
      <c r="AW46" s="214">
        <v>48</v>
      </c>
      <c r="AX46" s="214">
        <v>54</v>
      </c>
      <c r="AY46" s="214">
        <v>74</v>
      </c>
      <c r="AZ46" s="214">
        <v>62</v>
      </c>
      <c r="BA46" s="214">
        <v>57</v>
      </c>
      <c r="BB46" s="214">
        <v>57</v>
      </c>
      <c r="BC46" s="214">
        <v>69</v>
      </c>
      <c r="BD46" s="214">
        <v>61</v>
      </c>
      <c r="BE46" s="214">
        <v>74</v>
      </c>
      <c r="BF46" s="214">
        <v>60</v>
      </c>
      <c r="BG46" s="214">
        <v>66</v>
      </c>
      <c r="BH46" s="214">
        <v>69</v>
      </c>
      <c r="BI46" s="214">
        <v>54</v>
      </c>
      <c r="BJ46" s="214">
        <v>61</v>
      </c>
      <c r="BK46" s="214">
        <v>74</v>
      </c>
      <c r="BL46" s="214">
        <v>61</v>
      </c>
      <c r="BM46" s="214">
        <v>53</v>
      </c>
      <c r="BN46" s="214">
        <v>42</v>
      </c>
      <c r="BO46" s="214">
        <v>44</v>
      </c>
      <c r="BP46" s="214">
        <v>33</v>
      </c>
      <c r="BQ46" s="214">
        <v>32</v>
      </c>
      <c r="BR46" s="214">
        <v>21</v>
      </c>
      <c r="BS46" s="214">
        <v>22</v>
      </c>
      <c r="BT46" s="214">
        <v>13</v>
      </c>
      <c r="BU46" s="214">
        <v>6</v>
      </c>
      <c r="BV46" s="214">
        <v>10</v>
      </c>
      <c r="BW46" s="214">
        <v>5</v>
      </c>
      <c r="BX46" s="214">
        <v>9</v>
      </c>
      <c r="BY46" s="214">
        <v>0</v>
      </c>
      <c r="BZ46" s="214">
        <v>1</v>
      </c>
      <c r="CA46" s="214">
        <v>1</v>
      </c>
      <c r="CB46" s="217">
        <f t="shared" si="2"/>
        <v>1733</v>
      </c>
      <c r="CC46" s="217">
        <f t="shared" si="3"/>
        <v>1759</v>
      </c>
      <c r="CD46" s="250">
        <f t="shared" si="4"/>
        <v>70.518465089440284</v>
      </c>
      <c r="CE46" s="250">
        <f t="shared" si="5"/>
        <v>70.826037521318938</v>
      </c>
    </row>
    <row r="47" spans="4:83" x14ac:dyDescent="0.3">
      <c r="D47" s="207"/>
      <c r="E47" s="207"/>
      <c r="F47" s="208">
        <f t="shared" si="6"/>
        <v>2006</v>
      </c>
      <c r="G47" s="214">
        <v>0</v>
      </c>
      <c r="H47" s="214">
        <v>0</v>
      </c>
      <c r="I47" s="214">
        <v>1</v>
      </c>
      <c r="J47" s="214">
        <v>0</v>
      </c>
      <c r="K47" s="214">
        <v>0</v>
      </c>
      <c r="L47" s="214">
        <v>0</v>
      </c>
      <c r="M47" s="214">
        <v>0</v>
      </c>
      <c r="N47" s="214">
        <v>0</v>
      </c>
      <c r="O47" s="214">
        <v>0</v>
      </c>
      <c r="P47" s="214">
        <v>0</v>
      </c>
      <c r="Q47" s="214">
        <v>0</v>
      </c>
      <c r="R47" s="214">
        <v>0</v>
      </c>
      <c r="S47" s="214">
        <v>0</v>
      </c>
      <c r="T47" s="214">
        <v>0</v>
      </c>
      <c r="U47" s="214">
        <v>0</v>
      </c>
      <c r="V47" s="214">
        <v>0</v>
      </c>
      <c r="W47" s="214">
        <v>0</v>
      </c>
      <c r="X47" s="214">
        <v>2</v>
      </c>
      <c r="Y47" s="214">
        <v>0</v>
      </c>
      <c r="Z47" s="214">
        <v>0</v>
      </c>
      <c r="AA47" s="214">
        <v>1</v>
      </c>
      <c r="AB47" s="214">
        <v>1</v>
      </c>
      <c r="AC47" s="214">
        <v>1</v>
      </c>
      <c r="AD47" s="214">
        <v>3</v>
      </c>
      <c r="AE47" s="214">
        <v>4</v>
      </c>
      <c r="AF47" s="214">
        <v>5</v>
      </c>
      <c r="AG47" s="214">
        <v>3</v>
      </c>
      <c r="AH47" s="214">
        <v>2</v>
      </c>
      <c r="AI47" s="214">
        <v>9</v>
      </c>
      <c r="AJ47" s="214">
        <v>3</v>
      </c>
      <c r="AK47" s="214">
        <v>11</v>
      </c>
      <c r="AL47" s="214">
        <v>16</v>
      </c>
      <c r="AM47" s="214">
        <v>4</v>
      </c>
      <c r="AN47" s="214">
        <v>18</v>
      </c>
      <c r="AO47" s="214">
        <v>28</v>
      </c>
      <c r="AP47" s="214">
        <v>31</v>
      </c>
      <c r="AQ47" s="214">
        <v>33</v>
      </c>
      <c r="AR47" s="214">
        <v>31</v>
      </c>
      <c r="AS47" s="214">
        <v>31</v>
      </c>
      <c r="AT47" s="214">
        <v>40</v>
      </c>
      <c r="AU47" s="214">
        <v>58</v>
      </c>
      <c r="AV47" s="214">
        <v>60</v>
      </c>
      <c r="AW47" s="214">
        <v>52</v>
      </c>
      <c r="AX47" s="214">
        <v>60</v>
      </c>
      <c r="AY47" s="214">
        <v>63</v>
      </c>
      <c r="AZ47" s="214">
        <v>62</v>
      </c>
      <c r="BA47" s="214">
        <v>78</v>
      </c>
      <c r="BB47" s="214">
        <v>52</v>
      </c>
      <c r="BC47" s="214">
        <v>57</v>
      </c>
      <c r="BD47" s="214">
        <v>67</v>
      </c>
      <c r="BE47" s="214">
        <v>59</v>
      </c>
      <c r="BF47" s="214">
        <v>75</v>
      </c>
      <c r="BG47" s="214">
        <v>81</v>
      </c>
      <c r="BH47" s="214">
        <v>69</v>
      </c>
      <c r="BI47" s="214">
        <v>72</v>
      </c>
      <c r="BJ47" s="214">
        <v>63</v>
      </c>
      <c r="BK47" s="214">
        <v>56</v>
      </c>
      <c r="BL47" s="214">
        <v>57</v>
      </c>
      <c r="BM47" s="214">
        <v>55</v>
      </c>
      <c r="BN47" s="214">
        <v>47</v>
      </c>
      <c r="BO47" s="214">
        <v>39</v>
      </c>
      <c r="BP47" s="214">
        <v>41</v>
      </c>
      <c r="BQ47" s="214">
        <v>29</v>
      </c>
      <c r="BR47" s="214">
        <v>37</v>
      </c>
      <c r="BS47" s="214">
        <v>19</v>
      </c>
      <c r="BT47" s="214">
        <v>15</v>
      </c>
      <c r="BU47" s="214">
        <v>8</v>
      </c>
      <c r="BV47" s="214">
        <v>5</v>
      </c>
      <c r="BW47" s="214">
        <v>10</v>
      </c>
      <c r="BX47" s="214">
        <v>7</v>
      </c>
      <c r="BY47" s="214">
        <v>2</v>
      </c>
      <c r="BZ47" s="214">
        <v>6</v>
      </c>
      <c r="CA47" s="214">
        <v>5</v>
      </c>
      <c r="CB47" s="217">
        <f t="shared" si="2"/>
        <v>1709</v>
      </c>
      <c r="CC47" s="217">
        <f t="shared" si="3"/>
        <v>1744</v>
      </c>
      <c r="CD47" s="250">
        <f t="shared" si="4"/>
        <v>71.396138092451721</v>
      </c>
      <c r="CE47" s="250">
        <f t="shared" si="5"/>
        <v>71.821961009174316</v>
      </c>
    </row>
    <row r="48" spans="4:83" x14ac:dyDescent="0.3">
      <c r="D48" s="207"/>
      <c r="E48" s="207"/>
      <c r="F48" s="208">
        <f t="shared" si="6"/>
        <v>2007</v>
      </c>
      <c r="G48" s="214">
        <v>0</v>
      </c>
      <c r="H48" s="214">
        <v>0</v>
      </c>
      <c r="I48" s="214">
        <v>0</v>
      </c>
      <c r="J48" s="214">
        <v>0</v>
      </c>
      <c r="K48" s="214">
        <v>0</v>
      </c>
      <c r="L48" s="214">
        <v>0</v>
      </c>
      <c r="M48" s="214">
        <v>0</v>
      </c>
      <c r="N48" s="214">
        <v>0</v>
      </c>
      <c r="O48" s="214">
        <v>0</v>
      </c>
      <c r="P48" s="214">
        <v>0</v>
      </c>
      <c r="Q48" s="214">
        <v>0</v>
      </c>
      <c r="R48" s="214">
        <v>0</v>
      </c>
      <c r="S48" s="214">
        <v>1</v>
      </c>
      <c r="T48" s="214">
        <v>0</v>
      </c>
      <c r="U48" s="214">
        <v>0</v>
      </c>
      <c r="V48" s="214">
        <v>2</v>
      </c>
      <c r="W48" s="214">
        <v>1</v>
      </c>
      <c r="X48" s="214">
        <v>0</v>
      </c>
      <c r="Y48" s="214">
        <v>1</v>
      </c>
      <c r="Z48" s="214">
        <v>0</v>
      </c>
      <c r="AA48" s="214">
        <v>0</v>
      </c>
      <c r="AB48" s="214">
        <v>4</v>
      </c>
      <c r="AC48" s="214">
        <v>0</v>
      </c>
      <c r="AD48" s="214">
        <v>1</v>
      </c>
      <c r="AE48" s="214">
        <v>2</v>
      </c>
      <c r="AF48" s="214">
        <v>1</v>
      </c>
      <c r="AG48" s="214">
        <v>6</v>
      </c>
      <c r="AH48" s="214">
        <v>2</v>
      </c>
      <c r="AI48" s="214">
        <v>3</v>
      </c>
      <c r="AJ48" s="214">
        <v>6</v>
      </c>
      <c r="AK48" s="214">
        <v>4</v>
      </c>
      <c r="AL48" s="214">
        <v>9</v>
      </c>
      <c r="AM48" s="214">
        <v>8</v>
      </c>
      <c r="AN48" s="214">
        <v>16</v>
      </c>
      <c r="AO48" s="214">
        <v>14</v>
      </c>
      <c r="AP48" s="214">
        <v>27</v>
      </c>
      <c r="AQ48" s="214">
        <v>51</v>
      </c>
      <c r="AR48" s="214">
        <v>49</v>
      </c>
      <c r="AS48" s="214">
        <v>46</v>
      </c>
      <c r="AT48" s="214">
        <v>39</v>
      </c>
      <c r="AU48" s="214">
        <v>47</v>
      </c>
      <c r="AV48" s="214">
        <v>42</v>
      </c>
      <c r="AW48" s="214">
        <v>66</v>
      </c>
      <c r="AX48" s="214">
        <v>45</v>
      </c>
      <c r="AY48" s="214">
        <v>63</v>
      </c>
      <c r="AZ48" s="214">
        <v>77</v>
      </c>
      <c r="BA48" s="214">
        <v>81</v>
      </c>
      <c r="BB48" s="214">
        <v>58</v>
      </c>
      <c r="BC48" s="214">
        <v>63</v>
      </c>
      <c r="BD48" s="214">
        <v>51</v>
      </c>
      <c r="BE48" s="214">
        <v>76</v>
      </c>
      <c r="BF48" s="214">
        <v>67</v>
      </c>
      <c r="BG48" s="214">
        <v>62</v>
      </c>
      <c r="BH48" s="214">
        <v>87</v>
      </c>
      <c r="BI48" s="214">
        <v>84</v>
      </c>
      <c r="BJ48" s="214">
        <v>66</v>
      </c>
      <c r="BK48" s="214">
        <v>69</v>
      </c>
      <c r="BL48" s="214">
        <v>55</v>
      </c>
      <c r="BM48" s="214">
        <v>60</v>
      </c>
      <c r="BN48" s="214">
        <v>60</v>
      </c>
      <c r="BO48" s="214">
        <v>45</v>
      </c>
      <c r="BP48" s="214">
        <v>50</v>
      </c>
      <c r="BQ48" s="214">
        <v>38</v>
      </c>
      <c r="BR48" s="214">
        <v>36</v>
      </c>
      <c r="BS48" s="214">
        <v>32</v>
      </c>
      <c r="BT48" s="214">
        <v>10</v>
      </c>
      <c r="BU48" s="214">
        <v>11</v>
      </c>
      <c r="BV48" s="214">
        <v>10</v>
      </c>
      <c r="BW48" s="214">
        <v>6</v>
      </c>
      <c r="BX48" s="214">
        <v>3</v>
      </c>
      <c r="BY48" s="214">
        <v>5</v>
      </c>
      <c r="BZ48" s="214">
        <v>3</v>
      </c>
      <c r="CA48" s="214">
        <v>9</v>
      </c>
      <c r="CB48" s="217">
        <f t="shared" si="2"/>
        <v>1794</v>
      </c>
      <c r="CC48" s="217">
        <f t="shared" si="3"/>
        <v>1830</v>
      </c>
      <c r="CD48" s="250">
        <f t="shared" si="4"/>
        <v>71.94202898550725</v>
      </c>
      <c r="CE48" s="250">
        <f t="shared" si="5"/>
        <v>72.355464480874318</v>
      </c>
    </row>
    <row r="49" spans="4:83" x14ac:dyDescent="0.3">
      <c r="D49" s="207"/>
      <c r="E49" s="207"/>
      <c r="F49" s="208">
        <f t="shared" si="6"/>
        <v>2008</v>
      </c>
      <c r="G49" s="214">
        <v>0</v>
      </c>
      <c r="H49" s="214">
        <v>0</v>
      </c>
      <c r="I49" s="214">
        <v>0</v>
      </c>
      <c r="J49" s="214">
        <v>0</v>
      </c>
      <c r="K49" s="214">
        <v>0</v>
      </c>
      <c r="L49" s="214">
        <v>0</v>
      </c>
      <c r="M49" s="214">
        <v>0</v>
      </c>
      <c r="N49" s="214">
        <v>0</v>
      </c>
      <c r="O49" s="214">
        <v>0</v>
      </c>
      <c r="P49" s="214">
        <v>0</v>
      </c>
      <c r="Q49" s="214">
        <v>0</v>
      </c>
      <c r="R49" s="214">
        <v>0</v>
      </c>
      <c r="S49" s="214">
        <v>1</v>
      </c>
      <c r="T49" s="214">
        <v>0</v>
      </c>
      <c r="U49" s="214">
        <v>0</v>
      </c>
      <c r="V49" s="214">
        <v>0</v>
      </c>
      <c r="W49" s="214">
        <v>0</v>
      </c>
      <c r="X49" s="214">
        <v>0</v>
      </c>
      <c r="Y49" s="214">
        <v>2</v>
      </c>
      <c r="Z49" s="214">
        <v>1</v>
      </c>
      <c r="AA49" s="214">
        <v>1</v>
      </c>
      <c r="AB49" s="214">
        <v>1</v>
      </c>
      <c r="AC49" s="214">
        <v>0</v>
      </c>
      <c r="AD49" s="214">
        <v>3</v>
      </c>
      <c r="AE49" s="214">
        <v>3</v>
      </c>
      <c r="AF49" s="214">
        <v>2</v>
      </c>
      <c r="AG49" s="214">
        <v>4</v>
      </c>
      <c r="AH49" s="214">
        <v>0</v>
      </c>
      <c r="AI49" s="214">
        <v>4</v>
      </c>
      <c r="AJ49" s="214">
        <v>7</v>
      </c>
      <c r="AK49" s="214">
        <v>9</v>
      </c>
      <c r="AL49" s="214">
        <v>7</v>
      </c>
      <c r="AM49" s="214">
        <v>10</v>
      </c>
      <c r="AN49" s="214">
        <v>9</v>
      </c>
      <c r="AO49" s="214">
        <v>23</v>
      </c>
      <c r="AP49" s="214">
        <v>26</v>
      </c>
      <c r="AQ49" s="214">
        <v>26</v>
      </c>
      <c r="AR49" s="214">
        <v>34</v>
      </c>
      <c r="AS49" s="214">
        <v>52</v>
      </c>
      <c r="AT49" s="214">
        <v>37</v>
      </c>
      <c r="AU49" s="214">
        <v>40</v>
      </c>
      <c r="AV49" s="214">
        <v>62</v>
      </c>
      <c r="AW49" s="214">
        <v>55</v>
      </c>
      <c r="AX49" s="214">
        <v>59</v>
      </c>
      <c r="AY49" s="214">
        <v>60</v>
      </c>
      <c r="AZ49" s="214">
        <v>56</v>
      </c>
      <c r="BA49" s="214">
        <v>81</v>
      </c>
      <c r="BB49" s="214">
        <v>61</v>
      </c>
      <c r="BC49" s="214">
        <v>83</v>
      </c>
      <c r="BD49" s="214">
        <v>86</v>
      </c>
      <c r="BE49" s="214">
        <v>73</v>
      </c>
      <c r="BF49" s="214">
        <v>69</v>
      </c>
      <c r="BG49" s="214">
        <v>83</v>
      </c>
      <c r="BH49" s="214">
        <v>86</v>
      </c>
      <c r="BI49" s="214">
        <v>70</v>
      </c>
      <c r="BJ49" s="214">
        <v>71</v>
      </c>
      <c r="BK49" s="214">
        <v>63</v>
      </c>
      <c r="BL49" s="214">
        <v>56</v>
      </c>
      <c r="BM49" s="214">
        <v>73</v>
      </c>
      <c r="BN49" s="214">
        <v>62</v>
      </c>
      <c r="BO49" s="214">
        <v>47</v>
      </c>
      <c r="BP49" s="214">
        <v>39</v>
      </c>
      <c r="BQ49" s="214">
        <v>47</v>
      </c>
      <c r="BR49" s="214">
        <v>44</v>
      </c>
      <c r="BS49" s="214">
        <v>31</v>
      </c>
      <c r="BT49" s="214">
        <v>16</v>
      </c>
      <c r="BU49" s="214">
        <v>8</v>
      </c>
      <c r="BV49" s="214">
        <v>11</v>
      </c>
      <c r="BW49" s="214">
        <v>4</v>
      </c>
      <c r="BX49" s="214">
        <v>4</v>
      </c>
      <c r="BY49" s="214">
        <v>6</v>
      </c>
      <c r="BZ49" s="214">
        <v>3</v>
      </c>
      <c r="CA49" s="214">
        <v>8</v>
      </c>
      <c r="CB49" s="217">
        <f t="shared" si="2"/>
        <v>1843</v>
      </c>
      <c r="CC49" s="217">
        <f t="shared" si="3"/>
        <v>1879</v>
      </c>
      <c r="CD49" s="250">
        <f t="shared" si="4"/>
        <v>72.291372761801412</v>
      </c>
      <c r="CE49" s="250">
        <f t="shared" si="5"/>
        <v>72.684938797232576</v>
      </c>
    </row>
    <row r="50" spans="4:83" x14ac:dyDescent="0.3">
      <c r="D50" s="207"/>
      <c r="E50" s="207"/>
      <c r="F50" s="208">
        <f t="shared" si="6"/>
        <v>2009</v>
      </c>
      <c r="G50" s="214">
        <v>0</v>
      </c>
      <c r="H50" s="214">
        <v>0</v>
      </c>
      <c r="I50" s="214">
        <v>0</v>
      </c>
      <c r="J50" s="214">
        <v>0</v>
      </c>
      <c r="K50" s="214">
        <v>0</v>
      </c>
      <c r="L50" s="214">
        <v>0</v>
      </c>
      <c r="M50" s="214">
        <v>0</v>
      </c>
      <c r="N50" s="214">
        <v>0</v>
      </c>
      <c r="O50" s="214">
        <v>1</v>
      </c>
      <c r="P50" s="214">
        <v>1</v>
      </c>
      <c r="Q50" s="214">
        <v>0</v>
      </c>
      <c r="R50" s="214">
        <v>0</v>
      </c>
      <c r="S50" s="214">
        <v>0</v>
      </c>
      <c r="T50" s="214">
        <v>0</v>
      </c>
      <c r="U50" s="214">
        <v>0</v>
      </c>
      <c r="V50" s="214">
        <v>0</v>
      </c>
      <c r="W50" s="214">
        <v>0</v>
      </c>
      <c r="X50" s="214">
        <v>0</v>
      </c>
      <c r="Y50" s="214">
        <v>1</v>
      </c>
      <c r="Z50" s="214">
        <v>1</v>
      </c>
      <c r="AA50" s="214">
        <v>1</v>
      </c>
      <c r="AB50" s="214">
        <v>1</v>
      </c>
      <c r="AC50" s="214">
        <v>0</v>
      </c>
      <c r="AD50" s="214">
        <v>2</v>
      </c>
      <c r="AE50" s="214">
        <v>1</v>
      </c>
      <c r="AF50" s="214">
        <v>4</v>
      </c>
      <c r="AG50" s="214">
        <v>0</v>
      </c>
      <c r="AH50" s="214">
        <v>4</v>
      </c>
      <c r="AI50" s="214">
        <v>5</v>
      </c>
      <c r="AJ50" s="214">
        <v>8</v>
      </c>
      <c r="AK50" s="214">
        <v>4</v>
      </c>
      <c r="AL50" s="214">
        <v>10</v>
      </c>
      <c r="AM50" s="214">
        <v>11</v>
      </c>
      <c r="AN50" s="214">
        <v>17</v>
      </c>
      <c r="AO50" s="214">
        <v>17</v>
      </c>
      <c r="AP50" s="214">
        <v>22</v>
      </c>
      <c r="AQ50" s="214">
        <v>22</v>
      </c>
      <c r="AR50" s="214">
        <v>26</v>
      </c>
      <c r="AS50" s="214">
        <v>40</v>
      </c>
      <c r="AT50" s="214">
        <v>36</v>
      </c>
      <c r="AU50" s="214">
        <v>48</v>
      </c>
      <c r="AV50" s="214">
        <v>48</v>
      </c>
      <c r="AW50" s="214">
        <v>63</v>
      </c>
      <c r="AX50" s="214">
        <v>50</v>
      </c>
      <c r="AY50" s="214">
        <v>63</v>
      </c>
      <c r="AZ50" s="214">
        <v>52</v>
      </c>
      <c r="BA50" s="214">
        <v>64</v>
      </c>
      <c r="BB50" s="214">
        <v>80</v>
      </c>
      <c r="BC50" s="214">
        <v>66</v>
      </c>
      <c r="BD50" s="214">
        <v>93</v>
      </c>
      <c r="BE50" s="214">
        <v>86</v>
      </c>
      <c r="BF50" s="214">
        <v>72</v>
      </c>
      <c r="BG50" s="214">
        <v>89</v>
      </c>
      <c r="BH50" s="214">
        <v>67</v>
      </c>
      <c r="BI50" s="214">
        <v>88</v>
      </c>
      <c r="BJ50" s="214">
        <v>87</v>
      </c>
      <c r="BK50" s="214">
        <v>73</v>
      </c>
      <c r="BL50" s="214">
        <v>61</v>
      </c>
      <c r="BM50" s="214">
        <v>71</v>
      </c>
      <c r="BN50" s="214">
        <v>77</v>
      </c>
      <c r="BO50" s="214">
        <v>63</v>
      </c>
      <c r="BP50" s="214">
        <v>43</v>
      </c>
      <c r="BQ50" s="214">
        <v>44</v>
      </c>
      <c r="BR50" s="214">
        <v>40</v>
      </c>
      <c r="BS50" s="214">
        <v>35</v>
      </c>
      <c r="BT50" s="214">
        <v>33</v>
      </c>
      <c r="BU50" s="214">
        <v>23</v>
      </c>
      <c r="BV50" s="214">
        <v>13</v>
      </c>
      <c r="BW50" s="214">
        <v>6</v>
      </c>
      <c r="BX50" s="214">
        <v>1</v>
      </c>
      <c r="BY50" s="214">
        <v>4</v>
      </c>
      <c r="BZ50" s="214">
        <v>3</v>
      </c>
      <c r="CA50" s="214">
        <v>4</v>
      </c>
      <c r="CB50" s="217">
        <f t="shared" si="2"/>
        <v>1914</v>
      </c>
      <c r="CC50" s="217">
        <f t="shared" si="3"/>
        <v>1945</v>
      </c>
      <c r="CD50" s="250">
        <f t="shared" si="4"/>
        <v>73.055903866248698</v>
      </c>
      <c r="CE50" s="250">
        <f t="shared" si="5"/>
        <v>73.357840616966584</v>
      </c>
    </row>
    <row r="51" spans="4:83" x14ac:dyDescent="0.3">
      <c r="D51" s="207"/>
      <c r="E51" s="207"/>
      <c r="F51" s="208">
        <f t="shared" si="6"/>
        <v>2010</v>
      </c>
      <c r="G51" s="214">
        <v>0</v>
      </c>
      <c r="H51" s="214">
        <v>0</v>
      </c>
      <c r="I51" s="214">
        <v>0</v>
      </c>
      <c r="J51" s="214">
        <v>0</v>
      </c>
      <c r="K51" s="214">
        <v>0</v>
      </c>
      <c r="L51" s="214">
        <v>0</v>
      </c>
      <c r="M51" s="214">
        <v>0</v>
      </c>
      <c r="N51" s="214">
        <v>0</v>
      </c>
      <c r="O51" s="214">
        <v>0</v>
      </c>
      <c r="P51" s="214">
        <v>0</v>
      </c>
      <c r="Q51" s="214">
        <v>0</v>
      </c>
      <c r="R51" s="214">
        <v>0</v>
      </c>
      <c r="S51" s="214">
        <v>0</v>
      </c>
      <c r="T51" s="214">
        <v>2</v>
      </c>
      <c r="U51" s="214">
        <v>0</v>
      </c>
      <c r="V51" s="214">
        <v>0</v>
      </c>
      <c r="W51" s="214">
        <v>0</v>
      </c>
      <c r="X51" s="214">
        <v>1</v>
      </c>
      <c r="Y51" s="214">
        <v>2</v>
      </c>
      <c r="Z51" s="214">
        <v>0</v>
      </c>
      <c r="AA51" s="214">
        <v>1</v>
      </c>
      <c r="AB51" s="214">
        <v>0</v>
      </c>
      <c r="AC51" s="214">
        <v>0</v>
      </c>
      <c r="AD51" s="214">
        <v>1</v>
      </c>
      <c r="AE51" s="214">
        <v>0</v>
      </c>
      <c r="AF51" s="214">
        <v>3</v>
      </c>
      <c r="AG51" s="214">
        <v>6</v>
      </c>
      <c r="AH51" s="214">
        <v>5</v>
      </c>
      <c r="AI51" s="214">
        <v>2</v>
      </c>
      <c r="AJ51" s="214">
        <v>3</v>
      </c>
      <c r="AK51" s="214">
        <v>10</v>
      </c>
      <c r="AL51" s="214">
        <v>6</v>
      </c>
      <c r="AM51" s="214">
        <v>5</v>
      </c>
      <c r="AN51" s="214">
        <v>14</v>
      </c>
      <c r="AO51" s="214">
        <v>18</v>
      </c>
      <c r="AP51" s="214">
        <v>14</v>
      </c>
      <c r="AQ51" s="214">
        <v>21</v>
      </c>
      <c r="AR51" s="214">
        <v>29</v>
      </c>
      <c r="AS51" s="214">
        <v>39</v>
      </c>
      <c r="AT51" s="214">
        <v>36</v>
      </c>
      <c r="AU51" s="214">
        <v>60</v>
      </c>
      <c r="AV51" s="214">
        <v>52</v>
      </c>
      <c r="AW51" s="214">
        <v>51</v>
      </c>
      <c r="AX51" s="214">
        <v>64</v>
      </c>
      <c r="AY51" s="214">
        <v>56</v>
      </c>
      <c r="AZ51" s="214">
        <v>72</v>
      </c>
      <c r="BA51" s="214">
        <v>71</v>
      </c>
      <c r="BB51" s="214">
        <v>77</v>
      </c>
      <c r="BC51" s="214">
        <v>66</v>
      </c>
      <c r="BD51" s="214">
        <v>81</v>
      </c>
      <c r="BE51" s="214">
        <v>73</v>
      </c>
      <c r="BF51" s="214">
        <v>82</v>
      </c>
      <c r="BG51" s="214">
        <v>77</v>
      </c>
      <c r="BH51" s="214">
        <v>67</v>
      </c>
      <c r="BI51" s="214">
        <v>79</v>
      </c>
      <c r="BJ51" s="214">
        <v>103</v>
      </c>
      <c r="BK51" s="214">
        <v>81</v>
      </c>
      <c r="BL51" s="214">
        <v>74</v>
      </c>
      <c r="BM51" s="214">
        <v>68</v>
      </c>
      <c r="BN51" s="214">
        <v>62</v>
      </c>
      <c r="BO51" s="214">
        <v>47</v>
      </c>
      <c r="BP51" s="214">
        <v>62</v>
      </c>
      <c r="BQ51" s="214">
        <v>43</v>
      </c>
      <c r="BR51" s="214">
        <v>39</v>
      </c>
      <c r="BS51" s="214">
        <v>42</v>
      </c>
      <c r="BT51" s="214">
        <v>31</v>
      </c>
      <c r="BU51" s="214">
        <v>26</v>
      </c>
      <c r="BV51" s="214">
        <v>9</v>
      </c>
      <c r="BW51" s="214">
        <v>6</v>
      </c>
      <c r="BX51" s="214">
        <v>4</v>
      </c>
      <c r="BY51" s="214">
        <v>5</v>
      </c>
      <c r="BZ51" s="214">
        <v>1</v>
      </c>
      <c r="CA51" s="214">
        <v>5</v>
      </c>
      <c r="CB51" s="217">
        <f t="shared" si="2"/>
        <v>1924</v>
      </c>
      <c r="CC51" s="217">
        <f t="shared" si="3"/>
        <v>1954</v>
      </c>
      <c r="CD51" s="250">
        <f t="shared" si="4"/>
        <v>73.169438669438676</v>
      </c>
      <c r="CE51" s="250">
        <f t="shared" si="5"/>
        <v>73.46392016376663</v>
      </c>
    </row>
    <row r="52" spans="4:83" x14ac:dyDescent="0.3">
      <c r="D52" s="207"/>
      <c r="E52" s="207"/>
      <c r="F52" s="208">
        <f t="shared" si="6"/>
        <v>2011</v>
      </c>
      <c r="G52" s="214">
        <v>0</v>
      </c>
      <c r="H52" s="214">
        <v>0</v>
      </c>
      <c r="I52" s="214">
        <v>0</v>
      </c>
      <c r="J52" s="214">
        <v>0</v>
      </c>
      <c r="K52" s="214">
        <v>0</v>
      </c>
      <c r="L52" s="214">
        <v>1</v>
      </c>
      <c r="M52" s="214">
        <v>0</v>
      </c>
      <c r="N52" s="214">
        <v>0</v>
      </c>
      <c r="O52" s="214">
        <v>0</v>
      </c>
      <c r="P52" s="214">
        <v>0</v>
      </c>
      <c r="Q52" s="214">
        <v>0</v>
      </c>
      <c r="R52" s="214">
        <v>0</v>
      </c>
      <c r="S52" s="214">
        <v>0</v>
      </c>
      <c r="T52" s="214">
        <v>0</v>
      </c>
      <c r="U52" s="214">
        <v>0</v>
      </c>
      <c r="V52" s="214">
        <v>0</v>
      </c>
      <c r="W52" s="214">
        <v>0</v>
      </c>
      <c r="X52" s="214">
        <v>2</v>
      </c>
      <c r="Y52" s="214">
        <v>0</v>
      </c>
      <c r="Z52" s="214">
        <v>1</v>
      </c>
      <c r="AA52" s="214">
        <v>0</v>
      </c>
      <c r="AB52" s="214">
        <v>1</v>
      </c>
      <c r="AC52" s="214">
        <v>1</v>
      </c>
      <c r="AD52" s="214">
        <v>2</v>
      </c>
      <c r="AE52" s="214">
        <v>2</v>
      </c>
      <c r="AF52" s="214">
        <v>2</v>
      </c>
      <c r="AG52" s="214">
        <v>0</v>
      </c>
      <c r="AH52" s="214">
        <v>2</v>
      </c>
      <c r="AI52" s="214">
        <v>3</v>
      </c>
      <c r="AJ52" s="214">
        <v>5</v>
      </c>
      <c r="AK52" s="214">
        <v>7</v>
      </c>
      <c r="AL52" s="214">
        <v>7</v>
      </c>
      <c r="AM52" s="214">
        <v>13</v>
      </c>
      <c r="AN52" s="214">
        <v>11</v>
      </c>
      <c r="AO52" s="214">
        <v>13</v>
      </c>
      <c r="AP52" s="214">
        <v>18</v>
      </c>
      <c r="AQ52" s="214">
        <v>24</v>
      </c>
      <c r="AR52" s="214">
        <v>26</v>
      </c>
      <c r="AS52" s="214">
        <v>29</v>
      </c>
      <c r="AT52" s="214">
        <v>30</v>
      </c>
      <c r="AU52" s="214">
        <v>50</v>
      </c>
      <c r="AV52" s="214">
        <v>65</v>
      </c>
      <c r="AW52" s="214">
        <v>51</v>
      </c>
      <c r="AX52" s="214">
        <v>45</v>
      </c>
      <c r="AY52" s="214">
        <v>64</v>
      </c>
      <c r="AZ52" s="214">
        <v>56</v>
      </c>
      <c r="BA52" s="214">
        <v>70</v>
      </c>
      <c r="BB52" s="214">
        <v>82</v>
      </c>
      <c r="BC52" s="214">
        <v>65</v>
      </c>
      <c r="BD52" s="214">
        <v>63</v>
      </c>
      <c r="BE52" s="214">
        <v>80</v>
      </c>
      <c r="BF52" s="214">
        <v>73</v>
      </c>
      <c r="BG52" s="214">
        <v>76</v>
      </c>
      <c r="BH52" s="214">
        <v>77</v>
      </c>
      <c r="BI52" s="214">
        <v>84</v>
      </c>
      <c r="BJ52" s="214">
        <v>74</v>
      </c>
      <c r="BK52" s="214">
        <v>86</v>
      </c>
      <c r="BL52" s="214">
        <v>81</v>
      </c>
      <c r="BM52" s="214">
        <v>82</v>
      </c>
      <c r="BN52" s="214">
        <v>81</v>
      </c>
      <c r="BO52" s="214">
        <v>63</v>
      </c>
      <c r="BP52" s="214">
        <v>46</v>
      </c>
      <c r="BQ52" s="214">
        <v>45</v>
      </c>
      <c r="BR52" s="214">
        <v>33</v>
      </c>
      <c r="BS52" s="214">
        <v>40</v>
      </c>
      <c r="BT52" s="214">
        <v>26</v>
      </c>
      <c r="BU52" s="214">
        <v>30</v>
      </c>
      <c r="BV52" s="214">
        <v>21</v>
      </c>
      <c r="BW52" s="214">
        <v>14</v>
      </c>
      <c r="BX52" s="214">
        <v>8</v>
      </c>
      <c r="BY52" s="214">
        <v>4</v>
      </c>
      <c r="BZ52" s="214">
        <v>1</v>
      </c>
      <c r="CA52" s="214">
        <v>8</v>
      </c>
      <c r="CB52" s="217">
        <f t="shared" si="2"/>
        <v>1888</v>
      </c>
      <c r="CC52" s="217">
        <f t="shared" si="3"/>
        <v>1944</v>
      </c>
      <c r="CD52" s="250">
        <f t="shared" si="4"/>
        <v>73.465042372881356</v>
      </c>
      <c r="CE52" s="250">
        <f t="shared" si="5"/>
        <v>73.995884773662553</v>
      </c>
    </row>
    <row r="53" spans="4:83" x14ac:dyDescent="0.3">
      <c r="D53" s="207"/>
      <c r="E53" s="207"/>
      <c r="F53" s="208">
        <f t="shared" si="6"/>
        <v>2012</v>
      </c>
      <c r="G53" s="214">
        <v>0</v>
      </c>
      <c r="H53" s="214">
        <v>0</v>
      </c>
      <c r="I53" s="214">
        <v>0</v>
      </c>
      <c r="J53" s="214">
        <v>0</v>
      </c>
      <c r="K53" s="214">
        <v>0</v>
      </c>
      <c r="L53" s="214">
        <v>1</v>
      </c>
      <c r="M53" s="214">
        <v>0</v>
      </c>
      <c r="N53" s="214">
        <v>0</v>
      </c>
      <c r="O53" s="214">
        <v>0</v>
      </c>
      <c r="P53" s="214">
        <v>0</v>
      </c>
      <c r="Q53" s="214">
        <v>0</v>
      </c>
      <c r="R53" s="214">
        <v>0</v>
      </c>
      <c r="S53" s="214">
        <v>0</v>
      </c>
      <c r="T53" s="214">
        <v>1</v>
      </c>
      <c r="U53" s="214">
        <v>0</v>
      </c>
      <c r="V53" s="214">
        <v>0</v>
      </c>
      <c r="W53" s="214">
        <v>0</v>
      </c>
      <c r="X53" s="214">
        <v>0</v>
      </c>
      <c r="Y53" s="214">
        <v>0</v>
      </c>
      <c r="Z53" s="214">
        <v>0</v>
      </c>
      <c r="AA53" s="214">
        <v>2</v>
      </c>
      <c r="AB53" s="214">
        <v>1</v>
      </c>
      <c r="AC53" s="214">
        <v>0</v>
      </c>
      <c r="AD53" s="214">
        <v>0</v>
      </c>
      <c r="AE53" s="214">
        <v>0</v>
      </c>
      <c r="AF53" s="214">
        <v>1</v>
      </c>
      <c r="AG53" s="214">
        <v>3</v>
      </c>
      <c r="AH53" s="214">
        <v>2</v>
      </c>
      <c r="AI53" s="214">
        <v>4</v>
      </c>
      <c r="AJ53" s="214">
        <v>0</v>
      </c>
      <c r="AK53" s="214">
        <v>6</v>
      </c>
      <c r="AL53" s="214">
        <v>7</v>
      </c>
      <c r="AM53" s="214">
        <v>9</v>
      </c>
      <c r="AN53" s="214">
        <v>7</v>
      </c>
      <c r="AO53" s="214">
        <v>18</v>
      </c>
      <c r="AP53" s="214">
        <v>8</v>
      </c>
      <c r="AQ53" s="214">
        <v>22</v>
      </c>
      <c r="AR53" s="214">
        <v>18</v>
      </c>
      <c r="AS53" s="214">
        <v>18</v>
      </c>
      <c r="AT53" s="214">
        <v>26</v>
      </c>
      <c r="AU53" s="214">
        <v>47</v>
      </c>
      <c r="AV53" s="214">
        <v>52</v>
      </c>
      <c r="AW53" s="214">
        <v>67</v>
      </c>
      <c r="AX53" s="214">
        <v>64</v>
      </c>
      <c r="AY53" s="214">
        <v>78</v>
      </c>
      <c r="AZ53" s="214">
        <v>64</v>
      </c>
      <c r="BA53" s="214">
        <v>78</v>
      </c>
      <c r="BB53" s="214">
        <v>83</v>
      </c>
      <c r="BC53" s="214">
        <v>74</v>
      </c>
      <c r="BD53" s="214">
        <v>81</v>
      </c>
      <c r="BE53" s="214">
        <v>101</v>
      </c>
      <c r="BF53" s="214">
        <v>94</v>
      </c>
      <c r="BG53" s="214">
        <v>89</v>
      </c>
      <c r="BH53" s="214">
        <v>91</v>
      </c>
      <c r="BI53" s="214">
        <v>92</v>
      </c>
      <c r="BJ53" s="214">
        <v>83</v>
      </c>
      <c r="BK53" s="214">
        <v>80</v>
      </c>
      <c r="BL53" s="214">
        <v>100</v>
      </c>
      <c r="BM53" s="214">
        <v>98</v>
      </c>
      <c r="BN53" s="214">
        <v>69</v>
      </c>
      <c r="BO53" s="214">
        <v>81</v>
      </c>
      <c r="BP53" s="214">
        <v>56</v>
      </c>
      <c r="BQ53" s="214">
        <v>47</v>
      </c>
      <c r="BR53" s="214">
        <v>56</v>
      </c>
      <c r="BS53" s="214">
        <v>35</v>
      </c>
      <c r="BT53" s="214">
        <v>32</v>
      </c>
      <c r="BU53" s="214">
        <v>25</v>
      </c>
      <c r="BV53" s="214">
        <v>26</v>
      </c>
      <c r="BW53" s="214">
        <v>17</v>
      </c>
      <c r="BX53" s="214">
        <v>8</v>
      </c>
      <c r="BY53" s="214">
        <v>9</v>
      </c>
      <c r="BZ53" s="214">
        <v>3</v>
      </c>
      <c r="CA53" s="214">
        <v>4</v>
      </c>
      <c r="CB53" s="217">
        <f t="shared" si="2"/>
        <v>2071</v>
      </c>
      <c r="CC53" s="217">
        <f t="shared" si="3"/>
        <v>2138</v>
      </c>
      <c r="CD53" s="250">
        <f t="shared" si="4"/>
        <v>74.020280057943026</v>
      </c>
      <c r="CE53" s="250">
        <f t="shared" si="5"/>
        <v>74.568755846585589</v>
      </c>
    </row>
    <row r="54" spans="4:83" x14ac:dyDescent="0.3">
      <c r="D54" s="207"/>
      <c r="E54" s="207"/>
      <c r="F54" s="208">
        <f t="shared" si="6"/>
        <v>2013</v>
      </c>
      <c r="G54" s="214">
        <v>0</v>
      </c>
      <c r="H54" s="214">
        <v>0</v>
      </c>
      <c r="I54" s="214">
        <v>0</v>
      </c>
      <c r="J54" s="214">
        <v>0</v>
      </c>
      <c r="K54" s="214">
        <v>0</v>
      </c>
      <c r="L54" s="214">
        <v>0</v>
      </c>
      <c r="M54" s="214">
        <v>0</v>
      </c>
      <c r="N54" s="214">
        <v>0</v>
      </c>
      <c r="O54" s="214">
        <v>0</v>
      </c>
      <c r="P54" s="214">
        <v>0</v>
      </c>
      <c r="Q54" s="214">
        <v>0</v>
      </c>
      <c r="R54" s="214">
        <v>0</v>
      </c>
      <c r="S54" s="214">
        <v>0</v>
      </c>
      <c r="T54" s="214">
        <v>0</v>
      </c>
      <c r="U54" s="214">
        <v>0</v>
      </c>
      <c r="V54" s="214">
        <v>0</v>
      </c>
      <c r="W54" s="214">
        <v>0</v>
      </c>
      <c r="X54" s="214">
        <v>0</v>
      </c>
      <c r="Y54" s="214">
        <v>0</v>
      </c>
      <c r="Z54" s="214">
        <v>0</v>
      </c>
      <c r="AA54" s="214">
        <v>2</v>
      </c>
      <c r="AB54" s="214">
        <v>1</v>
      </c>
      <c r="AC54" s="214">
        <v>3</v>
      </c>
      <c r="AD54" s="214">
        <v>1</v>
      </c>
      <c r="AE54" s="214">
        <v>3</v>
      </c>
      <c r="AF54" s="214">
        <v>3</v>
      </c>
      <c r="AG54" s="214">
        <v>4</v>
      </c>
      <c r="AH54" s="214">
        <v>0</v>
      </c>
      <c r="AI54" s="214">
        <v>1</v>
      </c>
      <c r="AJ54" s="214">
        <v>5</v>
      </c>
      <c r="AK54" s="214">
        <v>1</v>
      </c>
      <c r="AL54" s="214">
        <v>5</v>
      </c>
      <c r="AM54" s="214">
        <v>10</v>
      </c>
      <c r="AN54" s="214">
        <v>8</v>
      </c>
      <c r="AO54" s="214">
        <v>11</v>
      </c>
      <c r="AP54" s="214">
        <v>14</v>
      </c>
      <c r="AQ54" s="214">
        <v>12</v>
      </c>
      <c r="AR54" s="214">
        <v>22</v>
      </c>
      <c r="AS54" s="214">
        <v>27</v>
      </c>
      <c r="AT54" s="214">
        <v>29</v>
      </c>
      <c r="AU54" s="214">
        <v>36</v>
      </c>
      <c r="AV54" s="214">
        <v>52</v>
      </c>
      <c r="AW54" s="214">
        <v>56</v>
      </c>
      <c r="AX54" s="214">
        <v>68</v>
      </c>
      <c r="AY54" s="214">
        <v>69</v>
      </c>
      <c r="AZ54" s="214">
        <v>78</v>
      </c>
      <c r="BA54" s="214">
        <v>78</v>
      </c>
      <c r="BB54" s="214">
        <v>66</v>
      </c>
      <c r="BC54" s="214">
        <v>97</v>
      </c>
      <c r="BD54" s="214">
        <v>88</v>
      </c>
      <c r="BE54" s="214">
        <v>73</v>
      </c>
      <c r="BF54" s="214">
        <v>94</v>
      </c>
      <c r="BG54" s="214">
        <v>102</v>
      </c>
      <c r="BH54" s="214">
        <v>102</v>
      </c>
      <c r="BI54" s="214">
        <v>79</v>
      </c>
      <c r="BJ54" s="214">
        <v>77</v>
      </c>
      <c r="BK54" s="214">
        <v>90</v>
      </c>
      <c r="BL54" s="214">
        <v>93</v>
      </c>
      <c r="BM54" s="214">
        <v>83</v>
      </c>
      <c r="BN54" s="214">
        <v>82</v>
      </c>
      <c r="BO54" s="214">
        <v>74</v>
      </c>
      <c r="BP54" s="214">
        <v>57</v>
      </c>
      <c r="BQ54" s="214">
        <v>49</v>
      </c>
      <c r="BR54" s="214">
        <v>51</v>
      </c>
      <c r="BS54" s="214">
        <v>45</v>
      </c>
      <c r="BT54" s="214">
        <v>38</v>
      </c>
      <c r="BU54" s="214">
        <v>27</v>
      </c>
      <c r="BV54" s="214">
        <v>28</v>
      </c>
      <c r="BW54" s="214">
        <v>14</v>
      </c>
      <c r="BX54" s="214">
        <v>13</v>
      </c>
      <c r="BY54" s="214">
        <v>8</v>
      </c>
      <c r="BZ54" s="214">
        <v>5</v>
      </c>
      <c r="CA54" s="214">
        <v>6</v>
      </c>
      <c r="CB54" s="217">
        <f t="shared" si="2"/>
        <v>2066</v>
      </c>
      <c r="CC54" s="217">
        <f t="shared" si="3"/>
        <v>2140</v>
      </c>
      <c r="CD54" s="250">
        <f t="shared" si="4"/>
        <v>74.118102613746373</v>
      </c>
      <c r="CE54" s="250">
        <f t="shared" si="5"/>
        <v>74.727570093457942</v>
      </c>
    </row>
    <row r="55" spans="4:83" x14ac:dyDescent="0.3">
      <c r="D55" s="207"/>
      <c r="E55" s="207"/>
      <c r="F55" s="208">
        <f t="shared" si="6"/>
        <v>2014</v>
      </c>
      <c r="G55" s="214">
        <v>0</v>
      </c>
      <c r="H55" s="214">
        <v>0</v>
      </c>
      <c r="I55" s="214">
        <v>0</v>
      </c>
      <c r="J55" s="214">
        <v>0</v>
      </c>
      <c r="K55" s="214">
        <v>0</v>
      </c>
      <c r="L55" s="214">
        <v>0</v>
      </c>
      <c r="M55" s="214">
        <v>0</v>
      </c>
      <c r="N55" s="214">
        <v>0</v>
      </c>
      <c r="O55" s="214">
        <v>0</v>
      </c>
      <c r="P55" s="214">
        <v>0</v>
      </c>
      <c r="Q55" s="214">
        <v>0</v>
      </c>
      <c r="R55" s="214">
        <v>0</v>
      </c>
      <c r="S55" s="214">
        <v>0</v>
      </c>
      <c r="T55" s="214">
        <v>0</v>
      </c>
      <c r="U55" s="214">
        <v>0</v>
      </c>
      <c r="V55" s="214">
        <v>0</v>
      </c>
      <c r="W55" s="214">
        <v>1</v>
      </c>
      <c r="X55" s="214">
        <v>0</v>
      </c>
      <c r="Y55" s="214">
        <v>1</v>
      </c>
      <c r="Z55" s="214">
        <v>0</v>
      </c>
      <c r="AA55" s="214">
        <v>0</v>
      </c>
      <c r="AB55" s="214">
        <v>0</v>
      </c>
      <c r="AC55" s="214">
        <v>0</v>
      </c>
      <c r="AD55" s="214">
        <v>2</v>
      </c>
      <c r="AE55" s="214">
        <v>2</v>
      </c>
      <c r="AF55" s="214">
        <v>1</v>
      </c>
      <c r="AG55" s="214">
        <v>0</v>
      </c>
      <c r="AH55" s="214">
        <v>2</v>
      </c>
      <c r="AI55" s="214">
        <v>4</v>
      </c>
      <c r="AJ55" s="214">
        <v>3</v>
      </c>
      <c r="AK55" s="214">
        <v>6</v>
      </c>
      <c r="AL55" s="214">
        <v>4</v>
      </c>
      <c r="AM55" s="214">
        <v>5</v>
      </c>
      <c r="AN55" s="214">
        <v>2</v>
      </c>
      <c r="AO55" s="214">
        <v>7</v>
      </c>
      <c r="AP55" s="214">
        <v>20</v>
      </c>
      <c r="AQ55" s="214">
        <v>18</v>
      </c>
      <c r="AR55" s="214">
        <v>21</v>
      </c>
      <c r="AS55" s="214">
        <v>28</v>
      </c>
      <c r="AT55" s="214">
        <v>35</v>
      </c>
      <c r="AU55" s="214">
        <v>28</v>
      </c>
      <c r="AV55" s="214">
        <v>42</v>
      </c>
      <c r="AW55" s="214">
        <v>51</v>
      </c>
      <c r="AX55" s="214">
        <v>72</v>
      </c>
      <c r="AY55" s="214">
        <v>62</v>
      </c>
      <c r="AZ55" s="214">
        <v>65</v>
      </c>
      <c r="BA55" s="214">
        <v>64</v>
      </c>
      <c r="BB55" s="214">
        <v>94</v>
      </c>
      <c r="BC55" s="214">
        <v>77</v>
      </c>
      <c r="BD55" s="214">
        <v>70</v>
      </c>
      <c r="BE55" s="214">
        <v>84</v>
      </c>
      <c r="BF55" s="214">
        <v>93</v>
      </c>
      <c r="BG55" s="214">
        <v>88</v>
      </c>
      <c r="BH55" s="214">
        <v>99</v>
      </c>
      <c r="BI55" s="214">
        <v>88</v>
      </c>
      <c r="BJ55" s="214">
        <v>83</v>
      </c>
      <c r="BK55" s="214">
        <v>73</v>
      </c>
      <c r="BL55" s="214">
        <v>87</v>
      </c>
      <c r="BM55" s="214">
        <v>73</v>
      </c>
      <c r="BN55" s="214">
        <v>78</v>
      </c>
      <c r="BO55" s="214">
        <v>97</v>
      </c>
      <c r="BP55" s="214">
        <v>75</v>
      </c>
      <c r="BQ55" s="214">
        <v>76</v>
      </c>
      <c r="BR55" s="214">
        <v>40</v>
      </c>
      <c r="BS55" s="214">
        <v>51</v>
      </c>
      <c r="BT55" s="214">
        <v>43</v>
      </c>
      <c r="BU55" s="214">
        <v>25</v>
      </c>
      <c r="BV55" s="214">
        <v>18</v>
      </c>
      <c r="BW55" s="214">
        <v>14</v>
      </c>
      <c r="BX55" s="214">
        <v>14</v>
      </c>
      <c r="BY55" s="214">
        <v>10</v>
      </c>
      <c r="BZ55" s="214">
        <v>5</v>
      </c>
      <c r="CA55" s="214">
        <v>6</v>
      </c>
      <c r="CB55" s="217">
        <f t="shared" si="2"/>
        <v>2040</v>
      </c>
      <c r="CC55" s="217">
        <f t="shared" si="3"/>
        <v>2107</v>
      </c>
      <c r="CD55" s="250">
        <f t="shared" si="4"/>
        <v>74.593627450980392</v>
      </c>
      <c r="CE55" s="250">
        <f t="shared" si="5"/>
        <v>75.148552444233502</v>
      </c>
    </row>
    <row r="56" spans="4:83" x14ac:dyDescent="0.3">
      <c r="D56" s="207"/>
      <c r="E56" s="207"/>
      <c r="F56" s="208">
        <f t="shared" si="6"/>
        <v>2015</v>
      </c>
      <c r="G56" s="214">
        <v>0</v>
      </c>
      <c r="H56" s="214">
        <v>0</v>
      </c>
      <c r="I56" s="214">
        <v>0</v>
      </c>
      <c r="J56" s="214">
        <v>0</v>
      </c>
      <c r="K56" s="214">
        <v>0</v>
      </c>
      <c r="L56" s="214">
        <v>0</v>
      </c>
      <c r="M56" s="214">
        <v>0</v>
      </c>
      <c r="N56" s="214">
        <v>0</v>
      </c>
      <c r="O56" s="214">
        <v>0</v>
      </c>
      <c r="P56" s="214">
        <v>1</v>
      </c>
      <c r="Q56" s="214">
        <v>0</v>
      </c>
      <c r="R56" s="214">
        <v>0</v>
      </c>
      <c r="S56" s="214">
        <v>0</v>
      </c>
      <c r="T56" s="214">
        <v>0</v>
      </c>
      <c r="U56" s="214">
        <v>1</v>
      </c>
      <c r="V56" s="214">
        <v>0</v>
      </c>
      <c r="W56" s="214">
        <v>0</v>
      </c>
      <c r="X56" s="214">
        <v>1</v>
      </c>
      <c r="Y56" s="214">
        <v>0</v>
      </c>
      <c r="Z56" s="214">
        <v>0</v>
      </c>
      <c r="AA56" s="214">
        <v>0</v>
      </c>
      <c r="AB56" s="214">
        <v>0</v>
      </c>
      <c r="AC56" s="214">
        <v>3</v>
      </c>
      <c r="AD56" s="214">
        <v>1</v>
      </c>
      <c r="AE56" s="214">
        <v>0</v>
      </c>
      <c r="AF56" s="214">
        <v>1</v>
      </c>
      <c r="AG56" s="214">
        <v>2</v>
      </c>
      <c r="AH56" s="214">
        <v>2</v>
      </c>
      <c r="AI56" s="214">
        <v>2</v>
      </c>
      <c r="AJ56" s="214">
        <v>2</v>
      </c>
      <c r="AK56" s="214">
        <v>3</v>
      </c>
      <c r="AL56" s="214">
        <v>0</v>
      </c>
      <c r="AM56" s="214">
        <v>4</v>
      </c>
      <c r="AN56" s="214">
        <v>10</v>
      </c>
      <c r="AO56" s="214">
        <v>15</v>
      </c>
      <c r="AP56" s="214">
        <v>6</v>
      </c>
      <c r="AQ56" s="214">
        <v>11</v>
      </c>
      <c r="AR56" s="214">
        <v>20</v>
      </c>
      <c r="AS56" s="214">
        <v>18</v>
      </c>
      <c r="AT56" s="214">
        <v>23</v>
      </c>
      <c r="AU56" s="214">
        <v>40</v>
      </c>
      <c r="AV56" s="214">
        <v>41</v>
      </c>
      <c r="AW56" s="214">
        <v>44</v>
      </c>
      <c r="AX56" s="214">
        <v>43</v>
      </c>
      <c r="AY56" s="214">
        <v>86</v>
      </c>
      <c r="AZ56" s="214">
        <v>87</v>
      </c>
      <c r="BA56" s="214">
        <v>77</v>
      </c>
      <c r="BB56" s="214">
        <v>72</v>
      </c>
      <c r="BC56" s="214">
        <v>84</v>
      </c>
      <c r="BD56" s="214">
        <v>90</v>
      </c>
      <c r="BE56" s="214">
        <v>82</v>
      </c>
      <c r="BF56" s="214">
        <v>78</v>
      </c>
      <c r="BG56" s="214">
        <v>106</v>
      </c>
      <c r="BH56" s="214">
        <v>82</v>
      </c>
      <c r="BI56" s="214">
        <v>99</v>
      </c>
      <c r="BJ56" s="214">
        <v>97</v>
      </c>
      <c r="BK56" s="214">
        <v>95</v>
      </c>
      <c r="BL56" s="214">
        <v>89</v>
      </c>
      <c r="BM56" s="214">
        <v>78</v>
      </c>
      <c r="BN56" s="214">
        <v>66</v>
      </c>
      <c r="BO56" s="214">
        <v>86</v>
      </c>
      <c r="BP56" s="214">
        <v>70</v>
      </c>
      <c r="BQ56" s="214">
        <v>62</v>
      </c>
      <c r="BR56" s="214">
        <v>58</v>
      </c>
      <c r="BS56" s="214">
        <v>43</v>
      </c>
      <c r="BT56" s="214">
        <v>38</v>
      </c>
      <c r="BU56" s="214">
        <v>31</v>
      </c>
      <c r="BV56" s="214">
        <v>19</v>
      </c>
      <c r="BW56" s="214">
        <v>26</v>
      </c>
      <c r="BX56" s="214">
        <v>16</v>
      </c>
      <c r="BY56" s="214">
        <v>9</v>
      </c>
      <c r="BZ56" s="214">
        <v>5</v>
      </c>
      <c r="CA56" s="214">
        <v>14</v>
      </c>
      <c r="CB56" s="217">
        <f t="shared" si="2"/>
        <v>2050</v>
      </c>
      <c r="CC56" s="217">
        <f t="shared" si="3"/>
        <v>2139</v>
      </c>
      <c r="CD56" s="250">
        <f t="shared" si="4"/>
        <v>74.720975609756096</v>
      </c>
      <c r="CE56" s="250">
        <f t="shared" si="5"/>
        <v>75.454885460495561</v>
      </c>
    </row>
    <row r="57" spans="4:83" x14ac:dyDescent="0.3">
      <c r="D57" s="207"/>
      <c r="E57" s="207"/>
      <c r="F57" s="208">
        <f t="shared" si="6"/>
        <v>2016</v>
      </c>
      <c r="G57" s="214">
        <v>0</v>
      </c>
      <c r="H57" s="214">
        <v>0</v>
      </c>
      <c r="I57" s="214">
        <v>0</v>
      </c>
      <c r="J57" s="214">
        <v>0</v>
      </c>
      <c r="K57" s="214">
        <v>0</v>
      </c>
      <c r="L57" s="214">
        <v>0</v>
      </c>
      <c r="M57" s="214">
        <v>0</v>
      </c>
      <c r="N57" s="214">
        <v>0</v>
      </c>
      <c r="O57" s="214">
        <v>0</v>
      </c>
      <c r="P57" s="214">
        <v>0</v>
      </c>
      <c r="Q57" s="214">
        <v>0</v>
      </c>
      <c r="R57" s="214">
        <v>0</v>
      </c>
      <c r="S57" s="214">
        <v>0</v>
      </c>
      <c r="T57" s="214">
        <v>1</v>
      </c>
      <c r="U57" s="214">
        <v>0</v>
      </c>
      <c r="V57" s="214">
        <v>0</v>
      </c>
      <c r="W57" s="214">
        <v>0</v>
      </c>
      <c r="X57" s="214">
        <v>1</v>
      </c>
      <c r="Y57" s="214">
        <v>1</v>
      </c>
      <c r="Z57" s="214">
        <v>0</v>
      </c>
      <c r="AA57" s="214">
        <v>1</v>
      </c>
      <c r="AB57" s="214">
        <v>1</v>
      </c>
      <c r="AC57" s="214">
        <v>0</v>
      </c>
      <c r="AD57" s="214">
        <v>0</v>
      </c>
      <c r="AE57" s="214">
        <v>0</v>
      </c>
      <c r="AF57" s="214">
        <v>1</v>
      </c>
      <c r="AG57" s="214">
        <v>2</v>
      </c>
      <c r="AH57" s="214">
        <v>3</v>
      </c>
      <c r="AI57" s="214">
        <v>3</v>
      </c>
      <c r="AJ57" s="214">
        <v>4</v>
      </c>
      <c r="AK57" s="214">
        <v>6</v>
      </c>
      <c r="AL57" s="214">
        <v>2</v>
      </c>
      <c r="AM57" s="214">
        <v>8</v>
      </c>
      <c r="AN57" s="214">
        <v>5</v>
      </c>
      <c r="AO57" s="214">
        <v>6</v>
      </c>
      <c r="AP57" s="214">
        <v>13</v>
      </c>
      <c r="AQ57" s="214">
        <v>9</v>
      </c>
      <c r="AR57" s="214">
        <v>17</v>
      </c>
      <c r="AS57" s="214">
        <v>20</v>
      </c>
      <c r="AT57" s="214">
        <v>29</v>
      </c>
      <c r="AU57" s="214">
        <v>33</v>
      </c>
      <c r="AV57" s="214">
        <v>36</v>
      </c>
      <c r="AW57" s="214">
        <v>41</v>
      </c>
      <c r="AX57" s="214">
        <v>35</v>
      </c>
      <c r="AY57" s="214">
        <v>54</v>
      </c>
      <c r="AZ57" s="214">
        <v>91</v>
      </c>
      <c r="BA57" s="214">
        <v>84</v>
      </c>
      <c r="BB57" s="214">
        <v>73</v>
      </c>
      <c r="BC57" s="214">
        <v>71</v>
      </c>
      <c r="BD57" s="214">
        <v>96</v>
      </c>
      <c r="BE57" s="214">
        <v>81</v>
      </c>
      <c r="BF57" s="214">
        <v>82</v>
      </c>
      <c r="BG57" s="214">
        <v>82</v>
      </c>
      <c r="BH57" s="214">
        <v>110</v>
      </c>
      <c r="BI57" s="214">
        <v>103</v>
      </c>
      <c r="BJ57" s="214">
        <v>104</v>
      </c>
      <c r="BK57" s="214">
        <v>91</v>
      </c>
      <c r="BL57" s="214">
        <v>98</v>
      </c>
      <c r="BM57" s="214">
        <v>110</v>
      </c>
      <c r="BN57" s="214">
        <v>80</v>
      </c>
      <c r="BO57" s="214">
        <v>69</v>
      </c>
      <c r="BP57" s="214">
        <v>79</v>
      </c>
      <c r="BQ57" s="214">
        <v>84</v>
      </c>
      <c r="BR57" s="214">
        <v>61</v>
      </c>
      <c r="BS57" s="214">
        <v>42</v>
      </c>
      <c r="BT57" s="214">
        <v>47</v>
      </c>
      <c r="BU57" s="214">
        <v>47</v>
      </c>
      <c r="BV57" s="214">
        <v>10</v>
      </c>
      <c r="BW57" s="214">
        <v>24</v>
      </c>
      <c r="BX57" s="214">
        <v>23</v>
      </c>
      <c r="BY57" s="214">
        <v>12</v>
      </c>
      <c r="BZ57" s="214">
        <v>10</v>
      </c>
      <c r="CA57" s="214">
        <v>9</v>
      </c>
      <c r="CB57" s="217">
        <f t="shared" si="2"/>
        <v>2117</v>
      </c>
      <c r="CC57" s="217">
        <f t="shared" si="3"/>
        <v>2205</v>
      </c>
      <c r="CD57" s="250">
        <f t="shared" si="4"/>
        <v>75.318847425602272</v>
      </c>
      <c r="CE57" s="250">
        <f t="shared" si="5"/>
        <v>76.001587301587307</v>
      </c>
    </row>
    <row r="58" spans="4:83" x14ac:dyDescent="0.3">
      <c r="D58" s="207"/>
      <c r="E58" s="207"/>
      <c r="F58" s="208">
        <f t="shared" si="6"/>
        <v>2017</v>
      </c>
      <c r="G58" s="214">
        <v>0</v>
      </c>
      <c r="H58" s="214">
        <v>0</v>
      </c>
      <c r="I58" s="214">
        <v>0</v>
      </c>
      <c r="J58" s="214">
        <v>0</v>
      </c>
      <c r="K58" s="214">
        <v>0</v>
      </c>
      <c r="L58" s="214">
        <v>0</v>
      </c>
      <c r="M58" s="214">
        <v>0</v>
      </c>
      <c r="N58" s="214">
        <v>0</v>
      </c>
      <c r="O58" s="214">
        <v>0</v>
      </c>
      <c r="P58" s="214">
        <v>0</v>
      </c>
      <c r="Q58" s="214">
        <v>0</v>
      </c>
      <c r="R58" s="214">
        <v>0</v>
      </c>
      <c r="S58" s="214">
        <v>0</v>
      </c>
      <c r="T58" s="214">
        <v>0</v>
      </c>
      <c r="U58" s="214">
        <v>0</v>
      </c>
      <c r="V58" s="214">
        <v>0</v>
      </c>
      <c r="W58" s="214">
        <v>0</v>
      </c>
      <c r="X58" s="214">
        <v>0</v>
      </c>
      <c r="Y58" s="214">
        <v>1</v>
      </c>
      <c r="Z58" s="214">
        <v>0</v>
      </c>
      <c r="AA58" s="214">
        <v>2</v>
      </c>
      <c r="AB58" s="214">
        <v>0</v>
      </c>
      <c r="AC58" s="214">
        <v>2</v>
      </c>
      <c r="AD58" s="214">
        <v>2</v>
      </c>
      <c r="AE58" s="214">
        <v>0</v>
      </c>
      <c r="AF58" s="214">
        <v>2</v>
      </c>
      <c r="AG58" s="214">
        <v>3</v>
      </c>
      <c r="AH58" s="214">
        <v>0</v>
      </c>
      <c r="AI58" s="214">
        <v>1</v>
      </c>
      <c r="AJ58" s="214">
        <v>3</v>
      </c>
      <c r="AK58" s="214">
        <v>4</v>
      </c>
      <c r="AL58" s="214">
        <v>2</v>
      </c>
      <c r="AM58" s="214">
        <v>5</v>
      </c>
      <c r="AN58" s="214">
        <v>5</v>
      </c>
      <c r="AO58" s="214">
        <v>9</v>
      </c>
      <c r="AP58" s="214">
        <v>9</v>
      </c>
      <c r="AQ58" s="214">
        <v>12</v>
      </c>
      <c r="AR58" s="214">
        <v>15</v>
      </c>
      <c r="AS58" s="214">
        <v>11</v>
      </c>
      <c r="AT58" s="214">
        <v>19</v>
      </c>
      <c r="AU58" s="214">
        <v>19</v>
      </c>
      <c r="AV58" s="214">
        <v>30</v>
      </c>
      <c r="AW58" s="214">
        <v>41</v>
      </c>
      <c r="AX58" s="214">
        <v>38</v>
      </c>
      <c r="AY58" s="214">
        <v>53</v>
      </c>
      <c r="AZ58" s="214">
        <v>71</v>
      </c>
      <c r="BA58" s="214">
        <v>68</v>
      </c>
      <c r="BB58" s="214">
        <v>77</v>
      </c>
      <c r="BC58" s="214">
        <v>69</v>
      </c>
      <c r="BD58" s="214">
        <v>92</v>
      </c>
      <c r="BE58" s="214">
        <v>97</v>
      </c>
      <c r="BF58" s="214">
        <v>116</v>
      </c>
      <c r="BG58" s="214">
        <v>101</v>
      </c>
      <c r="BH58" s="214">
        <v>93</v>
      </c>
      <c r="BI58" s="214">
        <v>94</v>
      </c>
      <c r="BJ58" s="214">
        <v>100</v>
      </c>
      <c r="BK58" s="214">
        <v>83</v>
      </c>
      <c r="BL58" s="214">
        <v>84</v>
      </c>
      <c r="BM58" s="214">
        <v>73</v>
      </c>
      <c r="BN58" s="214">
        <v>76</v>
      </c>
      <c r="BO58" s="214">
        <v>68</v>
      </c>
      <c r="BP58" s="214">
        <v>81</v>
      </c>
      <c r="BQ58" s="214">
        <v>69</v>
      </c>
      <c r="BR58" s="214">
        <v>71</v>
      </c>
      <c r="BS58" s="214">
        <v>62</v>
      </c>
      <c r="BT58" s="214">
        <v>37</v>
      </c>
      <c r="BU58" s="214">
        <v>37</v>
      </c>
      <c r="BV58" s="214">
        <v>21</v>
      </c>
      <c r="BW58" s="214">
        <v>18</v>
      </c>
      <c r="BX58" s="214">
        <v>16</v>
      </c>
      <c r="BY58" s="214">
        <v>18</v>
      </c>
      <c r="BZ58" s="214">
        <v>5</v>
      </c>
      <c r="CA58" s="214">
        <v>14</v>
      </c>
      <c r="CB58" s="217">
        <f t="shared" si="2"/>
        <v>2007</v>
      </c>
      <c r="CC58" s="217">
        <f t="shared" si="3"/>
        <v>2099</v>
      </c>
      <c r="CD58" s="250">
        <f t="shared" si="4"/>
        <v>75.50074738415546</v>
      </c>
      <c r="CE58" s="250">
        <f t="shared" si="5"/>
        <v>76.24535493091949</v>
      </c>
    </row>
    <row r="59" spans="4:83" x14ac:dyDescent="0.3">
      <c r="D59" s="207"/>
      <c r="E59" s="207"/>
      <c r="F59" s="208">
        <f t="shared" si="6"/>
        <v>2018</v>
      </c>
      <c r="G59" s="214">
        <v>1</v>
      </c>
      <c r="H59" s="214">
        <v>0</v>
      </c>
      <c r="I59" s="214">
        <v>0</v>
      </c>
      <c r="J59" s="214">
        <v>0</v>
      </c>
      <c r="K59" s="214">
        <v>0</v>
      </c>
      <c r="L59" s="214">
        <v>0</v>
      </c>
      <c r="M59" s="214">
        <v>0</v>
      </c>
      <c r="N59" s="214">
        <v>0</v>
      </c>
      <c r="O59" s="214">
        <v>0</v>
      </c>
      <c r="P59" s="214">
        <v>0</v>
      </c>
      <c r="Q59" s="214">
        <v>0</v>
      </c>
      <c r="R59" s="214">
        <v>0</v>
      </c>
      <c r="S59" s="214">
        <v>1</v>
      </c>
      <c r="T59" s="214">
        <v>0</v>
      </c>
      <c r="U59" s="214">
        <v>0</v>
      </c>
      <c r="V59" s="214">
        <v>0</v>
      </c>
      <c r="W59" s="214">
        <v>1</v>
      </c>
      <c r="X59" s="214">
        <v>0</v>
      </c>
      <c r="Y59" s="214">
        <v>0</v>
      </c>
      <c r="Z59" s="214">
        <v>1</v>
      </c>
      <c r="AA59" s="214">
        <v>0</v>
      </c>
      <c r="AB59" s="214">
        <v>0</v>
      </c>
      <c r="AC59" s="214">
        <v>0</v>
      </c>
      <c r="AD59" s="214">
        <v>1</v>
      </c>
      <c r="AE59" s="214">
        <v>1</v>
      </c>
      <c r="AF59" s="214">
        <v>1</v>
      </c>
      <c r="AG59" s="214">
        <v>0</v>
      </c>
      <c r="AH59" s="214">
        <v>0</v>
      </c>
      <c r="AI59" s="214">
        <v>2</v>
      </c>
      <c r="AJ59" s="214">
        <v>2</v>
      </c>
      <c r="AK59" s="214">
        <v>3</v>
      </c>
      <c r="AL59" s="214">
        <v>4</v>
      </c>
      <c r="AM59" s="214">
        <v>4</v>
      </c>
      <c r="AN59" s="214">
        <v>10</v>
      </c>
      <c r="AO59" s="214">
        <v>6</v>
      </c>
      <c r="AP59" s="214">
        <v>6</v>
      </c>
      <c r="AQ59" s="214">
        <v>5</v>
      </c>
      <c r="AR59" s="214">
        <v>13</v>
      </c>
      <c r="AS59" s="214">
        <v>17</v>
      </c>
      <c r="AT59" s="214">
        <v>16</v>
      </c>
      <c r="AU59" s="214">
        <v>23</v>
      </c>
      <c r="AV59" s="214">
        <v>22</v>
      </c>
      <c r="AW59" s="214">
        <v>21</v>
      </c>
      <c r="AX59" s="214">
        <v>29</v>
      </c>
      <c r="AY59" s="214">
        <v>33</v>
      </c>
      <c r="AZ59" s="214">
        <v>60</v>
      </c>
      <c r="BA59" s="214">
        <v>63</v>
      </c>
      <c r="BB59" s="214">
        <v>71</v>
      </c>
      <c r="BC59" s="214">
        <v>90</v>
      </c>
      <c r="BD59" s="214">
        <v>91</v>
      </c>
      <c r="BE59" s="214">
        <v>83</v>
      </c>
      <c r="BF59" s="214">
        <v>95</v>
      </c>
      <c r="BG59" s="214">
        <v>97</v>
      </c>
      <c r="BH59" s="214">
        <v>93</v>
      </c>
      <c r="BI59" s="214">
        <v>79</v>
      </c>
      <c r="BJ59" s="214">
        <v>88</v>
      </c>
      <c r="BK59" s="214">
        <v>99</v>
      </c>
      <c r="BL59" s="214">
        <v>114</v>
      </c>
      <c r="BM59" s="214">
        <v>98</v>
      </c>
      <c r="BN59" s="214">
        <v>84</v>
      </c>
      <c r="BO59" s="214">
        <v>63</v>
      </c>
      <c r="BP59" s="214">
        <v>78</v>
      </c>
      <c r="BQ59" s="214">
        <v>65</v>
      </c>
      <c r="BR59" s="214">
        <v>70</v>
      </c>
      <c r="BS59" s="214">
        <v>68</v>
      </c>
      <c r="BT59" s="214">
        <v>34</v>
      </c>
      <c r="BU59" s="214">
        <v>46</v>
      </c>
      <c r="BV59" s="214">
        <v>26</v>
      </c>
      <c r="BW59" s="214">
        <v>17</v>
      </c>
      <c r="BX59" s="214">
        <v>29</v>
      </c>
      <c r="BY59" s="214">
        <v>10</v>
      </c>
      <c r="BZ59" s="214">
        <v>7</v>
      </c>
      <c r="CA59" s="214">
        <v>13</v>
      </c>
      <c r="CB59" s="217">
        <f t="shared" si="2"/>
        <v>1952</v>
      </c>
      <c r="CC59" s="217">
        <f t="shared" si="3"/>
        <v>2054</v>
      </c>
      <c r="CD59" s="250">
        <f t="shared" si="4"/>
        <v>76.12167008196721</v>
      </c>
      <c r="CE59" s="250">
        <f t="shared" si="5"/>
        <v>76.92307692307692</v>
      </c>
    </row>
    <row r="60" spans="4:83" x14ac:dyDescent="0.3">
      <c r="D60" s="207"/>
      <c r="E60" s="207"/>
      <c r="F60" s="208">
        <f t="shared" si="6"/>
        <v>2019</v>
      </c>
      <c r="G60" s="214">
        <v>0</v>
      </c>
      <c r="H60" s="214">
        <v>0</v>
      </c>
      <c r="I60" s="214">
        <v>0</v>
      </c>
      <c r="J60" s="214">
        <v>0</v>
      </c>
      <c r="K60" s="214">
        <v>0</v>
      </c>
      <c r="L60" s="214">
        <v>0</v>
      </c>
      <c r="M60" s="214">
        <v>0</v>
      </c>
      <c r="N60" s="214">
        <v>0</v>
      </c>
      <c r="O60" s="214">
        <v>0</v>
      </c>
      <c r="P60" s="214">
        <v>0</v>
      </c>
      <c r="Q60" s="214">
        <v>0</v>
      </c>
      <c r="R60" s="214">
        <v>0</v>
      </c>
      <c r="S60" s="214">
        <v>1</v>
      </c>
      <c r="T60" s="214">
        <v>1</v>
      </c>
      <c r="U60" s="214">
        <v>0</v>
      </c>
      <c r="V60" s="214">
        <v>0</v>
      </c>
      <c r="W60" s="214">
        <v>1</v>
      </c>
      <c r="X60" s="214">
        <v>0</v>
      </c>
      <c r="Y60" s="214">
        <v>0</v>
      </c>
      <c r="Z60" s="214">
        <v>0</v>
      </c>
      <c r="AA60" s="214">
        <v>2</v>
      </c>
      <c r="AB60" s="214">
        <v>0</v>
      </c>
      <c r="AC60" s="214">
        <v>1</v>
      </c>
      <c r="AD60" s="214">
        <v>0</v>
      </c>
      <c r="AE60" s="214">
        <v>0</v>
      </c>
      <c r="AF60" s="214">
        <v>1</v>
      </c>
      <c r="AG60" s="214">
        <v>0</v>
      </c>
      <c r="AH60" s="214">
        <v>1</v>
      </c>
      <c r="AI60" s="214">
        <v>2</v>
      </c>
      <c r="AJ60" s="214">
        <v>4</v>
      </c>
      <c r="AK60" s="214">
        <v>1</v>
      </c>
      <c r="AL60" s="214">
        <v>3</v>
      </c>
      <c r="AM60" s="214">
        <v>7</v>
      </c>
      <c r="AN60" s="214">
        <v>7</v>
      </c>
      <c r="AO60" s="214">
        <v>2</v>
      </c>
      <c r="AP60" s="214">
        <v>5</v>
      </c>
      <c r="AQ60" s="214">
        <v>10</v>
      </c>
      <c r="AR60" s="214">
        <v>16</v>
      </c>
      <c r="AS60" s="214">
        <v>12</v>
      </c>
      <c r="AT60" s="214">
        <v>20</v>
      </c>
      <c r="AU60" s="214">
        <v>20</v>
      </c>
      <c r="AV60" s="214">
        <v>24</v>
      </c>
      <c r="AW60" s="214">
        <v>24</v>
      </c>
      <c r="AX60" s="214">
        <v>31</v>
      </c>
      <c r="AY60" s="214">
        <v>29</v>
      </c>
      <c r="AZ60" s="214">
        <v>34</v>
      </c>
      <c r="BA60" s="214">
        <v>59</v>
      </c>
      <c r="BB60" s="214">
        <v>60</v>
      </c>
      <c r="BC60" s="214">
        <v>97</v>
      </c>
      <c r="BD60" s="214">
        <v>102</v>
      </c>
      <c r="BE60" s="214">
        <v>69</v>
      </c>
      <c r="BF60" s="214">
        <v>84</v>
      </c>
      <c r="BG60" s="214">
        <v>79</v>
      </c>
      <c r="BH60" s="214">
        <v>105</v>
      </c>
      <c r="BI60" s="214">
        <v>95</v>
      </c>
      <c r="BJ60" s="214">
        <v>79</v>
      </c>
      <c r="BK60" s="214">
        <v>104</v>
      </c>
      <c r="BL60" s="214">
        <v>83</v>
      </c>
      <c r="BM60" s="214">
        <v>87</v>
      </c>
      <c r="BN60" s="214">
        <v>83</v>
      </c>
      <c r="BO60" s="214">
        <v>75</v>
      </c>
      <c r="BP60" s="214">
        <v>75</v>
      </c>
      <c r="BQ60" s="214">
        <v>67</v>
      </c>
      <c r="BR60" s="214">
        <v>61</v>
      </c>
      <c r="BS60" s="214">
        <v>48</v>
      </c>
      <c r="BT60" s="214">
        <v>58</v>
      </c>
      <c r="BU60" s="214">
        <v>46</v>
      </c>
      <c r="BV60" s="214">
        <v>28</v>
      </c>
      <c r="BW60" s="214">
        <v>28</v>
      </c>
      <c r="BX60" s="214">
        <v>12</v>
      </c>
      <c r="BY60" s="214">
        <v>13</v>
      </c>
      <c r="BZ60" s="214">
        <v>8</v>
      </c>
      <c r="CA60" s="214">
        <v>11</v>
      </c>
      <c r="CB60" s="217">
        <f t="shared" si="2"/>
        <v>1875</v>
      </c>
      <c r="CC60" s="217">
        <f t="shared" si="3"/>
        <v>1975</v>
      </c>
      <c r="CD60" s="250">
        <f t="shared" si="4"/>
        <v>76.218666666666664</v>
      </c>
      <c r="CE60" s="250">
        <f t="shared" si="5"/>
        <v>77.020506329113928</v>
      </c>
    </row>
    <row r="61" spans="4:83" x14ac:dyDescent="0.3">
      <c r="D61" s="207"/>
      <c r="E61" s="207"/>
      <c r="F61" s="208">
        <f t="shared" si="6"/>
        <v>2020</v>
      </c>
      <c r="G61" s="214">
        <v>0</v>
      </c>
      <c r="H61" s="214">
        <v>0</v>
      </c>
      <c r="I61" s="214">
        <v>0</v>
      </c>
      <c r="J61" s="214">
        <v>0</v>
      </c>
      <c r="K61" s="214">
        <v>0</v>
      </c>
      <c r="L61" s="214">
        <v>0</v>
      </c>
      <c r="M61" s="214">
        <v>0</v>
      </c>
      <c r="N61" s="214">
        <v>0</v>
      </c>
      <c r="O61" s="214">
        <v>0</v>
      </c>
      <c r="P61" s="214">
        <v>0</v>
      </c>
      <c r="Q61" s="214">
        <v>0</v>
      </c>
      <c r="R61" s="214">
        <v>2</v>
      </c>
      <c r="S61" s="214">
        <v>1</v>
      </c>
      <c r="T61" s="214">
        <v>1</v>
      </c>
      <c r="U61" s="214">
        <v>0</v>
      </c>
      <c r="V61" s="214">
        <v>0</v>
      </c>
      <c r="W61" s="214">
        <v>1</v>
      </c>
      <c r="X61" s="214">
        <v>0</v>
      </c>
      <c r="Y61" s="214">
        <v>1</v>
      </c>
      <c r="Z61" s="214">
        <v>0</v>
      </c>
      <c r="AA61" s="214">
        <v>1</v>
      </c>
      <c r="AB61" s="214">
        <v>0</v>
      </c>
      <c r="AC61" s="214">
        <v>0</v>
      </c>
      <c r="AD61" s="214">
        <v>1</v>
      </c>
      <c r="AE61" s="214">
        <v>0</v>
      </c>
      <c r="AF61" s="214">
        <v>2</v>
      </c>
      <c r="AG61" s="214">
        <v>0</v>
      </c>
      <c r="AH61" s="214">
        <v>3</v>
      </c>
      <c r="AI61" s="214">
        <v>4</v>
      </c>
      <c r="AJ61" s="214">
        <v>6</v>
      </c>
      <c r="AK61" s="214">
        <v>4</v>
      </c>
      <c r="AL61" s="214">
        <v>3</v>
      </c>
      <c r="AM61" s="214">
        <v>2</v>
      </c>
      <c r="AN61" s="214">
        <v>4</v>
      </c>
      <c r="AO61" s="214">
        <v>6</v>
      </c>
      <c r="AP61" s="214">
        <v>3</v>
      </c>
      <c r="AQ61" s="214">
        <v>1</v>
      </c>
      <c r="AR61" s="214">
        <v>11</v>
      </c>
      <c r="AS61" s="214">
        <v>11</v>
      </c>
      <c r="AT61" s="214">
        <v>15</v>
      </c>
      <c r="AU61" s="214">
        <v>24</v>
      </c>
      <c r="AV61" s="214">
        <v>27</v>
      </c>
      <c r="AW61" s="214">
        <v>21</v>
      </c>
      <c r="AX61" s="214">
        <v>24</v>
      </c>
      <c r="AY61" s="214">
        <v>39</v>
      </c>
      <c r="AZ61" s="214">
        <v>45</v>
      </c>
      <c r="BA61" s="214">
        <v>54</v>
      </c>
      <c r="BB61" s="214">
        <v>67</v>
      </c>
      <c r="BC61" s="214">
        <v>81</v>
      </c>
      <c r="BD61" s="214">
        <v>94</v>
      </c>
      <c r="BE61" s="214">
        <v>111</v>
      </c>
      <c r="BF61" s="214">
        <v>78</v>
      </c>
      <c r="BG61" s="214">
        <v>113</v>
      </c>
      <c r="BH61" s="214">
        <v>97</v>
      </c>
      <c r="BI61" s="214">
        <v>110</v>
      </c>
      <c r="BJ61" s="214">
        <v>105</v>
      </c>
      <c r="BK61" s="214">
        <v>96</v>
      </c>
      <c r="BL61" s="214">
        <v>89</v>
      </c>
      <c r="BM61" s="214">
        <v>95</v>
      </c>
      <c r="BN61" s="214">
        <v>78</v>
      </c>
      <c r="BO61" s="214">
        <v>70</v>
      </c>
      <c r="BP61" s="214">
        <v>83</v>
      </c>
      <c r="BQ61" s="214">
        <v>88</v>
      </c>
      <c r="BR61" s="214">
        <v>69</v>
      </c>
      <c r="BS61" s="214">
        <v>51</v>
      </c>
      <c r="BT61" s="214">
        <v>48</v>
      </c>
      <c r="BU61" s="214">
        <v>47</v>
      </c>
      <c r="BV61" s="214">
        <v>33</v>
      </c>
      <c r="BW61" s="214">
        <v>25</v>
      </c>
      <c r="BX61" s="214">
        <v>23</v>
      </c>
      <c r="BY61" s="214">
        <v>14</v>
      </c>
      <c r="BZ61" s="214">
        <v>5</v>
      </c>
      <c r="CA61" s="214">
        <v>20</v>
      </c>
      <c r="CB61" s="217">
        <f t="shared" si="2"/>
        <v>1987</v>
      </c>
      <c r="CC61" s="217">
        <f t="shared" si="3"/>
        <v>2107</v>
      </c>
      <c r="CD61" s="250">
        <f t="shared" si="4"/>
        <v>76.310015098137896</v>
      </c>
      <c r="CE61" s="250">
        <f t="shared" si="5"/>
        <v>77.224015187470343</v>
      </c>
    </row>
    <row r="62" spans="4:83" x14ac:dyDescent="0.3">
      <c r="D62" s="207"/>
      <c r="E62" s="207"/>
      <c r="F62" s="208">
        <f t="shared" si="6"/>
        <v>2021</v>
      </c>
      <c r="G62" s="214">
        <v>0</v>
      </c>
      <c r="H62" s="214">
        <v>0</v>
      </c>
      <c r="I62" s="214">
        <v>0</v>
      </c>
      <c r="J62" s="214">
        <v>0</v>
      </c>
      <c r="K62" s="214">
        <v>0</v>
      </c>
      <c r="L62" s="214">
        <v>0</v>
      </c>
      <c r="M62" s="214">
        <v>0</v>
      </c>
      <c r="N62" s="214">
        <v>0</v>
      </c>
      <c r="O62" s="214">
        <v>0</v>
      </c>
      <c r="P62" s="214">
        <v>0</v>
      </c>
      <c r="Q62" s="214">
        <v>0</v>
      </c>
      <c r="R62" s="214">
        <v>1</v>
      </c>
      <c r="S62" s="214">
        <v>0</v>
      </c>
      <c r="T62" s="214">
        <v>0</v>
      </c>
      <c r="U62" s="214">
        <v>0</v>
      </c>
      <c r="V62" s="214">
        <v>1</v>
      </c>
      <c r="W62" s="214">
        <v>1</v>
      </c>
      <c r="X62" s="214">
        <v>1</v>
      </c>
      <c r="Y62" s="214">
        <v>0</v>
      </c>
      <c r="Z62" s="214">
        <v>0</v>
      </c>
      <c r="AA62" s="214">
        <v>0</v>
      </c>
      <c r="AB62" s="214">
        <v>0</v>
      </c>
      <c r="AC62" s="214">
        <v>1</v>
      </c>
      <c r="AD62" s="214">
        <v>0</v>
      </c>
      <c r="AE62" s="214">
        <v>0</v>
      </c>
      <c r="AF62" s="214">
        <v>0</v>
      </c>
      <c r="AG62" s="214">
        <v>1</v>
      </c>
      <c r="AH62" s="214">
        <v>1</v>
      </c>
      <c r="AI62" s="214">
        <v>2</v>
      </c>
      <c r="AJ62" s="214">
        <v>3</v>
      </c>
      <c r="AK62" s="214">
        <v>2</v>
      </c>
      <c r="AL62" s="214">
        <v>0</v>
      </c>
      <c r="AM62" s="214">
        <v>3</v>
      </c>
      <c r="AN62" s="214">
        <v>2</v>
      </c>
      <c r="AO62" s="214">
        <v>2</v>
      </c>
      <c r="AP62" s="214">
        <v>12</v>
      </c>
      <c r="AQ62" s="214">
        <v>11</v>
      </c>
      <c r="AR62" s="214">
        <v>2</v>
      </c>
      <c r="AS62" s="214">
        <v>5</v>
      </c>
      <c r="AT62" s="214">
        <v>11</v>
      </c>
      <c r="AU62" s="214">
        <v>15</v>
      </c>
      <c r="AV62" s="214">
        <v>37</v>
      </c>
      <c r="AW62" s="214">
        <v>20</v>
      </c>
      <c r="AX62" s="214">
        <v>26</v>
      </c>
      <c r="AY62" s="214">
        <v>26</v>
      </c>
      <c r="AZ62" s="214">
        <v>32</v>
      </c>
      <c r="BA62" s="214">
        <v>43</v>
      </c>
      <c r="BB62" s="214">
        <v>50</v>
      </c>
      <c r="BC62" s="214">
        <v>59</v>
      </c>
      <c r="BD62" s="214">
        <v>78</v>
      </c>
      <c r="BE62" s="214">
        <v>84</v>
      </c>
      <c r="BF62" s="214">
        <v>120</v>
      </c>
      <c r="BG62" s="214">
        <v>77</v>
      </c>
      <c r="BH62" s="214">
        <v>77</v>
      </c>
      <c r="BI62" s="214">
        <v>86</v>
      </c>
      <c r="BJ62" s="214">
        <v>85</v>
      </c>
      <c r="BK62" s="214">
        <v>87</v>
      </c>
      <c r="BL62" s="214">
        <v>86</v>
      </c>
      <c r="BM62" s="214">
        <v>77</v>
      </c>
      <c r="BN62" s="214">
        <v>97</v>
      </c>
      <c r="BO62" s="214">
        <v>83</v>
      </c>
      <c r="BP62" s="214">
        <v>87</v>
      </c>
      <c r="BQ62" s="214">
        <v>70</v>
      </c>
      <c r="BR62" s="214">
        <v>66</v>
      </c>
      <c r="BS62" s="214">
        <v>45</v>
      </c>
      <c r="BT62" s="214">
        <v>55</v>
      </c>
      <c r="BU62" s="214">
        <v>41</v>
      </c>
      <c r="BV62" s="214">
        <v>35</v>
      </c>
      <c r="BW62" s="214">
        <v>35</v>
      </c>
      <c r="BX62" s="214">
        <v>19</v>
      </c>
      <c r="BY62" s="214">
        <v>10</v>
      </c>
      <c r="BZ62" s="214">
        <v>6</v>
      </c>
      <c r="CA62" s="214">
        <v>11</v>
      </c>
      <c r="CB62" s="217">
        <f t="shared" si="2"/>
        <v>1771</v>
      </c>
      <c r="CC62" s="217">
        <f t="shared" si="3"/>
        <v>1887</v>
      </c>
      <c r="CD62" s="250">
        <f t="shared" si="4"/>
        <v>76.839638622247321</v>
      </c>
      <c r="CE62" s="250">
        <f t="shared" si="5"/>
        <v>77.759671436142028</v>
      </c>
    </row>
    <row r="63" spans="4:83" x14ac:dyDescent="0.3">
      <c r="D63" s="207"/>
      <c r="E63" s="207"/>
      <c r="F63" s="208">
        <f t="shared" si="6"/>
        <v>2022</v>
      </c>
      <c r="G63" s="214">
        <v>0</v>
      </c>
      <c r="H63" s="214">
        <v>0</v>
      </c>
      <c r="I63" s="214">
        <v>0</v>
      </c>
      <c r="J63" s="214">
        <v>0</v>
      </c>
      <c r="K63" s="214">
        <v>0</v>
      </c>
      <c r="L63" s="214">
        <v>0</v>
      </c>
      <c r="M63" s="214">
        <v>0</v>
      </c>
      <c r="N63" s="214">
        <v>0</v>
      </c>
      <c r="O63" s="214">
        <v>0</v>
      </c>
      <c r="P63" s="214">
        <v>0</v>
      </c>
      <c r="Q63" s="214">
        <v>1</v>
      </c>
      <c r="R63" s="214">
        <v>1</v>
      </c>
      <c r="S63" s="214">
        <v>0</v>
      </c>
      <c r="T63" s="214">
        <v>0</v>
      </c>
      <c r="U63" s="214">
        <v>0</v>
      </c>
      <c r="V63" s="214">
        <v>0</v>
      </c>
      <c r="W63" s="214">
        <v>0</v>
      </c>
      <c r="X63" s="214">
        <v>0</v>
      </c>
      <c r="Y63" s="214">
        <v>0</v>
      </c>
      <c r="Z63" s="214">
        <v>0</v>
      </c>
      <c r="AA63" s="214">
        <v>0</v>
      </c>
      <c r="AB63" s="214">
        <v>0</v>
      </c>
      <c r="AC63" s="214">
        <v>0</v>
      </c>
      <c r="AD63" s="214">
        <v>0</v>
      </c>
      <c r="AE63" s="214">
        <v>1</v>
      </c>
      <c r="AF63" s="214">
        <v>1</v>
      </c>
      <c r="AG63" s="214">
        <v>0</v>
      </c>
      <c r="AH63" s="214">
        <v>0</v>
      </c>
      <c r="AI63" s="214">
        <v>1</v>
      </c>
      <c r="AJ63" s="214">
        <v>2</v>
      </c>
      <c r="AK63" s="214">
        <v>2</v>
      </c>
      <c r="AL63" s="214">
        <v>1</v>
      </c>
      <c r="AM63" s="214">
        <v>1</v>
      </c>
      <c r="AN63" s="214">
        <v>1</v>
      </c>
      <c r="AO63" s="214">
        <v>1</v>
      </c>
      <c r="AP63" s="214">
        <v>9</v>
      </c>
      <c r="AQ63" s="214">
        <v>3</v>
      </c>
      <c r="AR63" s="214">
        <v>3</v>
      </c>
      <c r="AS63" s="214">
        <v>7</v>
      </c>
      <c r="AT63" s="214">
        <v>9</v>
      </c>
      <c r="AU63" s="214">
        <v>12</v>
      </c>
      <c r="AV63" s="214">
        <v>16</v>
      </c>
      <c r="AW63" s="214">
        <v>24</v>
      </c>
      <c r="AX63" s="214">
        <v>25</v>
      </c>
      <c r="AY63" s="214">
        <v>32</v>
      </c>
      <c r="AZ63" s="214">
        <v>27</v>
      </c>
      <c r="BA63" s="214">
        <v>34</v>
      </c>
      <c r="BB63" s="214">
        <v>45</v>
      </c>
      <c r="BC63" s="214">
        <v>40</v>
      </c>
      <c r="BD63" s="214">
        <v>63</v>
      </c>
      <c r="BE63" s="214">
        <v>69</v>
      </c>
      <c r="BF63" s="214">
        <v>77</v>
      </c>
      <c r="BG63" s="214">
        <v>96</v>
      </c>
      <c r="BH63" s="214">
        <v>78</v>
      </c>
      <c r="BI63" s="214">
        <v>96</v>
      </c>
      <c r="BJ63" s="214">
        <v>126</v>
      </c>
      <c r="BK63" s="214">
        <v>92</v>
      </c>
      <c r="BL63" s="214">
        <v>86</v>
      </c>
      <c r="BM63" s="214">
        <v>96</v>
      </c>
      <c r="BN63" s="214">
        <v>103</v>
      </c>
      <c r="BO63" s="214">
        <v>95</v>
      </c>
      <c r="BP63" s="214">
        <v>84</v>
      </c>
      <c r="BQ63" s="214">
        <v>65</v>
      </c>
      <c r="BR63" s="214">
        <v>57</v>
      </c>
      <c r="BS63" s="214">
        <v>67</v>
      </c>
      <c r="BT63" s="214">
        <v>45</v>
      </c>
      <c r="BU63" s="214">
        <v>42</v>
      </c>
      <c r="BV63" s="214">
        <v>30</v>
      </c>
      <c r="BW63" s="214">
        <v>25</v>
      </c>
      <c r="BX63" s="214">
        <v>18</v>
      </c>
      <c r="BY63" s="214">
        <v>16</v>
      </c>
      <c r="BZ63" s="214">
        <v>11</v>
      </c>
      <c r="CA63" s="214">
        <v>20</v>
      </c>
      <c r="CB63" s="217">
        <f t="shared" si="2"/>
        <v>1736</v>
      </c>
      <c r="CC63" s="217">
        <f t="shared" si="3"/>
        <v>1856</v>
      </c>
      <c r="CD63" s="250">
        <f t="shared" si="4"/>
        <v>77.591589861751146</v>
      </c>
      <c r="CE63" s="250">
        <f t="shared" si="5"/>
        <v>78.557112068965523</v>
      </c>
    </row>
    <row r="64" spans="4:83" x14ac:dyDescent="0.3">
      <c r="D64" s="207"/>
      <c r="E64" s="207"/>
      <c r="F64" s="208">
        <f t="shared" si="6"/>
        <v>2023</v>
      </c>
      <c r="G64" s="214">
        <v>0</v>
      </c>
      <c r="H64" s="214">
        <v>0</v>
      </c>
      <c r="I64" s="214">
        <v>0</v>
      </c>
      <c r="J64" s="214">
        <v>0</v>
      </c>
      <c r="K64" s="214">
        <v>0</v>
      </c>
      <c r="L64" s="214">
        <v>0</v>
      </c>
      <c r="M64" s="214">
        <v>0</v>
      </c>
      <c r="N64" s="214">
        <v>0</v>
      </c>
      <c r="O64" s="214">
        <v>0</v>
      </c>
      <c r="P64" s="214">
        <v>0</v>
      </c>
      <c r="Q64" s="214">
        <v>0</v>
      </c>
      <c r="R64" s="214">
        <v>1</v>
      </c>
      <c r="S64" s="214">
        <v>0</v>
      </c>
      <c r="T64" s="214">
        <v>0</v>
      </c>
      <c r="U64" s="214">
        <v>0</v>
      </c>
      <c r="V64" s="214">
        <v>0</v>
      </c>
      <c r="W64" s="214">
        <v>1</v>
      </c>
      <c r="X64" s="214">
        <v>0</v>
      </c>
      <c r="Y64" s="214">
        <v>0</v>
      </c>
      <c r="Z64" s="214">
        <v>0</v>
      </c>
      <c r="AA64" s="214">
        <v>0</v>
      </c>
      <c r="AB64" s="214">
        <v>0</v>
      </c>
      <c r="AC64" s="214">
        <v>1</v>
      </c>
      <c r="AD64" s="214">
        <v>0</v>
      </c>
      <c r="AE64" s="214">
        <v>1</v>
      </c>
      <c r="AF64" s="214">
        <v>0</v>
      </c>
      <c r="AG64" s="214">
        <v>1</v>
      </c>
      <c r="AH64" s="214">
        <v>0</v>
      </c>
      <c r="AI64" s="214">
        <v>0</v>
      </c>
      <c r="AJ64" s="214">
        <v>1</v>
      </c>
      <c r="AK64" s="214">
        <v>0</v>
      </c>
      <c r="AL64" s="214">
        <v>2</v>
      </c>
      <c r="AM64" s="214">
        <v>2</v>
      </c>
      <c r="AN64" s="214">
        <v>7</v>
      </c>
      <c r="AO64" s="214">
        <v>3</v>
      </c>
      <c r="AP64" s="214">
        <v>2</v>
      </c>
      <c r="AQ64" s="214">
        <v>8</v>
      </c>
      <c r="AR64" s="214">
        <v>6</v>
      </c>
      <c r="AS64" s="214">
        <v>9</v>
      </c>
      <c r="AT64" s="214">
        <v>7</v>
      </c>
      <c r="AU64" s="214">
        <v>12</v>
      </c>
      <c r="AV64" s="214">
        <v>7</v>
      </c>
      <c r="AW64" s="214">
        <v>17</v>
      </c>
      <c r="AX64" s="214">
        <v>21</v>
      </c>
      <c r="AY64" s="214">
        <v>29</v>
      </c>
      <c r="AZ64" s="214">
        <v>35</v>
      </c>
      <c r="BA64" s="214">
        <v>31</v>
      </c>
      <c r="BB64" s="214">
        <v>37</v>
      </c>
      <c r="BC64" s="214">
        <v>66</v>
      </c>
      <c r="BD64" s="214">
        <v>57</v>
      </c>
      <c r="BE64" s="214">
        <v>52</v>
      </c>
      <c r="BF64" s="214">
        <v>72</v>
      </c>
      <c r="BG64" s="214">
        <v>102</v>
      </c>
      <c r="BH64" s="214">
        <v>106</v>
      </c>
      <c r="BI64" s="214">
        <v>88</v>
      </c>
      <c r="BJ64" s="214">
        <v>85</v>
      </c>
      <c r="BK64" s="214">
        <v>83</v>
      </c>
      <c r="BL64" s="214">
        <v>83</v>
      </c>
      <c r="BM64" s="214">
        <v>106</v>
      </c>
      <c r="BN64" s="214">
        <v>79</v>
      </c>
      <c r="BO64" s="214">
        <v>83</v>
      </c>
      <c r="BP64" s="214">
        <v>80</v>
      </c>
      <c r="BQ64" s="214">
        <v>65</v>
      </c>
      <c r="BR64" s="214">
        <v>75</v>
      </c>
      <c r="BS64" s="214">
        <v>57</v>
      </c>
      <c r="BT64" s="214">
        <v>59</v>
      </c>
      <c r="BU64" s="214">
        <v>40</v>
      </c>
      <c r="BV64" s="214">
        <v>38</v>
      </c>
      <c r="BW64" s="214">
        <v>25</v>
      </c>
      <c r="BX64" s="214">
        <v>23</v>
      </c>
      <c r="BY64" s="214">
        <v>16</v>
      </c>
      <c r="BZ64" s="214">
        <v>5</v>
      </c>
      <c r="CA64" s="214">
        <v>16</v>
      </c>
      <c r="CB64" s="217">
        <f t="shared" si="2"/>
        <v>1679</v>
      </c>
      <c r="CC64" s="217">
        <f t="shared" si="3"/>
        <v>1802</v>
      </c>
      <c r="CD64" s="250">
        <f t="shared" si="4"/>
        <v>77.609886837403209</v>
      </c>
      <c r="CE64" s="250">
        <f t="shared" si="5"/>
        <v>78.599334073251939</v>
      </c>
    </row>
    <row r="65" spans="4:83" x14ac:dyDescent="0.3">
      <c r="D65" s="207"/>
      <c r="E65" s="207"/>
      <c r="F65" s="208">
        <f t="shared" si="6"/>
        <v>2024</v>
      </c>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c r="BI65" s="215"/>
      <c r="BJ65" s="215"/>
      <c r="BK65" s="215"/>
      <c r="BL65" s="215"/>
      <c r="BM65" s="215"/>
      <c r="BN65" s="215"/>
      <c r="BO65" s="215"/>
      <c r="BP65" s="215"/>
      <c r="BQ65" s="215"/>
      <c r="BR65" s="215"/>
      <c r="BS65" s="215"/>
      <c r="BT65" s="215"/>
      <c r="BU65" s="215"/>
      <c r="BV65" s="215"/>
      <c r="BW65" s="215"/>
      <c r="BX65" s="215"/>
      <c r="BY65" s="215"/>
      <c r="BZ65" s="215"/>
      <c r="CA65" s="215"/>
      <c r="CB65" s="217" t="e">
        <f t="shared" si="2"/>
        <v>#N/A</v>
      </c>
      <c r="CC65" s="217" t="e">
        <f t="shared" si="3"/>
        <v>#N/A</v>
      </c>
      <c r="CD65" s="250" t="e">
        <f t="shared" si="4"/>
        <v>#N/A</v>
      </c>
      <c r="CE65" s="250" t="e">
        <f t="shared" si="5"/>
        <v>#N/A</v>
      </c>
    </row>
    <row r="66" spans="4:83" x14ac:dyDescent="0.3">
      <c r="D66" s="207"/>
      <c r="E66" s="207"/>
      <c r="F66" s="208">
        <f t="shared" si="6"/>
        <v>2025</v>
      </c>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c r="BI66" s="215"/>
      <c r="BJ66" s="215"/>
      <c r="BK66" s="215"/>
      <c r="BL66" s="215"/>
      <c r="BM66" s="215"/>
      <c r="BN66" s="215"/>
      <c r="BO66" s="215"/>
      <c r="BP66" s="215"/>
      <c r="BQ66" s="215"/>
      <c r="BR66" s="215"/>
      <c r="BS66" s="215"/>
      <c r="BT66" s="215"/>
      <c r="BU66" s="215"/>
      <c r="BV66" s="215"/>
      <c r="BW66" s="215"/>
      <c r="BX66" s="215"/>
      <c r="BY66" s="215"/>
      <c r="BZ66" s="215"/>
      <c r="CA66" s="215"/>
      <c r="CB66" s="217" t="e">
        <f t="shared" si="2"/>
        <v>#N/A</v>
      </c>
      <c r="CC66" s="217" t="e">
        <f t="shared" si="3"/>
        <v>#N/A</v>
      </c>
      <c r="CD66" s="250" t="e">
        <f t="shared" si="4"/>
        <v>#N/A</v>
      </c>
      <c r="CE66" s="250" t="e">
        <f t="shared" si="5"/>
        <v>#N/A</v>
      </c>
    </row>
    <row r="67" spans="4:83" x14ac:dyDescent="0.3">
      <c r="D67" s="207"/>
      <c r="E67" s="207"/>
      <c r="F67" s="208">
        <f t="shared" si="6"/>
        <v>2026</v>
      </c>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c r="BJ67" s="215"/>
      <c r="BK67" s="215"/>
      <c r="BL67" s="215"/>
      <c r="BM67" s="215"/>
      <c r="BN67" s="215"/>
      <c r="BO67" s="215"/>
      <c r="BP67" s="215"/>
      <c r="BQ67" s="215"/>
      <c r="BR67" s="215"/>
      <c r="BS67" s="215"/>
      <c r="BT67" s="215"/>
      <c r="BU67" s="215"/>
      <c r="BV67" s="215"/>
      <c r="BW67" s="215"/>
      <c r="BX67" s="215"/>
      <c r="BY67" s="215"/>
      <c r="BZ67" s="215"/>
      <c r="CA67" s="215"/>
      <c r="CB67" s="217" t="e">
        <f t="shared" si="2"/>
        <v>#N/A</v>
      </c>
      <c r="CC67" s="217" t="e">
        <f t="shared" si="3"/>
        <v>#N/A</v>
      </c>
      <c r="CD67" s="250" t="e">
        <f t="shared" si="4"/>
        <v>#N/A</v>
      </c>
      <c r="CE67" s="250" t="e">
        <f t="shared" si="5"/>
        <v>#N/A</v>
      </c>
    </row>
    <row r="68" spans="4:83" x14ac:dyDescent="0.3">
      <c r="D68" s="207"/>
      <c r="E68" s="207"/>
      <c r="F68" s="208">
        <f t="shared" si="6"/>
        <v>2027</v>
      </c>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c r="BH68" s="215"/>
      <c r="BI68" s="215"/>
      <c r="BJ68" s="215"/>
      <c r="BK68" s="215"/>
      <c r="BL68" s="215"/>
      <c r="BM68" s="215"/>
      <c r="BN68" s="215"/>
      <c r="BO68" s="215"/>
      <c r="BP68" s="215"/>
      <c r="BQ68" s="215"/>
      <c r="BR68" s="215"/>
      <c r="BS68" s="215"/>
      <c r="BT68" s="215"/>
      <c r="BU68" s="215"/>
      <c r="BV68" s="215"/>
      <c r="BW68" s="215"/>
      <c r="BX68" s="215"/>
      <c r="BY68" s="215"/>
      <c r="BZ68" s="215"/>
      <c r="CA68" s="215"/>
      <c r="CB68" s="217" t="e">
        <f t="shared" si="2"/>
        <v>#N/A</v>
      </c>
      <c r="CC68" s="217" t="e">
        <f t="shared" si="3"/>
        <v>#N/A</v>
      </c>
      <c r="CD68" s="250" t="e">
        <f t="shared" si="4"/>
        <v>#N/A</v>
      </c>
      <c r="CE68" s="250" t="e">
        <f t="shared" si="5"/>
        <v>#N/A</v>
      </c>
    </row>
    <row r="69" spans="4:83" x14ac:dyDescent="0.3">
      <c r="D69" s="207"/>
      <c r="E69" s="207"/>
      <c r="F69" s="208">
        <f t="shared" si="6"/>
        <v>2028</v>
      </c>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c r="BI69" s="215"/>
      <c r="BJ69" s="215"/>
      <c r="BK69" s="215"/>
      <c r="BL69" s="215"/>
      <c r="BM69" s="215"/>
      <c r="BN69" s="215"/>
      <c r="BO69" s="215"/>
      <c r="BP69" s="215"/>
      <c r="BQ69" s="215"/>
      <c r="BR69" s="215"/>
      <c r="BS69" s="215"/>
      <c r="BT69" s="215"/>
      <c r="BU69" s="215"/>
      <c r="BV69" s="215"/>
      <c r="BW69" s="215"/>
      <c r="BX69" s="215"/>
      <c r="BY69" s="215"/>
      <c r="BZ69" s="215"/>
      <c r="CA69" s="215"/>
      <c r="CB69" s="217" t="e">
        <f t="shared" si="2"/>
        <v>#N/A</v>
      </c>
      <c r="CC69" s="217" t="e">
        <f t="shared" si="3"/>
        <v>#N/A</v>
      </c>
      <c r="CD69" s="250" t="e">
        <f t="shared" si="4"/>
        <v>#N/A</v>
      </c>
      <c r="CE69" s="250" t="e">
        <f t="shared" si="5"/>
        <v>#N/A</v>
      </c>
    </row>
    <row r="70" spans="4:83" x14ac:dyDescent="0.3">
      <c r="D70" s="207"/>
      <c r="E70" s="207"/>
      <c r="F70" s="208">
        <f t="shared" si="6"/>
        <v>2029</v>
      </c>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c r="BJ70" s="215"/>
      <c r="BK70" s="215"/>
      <c r="BL70" s="215"/>
      <c r="BM70" s="215"/>
      <c r="BN70" s="215"/>
      <c r="BO70" s="215"/>
      <c r="BP70" s="215"/>
      <c r="BQ70" s="215"/>
      <c r="BR70" s="215"/>
      <c r="BS70" s="215"/>
      <c r="BT70" s="215"/>
      <c r="BU70" s="215"/>
      <c r="BV70" s="215"/>
      <c r="BW70" s="215"/>
      <c r="BX70" s="215"/>
      <c r="BY70" s="215"/>
      <c r="BZ70" s="215"/>
      <c r="CA70" s="215"/>
      <c r="CB70" s="217" t="e">
        <f t="shared" si="2"/>
        <v>#N/A</v>
      </c>
      <c r="CC70" s="217" t="e">
        <f t="shared" si="3"/>
        <v>#N/A</v>
      </c>
      <c r="CD70" s="250" t="e">
        <f t="shared" si="4"/>
        <v>#N/A</v>
      </c>
      <c r="CE70" s="250" t="e">
        <f t="shared" si="5"/>
        <v>#N/A</v>
      </c>
    </row>
    <row r="71" spans="4:83" x14ac:dyDescent="0.3">
      <c r="D71" s="207"/>
      <c r="E71" s="207"/>
      <c r="F71" s="208">
        <f t="shared" si="6"/>
        <v>2030</v>
      </c>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215"/>
      <c r="BH71" s="215"/>
      <c r="BI71" s="215"/>
      <c r="BJ71" s="215"/>
      <c r="BK71" s="215"/>
      <c r="BL71" s="215"/>
      <c r="BM71" s="215"/>
      <c r="BN71" s="215"/>
      <c r="BO71" s="215"/>
      <c r="BP71" s="215"/>
      <c r="BQ71" s="215"/>
      <c r="BR71" s="215"/>
      <c r="BS71" s="215"/>
      <c r="BT71" s="215"/>
      <c r="BU71" s="215"/>
      <c r="BV71" s="215"/>
      <c r="BW71" s="215"/>
      <c r="BX71" s="215"/>
      <c r="BY71" s="215"/>
      <c r="BZ71" s="215"/>
      <c r="CA71" s="215"/>
      <c r="CB71" s="217" t="e">
        <f t="shared" si="2"/>
        <v>#N/A</v>
      </c>
      <c r="CC71" s="217" t="e">
        <f t="shared" si="3"/>
        <v>#N/A</v>
      </c>
      <c r="CD71" s="250" t="e">
        <f t="shared" si="4"/>
        <v>#N/A</v>
      </c>
      <c r="CE71" s="250" t="e">
        <f t="shared" si="5"/>
        <v>#N/A</v>
      </c>
    </row>
    <row r="72" spans="4:83" x14ac:dyDescent="0.3">
      <c r="D72" s="207"/>
      <c r="E72" s="207"/>
      <c r="F72" s="216" t="s">
        <v>23</v>
      </c>
      <c r="G72" s="211">
        <f>SUM(G9:G71)</f>
        <v>6</v>
      </c>
      <c r="H72" s="211"/>
      <c r="I72" s="211">
        <f t="shared" ref="I72:BT72" si="7">SUM(I9:I71)</f>
        <v>3</v>
      </c>
      <c r="J72" s="211">
        <f t="shared" si="7"/>
        <v>2</v>
      </c>
      <c r="K72" s="211">
        <f t="shared" si="7"/>
        <v>3</v>
      </c>
      <c r="L72" s="211">
        <f t="shared" si="7"/>
        <v>8</v>
      </c>
      <c r="M72" s="211">
        <f t="shared" si="7"/>
        <v>4</v>
      </c>
      <c r="N72" s="211">
        <f t="shared" si="7"/>
        <v>4</v>
      </c>
      <c r="O72" s="211">
        <f t="shared" si="7"/>
        <v>5</v>
      </c>
      <c r="P72" s="211">
        <f t="shared" si="7"/>
        <v>7</v>
      </c>
      <c r="Q72" s="211">
        <f t="shared" si="7"/>
        <v>10</v>
      </c>
      <c r="R72" s="211">
        <f t="shared" si="7"/>
        <v>16</v>
      </c>
      <c r="S72" s="211">
        <f t="shared" si="7"/>
        <v>15</v>
      </c>
      <c r="T72" s="211">
        <f t="shared" si="7"/>
        <v>22</v>
      </c>
      <c r="U72" s="211">
        <f t="shared" si="7"/>
        <v>26</v>
      </c>
      <c r="V72" s="211">
        <f t="shared" si="7"/>
        <v>32</v>
      </c>
      <c r="W72" s="211">
        <f t="shared" si="7"/>
        <v>47</v>
      </c>
      <c r="X72" s="211">
        <f t="shared" si="7"/>
        <v>48</v>
      </c>
      <c r="Y72" s="211">
        <f t="shared" si="7"/>
        <v>63</v>
      </c>
      <c r="Z72" s="211">
        <f t="shared" si="7"/>
        <v>66</v>
      </c>
      <c r="AA72" s="211">
        <f t="shared" si="7"/>
        <v>98</v>
      </c>
      <c r="AB72" s="211">
        <f t="shared" si="7"/>
        <v>117</v>
      </c>
      <c r="AC72" s="211">
        <f t="shared" si="7"/>
        <v>113</v>
      </c>
      <c r="AD72" s="211">
        <f t="shared" si="7"/>
        <v>174</v>
      </c>
      <c r="AE72" s="211">
        <f t="shared" si="7"/>
        <v>187</v>
      </c>
      <c r="AF72" s="211">
        <f t="shared" si="7"/>
        <v>226</v>
      </c>
      <c r="AG72" s="211">
        <f t="shared" si="7"/>
        <v>301</v>
      </c>
      <c r="AH72" s="211">
        <f t="shared" si="7"/>
        <v>327</v>
      </c>
      <c r="AI72" s="211">
        <f t="shared" si="7"/>
        <v>362</v>
      </c>
      <c r="AJ72" s="211">
        <f t="shared" si="7"/>
        <v>429</v>
      </c>
      <c r="AK72" s="211">
        <f t="shared" si="7"/>
        <v>495</v>
      </c>
      <c r="AL72" s="211">
        <f t="shared" si="7"/>
        <v>549</v>
      </c>
      <c r="AM72" s="211">
        <f t="shared" si="7"/>
        <v>638</v>
      </c>
      <c r="AN72" s="211">
        <f t="shared" si="7"/>
        <v>745</v>
      </c>
      <c r="AO72" s="211">
        <f t="shared" si="7"/>
        <v>837</v>
      </c>
      <c r="AP72" s="211">
        <f t="shared" si="7"/>
        <v>911</v>
      </c>
      <c r="AQ72" s="211">
        <f t="shared" si="7"/>
        <v>1051</v>
      </c>
      <c r="AR72" s="211">
        <f t="shared" si="7"/>
        <v>1165</v>
      </c>
      <c r="AS72" s="211">
        <f t="shared" si="7"/>
        <v>1232</v>
      </c>
      <c r="AT72" s="211">
        <f t="shared" si="7"/>
        <v>1353</v>
      </c>
      <c r="AU72" s="211">
        <f t="shared" si="7"/>
        <v>1482</v>
      </c>
      <c r="AV72" s="211">
        <f t="shared" si="7"/>
        <v>1677</v>
      </c>
      <c r="AW72" s="211">
        <f t="shared" si="7"/>
        <v>1689</v>
      </c>
      <c r="AX72" s="211">
        <f t="shared" si="7"/>
        <v>1715</v>
      </c>
      <c r="AY72" s="211">
        <f t="shared" si="7"/>
        <v>2038</v>
      </c>
      <c r="AZ72" s="211">
        <f t="shared" si="7"/>
        <v>2095</v>
      </c>
      <c r="BA72" s="211">
        <f t="shared" si="7"/>
        <v>2202</v>
      </c>
      <c r="BB72" s="211">
        <f t="shared" si="7"/>
        <v>2253</v>
      </c>
      <c r="BC72" s="211">
        <f t="shared" si="7"/>
        <v>2319</v>
      </c>
      <c r="BD72" s="211">
        <f t="shared" si="7"/>
        <v>2441</v>
      </c>
      <c r="BE72" s="211">
        <f t="shared" si="7"/>
        <v>2456</v>
      </c>
      <c r="BF72" s="211">
        <f t="shared" si="7"/>
        <v>2510</v>
      </c>
      <c r="BG72" s="211">
        <f t="shared" si="7"/>
        <v>2572</v>
      </c>
      <c r="BH72" s="211">
        <f t="shared" si="7"/>
        <v>2451</v>
      </c>
      <c r="BI72" s="211">
        <f t="shared" si="7"/>
        <v>2457</v>
      </c>
      <c r="BJ72" s="211">
        <f t="shared" si="7"/>
        <v>2351</v>
      </c>
      <c r="BK72" s="211">
        <f t="shared" si="7"/>
        <v>2223</v>
      </c>
      <c r="BL72" s="211">
        <f t="shared" si="7"/>
        <v>2131</v>
      </c>
      <c r="BM72" s="211">
        <f t="shared" si="7"/>
        <v>2022</v>
      </c>
      <c r="BN72" s="211">
        <f t="shared" si="7"/>
        <v>1815</v>
      </c>
      <c r="BO72" s="211">
        <f t="shared" si="7"/>
        <v>1654</v>
      </c>
      <c r="BP72" s="211">
        <f t="shared" si="7"/>
        <v>1534</v>
      </c>
      <c r="BQ72" s="211">
        <f t="shared" si="7"/>
        <v>1345</v>
      </c>
      <c r="BR72" s="211">
        <f t="shared" si="7"/>
        <v>1189</v>
      </c>
      <c r="BS72" s="211">
        <f t="shared" si="7"/>
        <v>986</v>
      </c>
      <c r="BT72" s="211">
        <f t="shared" si="7"/>
        <v>802</v>
      </c>
      <c r="BU72" s="211">
        <f t="shared" ref="BU72:CA72" si="8">SUM(BU9:BU71)</f>
        <v>667</v>
      </c>
      <c r="BV72" s="211">
        <f t="shared" si="8"/>
        <v>455</v>
      </c>
      <c r="BW72" s="211">
        <f t="shared" si="8"/>
        <v>368</v>
      </c>
      <c r="BX72" s="211">
        <f t="shared" si="8"/>
        <v>282</v>
      </c>
      <c r="BY72" s="211">
        <f t="shared" si="8"/>
        <v>197</v>
      </c>
      <c r="BZ72" s="211">
        <f t="shared" si="8"/>
        <v>101</v>
      </c>
      <c r="CA72" s="211">
        <f t="shared" si="8"/>
        <v>203</v>
      </c>
      <c r="CB72" s="211"/>
      <c r="CC72" s="211"/>
      <c r="CD72" s="211"/>
      <c r="CE72" s="211"/>
    </row>
    <row r="73" spans="4:83" x14ac:dyDescent="0.3"/>
  </sheetData>
  <hyperlinks>
    <hyperlink ref="F5" r:id="rId1"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FFFF00"/>
  </sheetPr>
  <dimension ref="A1:AH285"/>
  <sheetViews>
    <sheetView showGridLines="0" zoomScale="80" zoomScaleNormal="80" workbookViewId="0">
      <pane xSplit="7" topLeftCell="H1" activePane="topRight" state="frozen"/>
      <selection pane="topRight" activeCell="AT22" sqref="AT22"/>
    </sheetView>
  </sheetViews>
  <sheetFormatPr defaultRowHeight="14" zeroHeight="1" x14ac:dyDescent="0.3"/>
  <cols>
    <col min="1" max="1" width="3.25" customWidth="1"/>
    <col min="2" max="2" width="9.83203125" customWidth="1"/>
    <col min="3" max="9" width="6.5" customWidth="1"/>
    <col min="10" max="12" width="6.5" hidden="1" customWidth="1"/>
    <col min="13" max="28" width="0" hidden="1" customWidth="1"/>
    <col min="29" max="34" width="9.58203125" hidden="1" customWidth="1"/>
  </cols>
  <sheetData>
    <row r="1" spans="1:34" ht="20" x14ac:dyDescent="0.4">
      <c r="A1" s="1" t="s">
        <v>111</v>
      </c>
      <c r="B1" s="24"/>
      <c r="C1" s="24"/>
      <c r="D1" s="24"/>
      <c r="E1" s="24"/>
      <c r="F1" s="24"/>
      <c r="G1" s="24"/>
      <c r="H1" s="24"/>
      <c r="I1" s="24"/>
      <c r="J1" s="28"/>
    </row>
    <row r="2" spans="1:34" x14ac:dyDescent="0.3">
      <c r="A2" s="24"/>
      <c r="B2" s="24"/>
      <c r="C2" s="24"/>
      <c r="D2" s="24"/>
      <c r="E2" s="24"/>
      <c r="F2" s="24"/>
      <c r="G2" s="24"/>
      <c r="H2" s="24"/>
      <c r="I2" s="24"/>
      <c r="J2" s="24"/>
    </row>
    <row r="3" spans="1:34" ht="14.5" thickBot="1" x14ac:dyDescent="0.35">
      <c r="A3" s="24"/>
      <c r="B3" s="24"/>
      <c r="C3" s="24"/>
      <c r="D3" s="24"/>
      <c r="E3" s="24"/>
      <c r="F3" s="24"/>
      <c r="G3" s="24"/>
      <c r="H3" s="24"/>
      <c r="I3" s="24"/>
      <c r="J3" s="24"/>
    </row>
    <row r="4" spans="1:34" ht="3" customHeight="1" x14ac:dyDescent="0.3">
      <c r="A4" s="24"/>
      <c r="B4" s="155"/>
      <c r="C4" s="153"/>
      <c r="D4" s="153"/>
      <c r="E4" s="388"/>
      <c r="F4" s="389"/>
      <c r="G4" s="24"/>
      <c r="H4" s="24"/>
      <c r="I4" s="24"/>
      <c r="J4" s="24"/>
    </row>
    <row r="5" spans="1:34" x14ac:dyDescent="0.3">
      <c r="A5" s="24"/>
      <c r="B5" s="188" t="s">
        <v>29</v>
      </c>
      <c r="C5" s="189"/>
      <c r="D5" s="189"/>
      <c r="E5" s="390">
        <v>2025</v>
      </c>
      <c r="F5" s="391"/>
      <c r="G5" s="24"/>
      <c r="H5" s="24"/>
      <c r="I5" s="24"/>
      <c r="J5" s="24"/>
    </row>
    <row r="6" spans="1:34" ht="14.5" thickBot="1" x14ac:dyDescent="0.35">
      <c r="A6" s="24"/>
      <c r="B6" s="156" t="s">
        <v>73</v>
      </c>
      <c r="C6" s="154"/>
      <c r="D6" s="154"/>
      <c r="E6" s="392">
        <v>2060</v>
      </c>
      <c r="F6" s="393"/>
      <c r="G6" s="24"/>
      <c r="H6" s="24"/>
      <c r="I6" s="24"/>
      <c r="J6" s="24"/>
    </row>
    <row r="7" spans="1:34" ht="6" customHeight="1" x14ac:dyDescent="0.3">
      <c r="A7" s="24"/>
      <c r="B7" s="24"/>
      <c r="C7" s="24"/>
      <c r="D7" s="24"/>
      <c r="E7" s="24"/>
      <c r="F7" s="24"/>
      <c r="G7" s="24"/>
      <c r="H7" s="24"/>
      <c r="I7" s="24"/>
      <c r="J7" s="28"/>
    </row>
    <row r="8" spans="1:34" ht="6" customHeight="1" x14ac:dyDescent="0.3">
      <c r="A8" s="24"/>
      <c r="B8" s="24"/>
      <c r="C8" s="24"/>
      <c r="D8" s="24"/>
      <c r="E8" s="24"/>
      <c r="F8" s="24"/>
      <c r="G8" s="24"/>
      <c r="H8" s="24"/>
      <c r="I8" s="24"/>
      <c r="J8" s="28"/>
    </row>
    <row r="9" spans="1:34" ht="14.5" thickBot="1" x14ac:dyDescent="0.35">
      <c r="A9" s="24"/>
      <c r="B9" s="162" t="s">
        <v>75</v>
      </c>
      <c r="C9" s="24"/>
      <c r="D9" s="24"/>
      <c r="E9" s="24"/>
      <c r="F9" s="24"/>
      <c r="G9" s="24"/>
      <c r="H9" s="24"/>
      <c r="I9" s="24"/>
      <c r="J9" s="28"/>
    </row>
    <row r="10" spans="1:34" ht="26.5" thickBot="1" x14ac:dyDescent="0.35">
      <c r="A10" s="24"/>
      <c r="B10" s="30" t="s">
        <v>7</v>
      </c>
      <c r="C10" s="158" t="s">
        <v>176</v>
      </c>
      <c r="D10" s="158" t="s">
        <v>178</v>
      </c>
      <c r="E10" s="158" t="s">
        <v>180</v>
      </c>
      <c r="F10" s="158" t="s">
        <v>185</v>
      </c>
      <c r="G10" s="158" t="s">
        <v>186</v>
      </c>
      <c r="H10" s="158" t="s">
        <v>187</v>
      </c>
      <c r="I10" s="158" t="s">
        <v>188</v>
      </c>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row>
    <row r="11" spans="1:34" x14ac:dyDescent="0.3">
      <c r="A11" s="24"/>
      <c r="B11" s="33">
        <f>Survey!B12</f>
        <v>2005</v>
      </c>
      <c r="C11" s="129">
        <v>2</v>
      </c>
      <c r="D11" s="129">
        <v>2</v>
      </c>
      <c r="E11" s="129">
        <v>2</v>
      </c>
      <c r="F11" s="129">
        <v>2</v>
      </c>
      <c r="G11" s="129">
        <v>2</v>
      </c>
      <c r="H11" s="129">
        <v>2</v>
      </c>
      <c r="I11" s="129">
        <v>2</v>
      </c>
      <c r="J11" s="129">
        <v>2</v>
      </c>
      <c r="K11" s="129">
        <v>2</v>
      </c>
      <c r="L11" s="129">
        <v>2</v>
      </c>
      <c r="M11" s="129">
        <v>2</v>
      </c>
      <c r="N11" s="129">
        <v>2</v>
      </c>
      <c r="O11" s="129">
        <v>2</v>
      </c>
      <c r="P11" s="129">
        <v>2</v>
      </c>
      <c r="Q11" s="129">
        <v>2</v>
      </c>
      <c r="R11" s="129">
        <v>2</v>
      </c>
      <c r="S11" s="129">
        <v>2</v>
      </c>
      <c r="T11" s="129">
        <v>2</v>
      </c>
      <c r="U11" s="129">
        <v>2</v>
      </c>
      <c r="V11" s="129">
        <v>2</v>
      </c>
      <c r="W11" s="129">
        <v>2</v>
      </c>
      <c r="X11" s="129">
        <v>2</v>
      </c>
      <c r="Y11" s="129">
        <v>2</v>
      </c>
      <c r="Z11" s="129">
        <v>2</v>
      </c>
      <c r="AA11" s="129">
        <v>2</v>
      </c>
      <c r="AB11" s="129">
        <v>2.4074239224083493</v>
      </c>
      <c r="AC11" s="129">
        <v>2</v>
      </c>
      <c r="AD11" s="129">
        <v>2</v>
      </c>
      <c r="AE11" s="129">
        <v>2</v>
      </c>
      <c r="AF11" s="129">
        <v>2</v>
      </c>
      <c r="AG11" s="129">
        <v>2</v>
      </c>
      <c r="AH11" s="129">
        <v>2</v>
      </c>
    </row>
    <row r="12" spans="1:34" x14ac:dyDescent="0.3">
      <c r="A12" s="24"/>
      <c r="B12" s="33">
        <f>Survey!B13</f>
        <v>2006</v>
      </c>
      <c r="C12" s="129">
        <v>2</v>
      </c>
      <c r="D12" s="129">
        <v>2</v>
      </c>
      <c r="E12" s="129">
        <v>2</v>
      </c>
      <c r="F12" s="129">
        <v>2</v>
      </c>
      <c r="G12" s="129">
        <v>2</v>
      </c>
      <c r="H12" s="129">
        <v>2</v>
      </c>
      <c r="I12" s="129">
        <v>2</v>
      </c>
      <c r="J12" s="129">
        <v>2</v>
      </c>
      <c r="K12" s="129">
        <v>2</v>
      </c>
      <c r="L12" s="129">
        <v>2</v>
      </c>
      <c r="M12" s="129">
        <v>2</v>
      </c>
      <c r="N12" s="129">
        <v>2</v>
      </c>
      <c r="O12" s="129">
        <v>2</v>
      </c>
      <c r="P12" s="129">
        <v>2</v>
      </c>
      <c r="Q12" s="129">
        <v>2</v>
      </c>
      <c r="R12" s="129">
        <v>2</v>
      </c>
      <c r="S12" s="129">
        <v>2</v>
      </c>
      <c r="T12" s="129">
        <v>2</v>
      </c>
      <c r="U12" s="129">
        <v>2</v>
      </c>
      <c r="V12" s="129">
        <v>2</v>
      </c>
      <c r="W12" s="129">
        <v>2</v>
      </c>
      <c r="X12" s="129">
        <v>2</v>
      </c>
      <c r="Y12" s="129">
        <v>2</v>
      </c>
      <c r="Z12" s="129">
        <v>2</v>
      </c>
      <c r="AA12" s="129">
        <v>2</v>
      </c>
      <c r="AB12" s="129">
        <v>2.2330562529238676</v>
      </c>
      <c r="AC12" s="129">
        <v>2</v>
      </c>
      <c r="AD12" s="129">
        <v>2</v>
      </c>
      <c r="AE12" s="129">
        <v>2</v>
      </c>
      <c r="AF12" s="129">
        <v>2</v>
      </c>
      <c r="AG12" s="129">
        <v>2</v>
      </c>
      <c r="AH12" s="129">
        <v>2</v>
      </c>
    </row>
    <row r="13" spans="1:34" x14ac:dyDescent="0.3">
      <c r="A13" s="24"/>
      <c r="B13" s="33">
        <f>Survey!B14</f>
        <v>2007</v>
      </c>
      <c r="C13" s="129">
        <v>2</v>
      </c>
      <c r="D13" s="129">
        <v>2</v>
      </c>
      <c r="E13" s="129">
        <v>2</v>
      </c>
      <c r="F13" s="129">
        <v>2</v>
      </c>
      <c r="G13" s="129">
        <v>2</v>
      </c>
      <c r="H13" s="129">
        <v>2</v>
      </c>
      <c r="I13" s="129">
        <v>2</v>
      </c>
      <c r="J13" s="129">
        <v>2</v>
      </c>
      <c r="K13" s="129">
        <v>2</v>
      </c>
      <c r="L13" s="129">
        <v>2</v>
      </c>
      <c r="M13" s="129">
        <v>2</v>
      </c>
      <c r="N13" s="129">
        <v>2</v>
      </c>
      <c r="O13" s="129">
        <v>2</v>
      </c>
      <c r="P13" s="129">
        <v>2</v>
      </c>
      <c r="Q13" s="129">
        <v>2</v>
      </c>
      <c r="R13" s="129">
        <v>2</v>
      </c>
      <c r="S13" s="129">
        <v>2</v>
      </c>
      <c r="T13" s="129">
        <v>2</v>
      </c>
      <c r="U13" s="129">
        <v>2</v>
      </c>
      <c r="V13" s="129">
        <v>2</v>
      </c>
      <c r="W13" s="129">
        <v>2</v>
      </c>
      <c r="X13" s="129">
        <v>2</v>
      </c>
      <c r="Y13" s="129">
        <v>2</v>
      </c>
      <c r="Z13" s="129">
        <v>2</v>
      </c>
      <c r="AA13" s="129">
        <v>2</v>
      </c>
      <c r="AB13" s="129">
        <v>2.1823878269121399</v>
      </c>
      <c r="AC13" s="129">
        <v>2</v>
      </c>
      <c r="AD13" s="129">
        <v>2</v>
      </c>
      <c r="AE13" s="129">
        <v>2</v>
      </c>
      <c r="AF13" s="129">
        <v>2</v>
      </c>
      <c r="AG13" s="129">
        <v>2</v>
      </c>
      <c r="AH13" s="129">
        <v>2</v>
      </c>
    </row>
    <row r="14" spans="1:34" x14ac:dyDescent="0.3">
      <c r="B14" s="33">
        <f>Survey!B15</f>
        <v>2008</v>
      </c>
      <c r="C14" s="129">
        <v>2</v>
      </c>
      <c r="D14" s="129">
        <v>2</v>
      </c>
      <c r="E14" s="129">
        <v>2</v>
      </c>
      <c r="F14" s="129">
        <v>2</v>
      </c>
      <c r="G14" s="129">
        <v>2</v>
      </c>
      <c r="H14" s="129">
        <v>2</v>
      </c>
      <c r="I14" s="129">
        <v>2</v>
      </c>
      <c r="J14" s="129">
        <v>2</v>
      </c>
      <c r="K14" s="129">
        <v>2</v>
      </c>
      <c r="L14" s="129">
        <v>2</v>
      </c>
      <c r="M14" s="129">
        <v>2</v>
      </c>
      <c r="N14" s="129">
        <v>2</v>
      </c>
      <c r="O14" s="129">
        <v>2</v>
      </c>
      <c r="P14" s="129">
        <v>2</v>
      </c>
      <c r="Q14" s="129">
        <v>2</v>
      </c>
      <c r="R14" s="129">
        <v>2</v>
      </c>
      <c r="S14" s="129">
        <v>2</v>
      </c>
      <c r="T14" s="129">
        <v>2</v>
      </c>
      <c r="U14" s="129">
        <v>2</v>
      </c>
      <c r="V14" s="129">
        <v>2</v>
      </c>
      <c r="W14" s="129">
        <v>2</v>
      </c>
      <c r="X14" s="129">
        <v>2</v>
      </c>
      <c r="Y14" s="129">
        <v>2</v>
      </c>
      <c r="Z14" s="129">
        <v>2</v>
      </c>
      <c r="AA14" s="129">
        <v>2</v>
      </c>
      <c r="AB14" s="129">
        <v>2.0892165783074432</v>
      </c>
      <c r="AC14" s="129">
        <v>2</v>
      </c>
      <c r="AD14" s="129">
        <v>2</v>
      </c>
      <c r="AE14" s="129">
        <v>2</v>
      </c>
      <c r="AF14" s="129">
        <v>2</v>
      </c>
      <c r="AG14" s="129">
        <v>2</v>
      </c>
      <c r="AH14" s="129">
        <v>2</v>
      </c>
    </row>
    <row r="15" spans="1:34" x14ac:dyDescent="0.3">
      <c r="B15" s="33">
        <f>Survey!B16</f>
        <v>2009</v>
      </c>
      <c r="C15" s="129">
        <v>2</v>
      </c>
      <c r="D15" s="129">
        <v>2</v>
      </c>
      <c r="E15" s="129">
        <v>2</v>
      </c>
      <c r="F15" s="129">
        <v>2</v>
      </c>
      <c r="G15" s="129">
        <v>2</v>
      </c>
      <c r="H15" s="129">
        <v>2</v>
      </c>
      <c r="I15" s="129">
        <v>2</v>
      </c>
      <c r="J15" s="129">
        <v>2</v>
      </c>
      <c r="K15" s="129">
        <v>2</v>
      </c>
      <c r="L15" s="129">
        <v>2</v>
      </c>
      <c r="M15" s="129">
        <v>2</v>
      </c>
      <c r="N15" s="129">
        <v>2</v>
      </c>
      <c r="O15" s="129">
        <v>2</v>
      </c>
      <c r="P15" s="129">
        <v>2</v>
      </c>
      <c r="Q15" s="129">
        <v>2</v>
      </c>
      <c r="R15" s="129">
        <v>2</v>
      </c>
      <c r="S15" s="129">
        <v>2</v>
      </c>
      <c r="T15" s="129">
        <v>2</v>
      </c>
      <c r="U15" s="129">
        <v>2</v>
      </c>
      <c r="V15" s="129">
        <v>2</v>
      </c>
      <c r="W15" s="129">
        <v>2</v>
      </c>
      <c r="X15" s="129">
        <v>2</v>
      </c>
      <c r="Y15" s="129">
        <v>2</v>
      </c>
      <c r="Z15" s="129">
        <v>2</v>
      </c>
      <c r="AA15" s="129">
        <v>2</v>
      </c>
      <c r="AB15" s="129">
        <v>2</v>
      </c>
      <c r="AC15" s="129">
        <v>2</v>
      </c>
      <c r="AD15" s="129">
        <v>2</v>
      </c>
      <c r="AE15" s="129">
        <v>2</v>
      </c>
      <c r="AF15" s="129">
        <v>2</v>
      </c>
      <c r="AG15" s="129">
        <v>2</v>
      </c>
      <c r="AH15" s="129">
        <v>2</v>
      </c>
    </row>
    <row r="16" spans="1:34" x14ac:dyDescent="0.3">
      <c r="B16" s="33">
        <f>Survey!B17</f>
        <v>2010</v>
      </c>
      <c r="C16" s="129">
        <v>2</v>
      </c>
      <c r="D16" s="129">
        <v>2</v>
      </c>
      <c r="E16" s="129">
        <v>2</v>
      </c>
      <c r="F16" s="129">
        <v>2</v>
      </c>
      <c r="G16" s="129">
        <v>2</v>
      </c>
      <c r="H16" s="129">
        <v>2</v>
      </c>
      <c r="I16" s="129">
        <v>2</v>
      </c>
      <c r="J16" s="129">
        <v>2</v>
      </c>
      <c r="K16" s="129">
        <v>2</v>
      </c>
      <c r="L16" s="129">
        <v>2</v>
      </c>
      <c r="M16" s="129">
        <v>2</v>
      </c>
      <c r="N16" s="129">
        <v>2</v>
      </c>
      <c r="O16" s="129">
        <v>2</v>
      </c>
      <c r="P16" s="129">
        <v>2</v>
      </c>
      <c r="Q16" s="129">
        <v>2</v>
      </c>
      <c r="R16" s="129">
        <v>2</v>
      </c>
      <c r="S16" s="129">
        <v>2</v>
      </c>
      <c r="T16" s="129">
        <v>2</v>
      </c>
      <c r="U16" s="129">
        <v>2</v>
      </c>
      <c r="V16" s="129">
        <v>2</v>
      </c>
      <c r="W16" s="129">
        <v>2</v>
      </c>
      <c r="X16" s="129">
        <v>2</v>
      </c>
      <c r="Y16" s="129">
        <v>2</v>
      </c>
      <c r="Z16" s="129">
        <v>2</v>
      </c>
      <c r="AA16" s="129">
        <v>2</v>
      </c>
      <c r="AB16" s="129">
        <v>2</v>
      </c>
      <c r="AC16" s="129">
        <v>2</v>
      </c>
      <c r="AD16" s="129">
        <v>2</v>
      </c>
      <c r="AE16" s="129">
        <v>2</v>
      </c>
      <c r="AF16" s="129">
        <v>2</v>
      </c>
      <c r="AG16" s="129">
        <v>2</v>
      </c>
      <c r="AH16" s="129">
        <v>2</v>
      </c>
    </row>
    <row r="17" spans="2:34" x14ac:dyDescent="0.3">
      <c r="B17" s="33">
        <f>Survey!B18</f>
        <v>2011</v>
      </c>
      <c r="C17" s="129">
        <v>2</v>
      </c>
      <c r="D17" s="129">
        <v>2</v>
      </c>
      <c r="E17" s="129">
        <v>2</v>
      </c>
      <c r="F17" s="129">
        <v>2</v>
      </c>
      <c r="G17" s="129">
        <v>2</v>
      </c>
      <c r="H17" s="129">
        <v>2</v>
      </c>
      <c r="I17" s="129">
        <v>2</v>
      </c>
      <c r="J17" s="129">
        <v>2</v>
      </c>
      <c r="K17" s="129">
        <v>2</v>
      </c>
      <c r="L17" s="129">
        <v>2</v>
      </c>
      <c r="M17" s="129">
        <v>2</v>
      </c>
      <c r="N17" s="129">
        <v>2</v>
      </c>
      <c r="O17" s="129">
        <v>2</v>
      </c>
      <c r="P17" s="129">
        <v>2</v>
      </c>
      <c r="Q17" s="129">
        <v>2</v>
      </c>
      <c r="R17" s="129">
        <v>2</v>
      </c>
      <c r="S17" s="129">
        <v>2</v>
      </c>
      <c r="T17" s="129">
        <v>2</v>
      </c>
      <c r="U17" s="129">
        <v>2</v>
      </c>
      <c r="V17" s="129">
        <v>2</v>
      </c>
      <c r="W17" s="129">
        <v>2</v>
      </c>
      <c r="X17" s="129">
        <v>2</v>
      </c>
      <c r="Y17" s="129">
        <v>2</v>
      </c>
      <c r="Z17" s="129">
        <v>2</v>
      </c>
      <c r="AA17" s="129">
        <v>2</v>
      </c>
      <c r="AB17" s="129">
        <v>2</v>
      </c>
      <c r="AC17" s="129">
        <v>2</v>
      </c>
      <c r="AD17" s="129">
        <v>2</v>
      </c>
      <c r="AE17" s="129">
        <v>2</v>
      </c>
      <c r="AF17" s="129">
        <v>2</v>
      </c>
      <c r="AG17" s="129">
        <v>2</v>
      </c>
      <c r="AH17" s="129">
        <v>2</v>
      </c>
    </row>
    <row r="18" spans="2:34" x14ac:dyDescent="0.3">
      <c r="B18" s="33">
        <f>Survey!B19</f>
        <v>2012</v>
      </c>
      <c r="C18" s="129">
        <v>2</v>
      </c>
      <c r="D18" s="129">
        <v>2</v>
      </c>
      <c r="E18" s="129">
        <v>2</v>
      </c>
      <c r="F18" s="129">
        <v>2</v>
      </c>
      <c r="G18" s="129">
        <v>2</v>
      </c>
      <c r="H18" s="129">
        <v>2</v>
      </c>
      <c r="I18" s="129">
        <v>2</v>
      </c>
      <c r="J18" s="129">
        <v>2</v>
      </c>
      <c r="K18" s="129">
        <v>2</v>
      </c>
      <c r="L18" s="129">
        <v>2</v>
      </c>
      <c r="M18" s="129">
        <v>2</v>
      </c>
      <c r="N18" s="129">
        <v>2</v>
      </c>
      <c r="O18" s="129">
        <v>2</v>
      </c>
      <c r="P18" s="129">
        <v>2</v>
      </c>
      <c r="Q18" s="129">
        <v>2</v>
      </c>
      <c r="R18" s="129">
        <v>2</v>
      </c>
      <c r="S18" s="129">
        <v>2</v>
      </c>
      <c r="T18" s="129">
        <v>2</v>
      </c>
      <c r="U18" s="129">
        <v>2</v>
      </c>
      <c r="V18" s="129">
        <v>2</v>
      </c>
      <c r="W18" s="129">
        <v>2</v>
      </c>
      <c r="X18" s="129">
        <v>2</v>
      </c>
      <c r="Y18" s="129">
        <v>2</v>
      </c>
      <c r="Z18" s="129">
        <v>2</v>
      </c>
      <c r="AA18" s="129">
        <v>2</v>
      </c>
      <c r="AB18" s="129">
        <v>2</v>
      </c>
      <c r="AC18" s="129">
        <v>2</v>
      </c>
      <c r="AD18" s="129">
        <v>2</v>
      </c>
      <c r="AE18" s="129">
        <v>2</v>
      </c>
      <c r="AF18" s="129">
        <v>2</v>
      </c>
      <c r="AG18" s="129">
        <v>2</v>
      </c>
      <c r="AH18" s="129">
        <v>2</v>
      </c>
    </row>
    <row r="19" spans="2:34" x14ac:dyDescent="0.3">
      <c r="B19" s="33">
        <f>Survey!B20</f>
        <v>2013</v>
      </c>
      <c r="C19" s="129">
        <v>2</v>
      </c>
      <c r="D19" s="129">
        <v>2</v>
      </c>
      <c r="E19" s="129">
        <v>2</v>
      </c>
      <c r="F19" s="129">
        <v>2</v>
      </c>
      <c r="G19" s="129">
        <v>2</v>
      </c>
      <c r="H19" s="129">
        <v>2</v>
      </c>
      <c r="I19" s="129">
        <v>2</v>
      </c>
      <c r="J19" s="129">
        <v>2</v>
      </c>
      <c r="K19" s="129">
        <v>2</v>
      </c>
      <c r="L19" s="129">
        <v>2</v>
      </c>
      <c r="M19" s="129">
        <v>2</v>
      </c>
      <c r="N19" s="129">
        <v>2</v>
      </c>
      <c r="O19" s="129">
        <v>2</v>
      </c>
      <c r="P19" s="129">
        <v>2</v>
      </c>
      <c r="Q19" s="129">
        <v>2</v>
      </c>
      <c r="R19" s="129">
        <v>2</v>
      </c>
      <c r="S19" s="129">
        <v>2</v>
      </c>
      <c r="T19" s="129">
        <v>2</v>
      </c>
      <c r="U19" s="129">
        <v>2</v>
      </c>
      <c r="V19" s="129">
        <v>2</v>
      </c>
      <c r="W19" s="129">
        <v>2</v>
      </c>
      <c r="X19" s="129">
        <v>2</v>
      </c>
      <c r="Y19" s="129">
        <v>2</v>
      </c>
      <c r="Z19" s="129">
        <v>2</v>
      </c>
      <c r="AA19" s="129">
        <v>2</v>
      </c>
      <c r="AB19" s="130">
        <v>2</v>
      </c>
      <c r="AC19" s="129">
        <v>2</v>
      </c>
      <c r="AD19" s="129">
        <v>2</v>
      </c>
      <c r="AE19" s="129">
        <v>2</v>
      </c>
      <c r="AF19" s="129">
        <v>2</v>
      </c>
      <c r="AG19" s="129">
        <v>2</v>
      </c>
      <c r="AH19" s="129">
        <v>2</v>
      </c>
    </row>
    <row r="20" spans="2:34" x14ac:dyDescent="0.3">
      <c r="B20" s="33">
        <f>Survey!B21</f>
        <v>2014</v>
      </c>
      <c r="C20" s="129">
        <v>2</v>
      </c>
      <c r="D20" s="129">
        <v>2</v>
      </c>
      <c r="E20" s="129">
        <v>2</v>
      </c>
      <c r="F20" s="129">
        <v>2</v>
      </c>
      <c r="G20" s="129">
        <v>2</v>
      </c>
      <c r="H20" s="129">
        <v>2</v>
      </c>
      <c r="I20" s="129">
        <v>2</v>
      </c>
      <c r="J20" s="129">
        <v>2</v>
      </c>
      <c r="K20" s="129">
        <v>2</v>
      </c>
      <c r="L20" s="129">
        <v>2</v>
      </c>
      <c r="M20" s="129">
        <v>2</v>
      </c>
      <c r="N20" s="129">
        <v>2</v>
      </c>
      <c r="O20" s="129">
        <v>2</v>
      </c>
      <c r="P20" s="129">
        <v>2</v>
      </c>
      <c r="Q20" s="129">
        <v>2</v>
      </c>
      <c r="R20" s="129">
        <v>2</v>
      </c>
      <c r="S20" s="129">
        <v>2</v>
      </c>
      <c r="T20" s="129">
        <v>2</v>
      </c>
      <c r="U20" s="129">
        <v>2</v>
      </c>
      <c r="V20" s="129">
        <v>2</v>
      </c>
      <c r="W20" s="129">
        <v>2</v>
      </c>
      <c r="X20" s="129">
        <v>2</v>
      </c>
      <c r="Y20" s="129">
        <v>2</v>
      </c>
      <c r="Z20" s="129">
        <v>2</v>
      </c>
      <c r="AA20" s="129">
        <v>2</v>
      </c>
      <c r="AB20" s="129">
        <v>2</v>
      </c>
      <c r="AC20" s="129">
        <v>2</v>
      </c>
      <c r="AD20" s="129">
        <v>2</v>
      </c>
      <c r="AE20" s="129">
        <v>2</v>
      </c>
      <c r="AF20" s="129">
        <v>2</v>
      </c>
      <c r="AG20" s="129">
        <v>2</v>
      </c>
      <c r="AH20" s="129">
        <v>2</v>
      </c>
    </row>
    <row r="21" spans="2:34" x14ac:dyDescent="0.3">
      <c r="B21" s="33">
        <f>Survey!B22</f>
        <v>2015</v>
      </c>
      <c r="C21" s="129">
        <v>2</v>
      </c>
      <c r="D21" s="129">
        <v>2</v>
      </c>
      <c r="E21" s="129">
        <v>2</v>
      </c>
      <c r="F21" s="129">
        <v>2</v>
      </c>
      <c r="G21" s="129">
        <v>2</v>
      </c>
      <c r="H21" s="129">
        <v>2</v>
      </c>
      <c r="I21" s="129">
        <v>2</v>
      </c>
      <c r="J21" s="129">
        <v>2</v>
      </c>
      <c r="K21" s="129">
        <v>2</v>
      </c>
      <c r="L21" s="129">
        <v>2</v>
      </c>
      <c r="M21" s="129">
        <v>2</v>
      </c>
      <c r="N21" s="129">
        <v>2</v>
      </c>
      <c r="O21" s="129">
        <v>2</v>
      </c>
      <c r="P21" s="129">
        <v>2</v>
      </c>
      <c r="Q21" s="129">
        <v>2</v>
      </c>
      <c r="R21" s="129">
        <v>2</v>
      </c>
      <c r="S21" s="129">
        <v>2</v>
      </c>
      <c r="T21" s="129">
        <v>2</v>
      </c>
      <c r="U21" s="129">
        <v>2</v>
      </c>
      <c r="V21" s="129">
        <v>2</v>
      </c>
      <c r="W21" s="129">
        <v>2</v>
      </c>
      <c r="X21" s="129">
        <v>2</v>
      </c>
      <c r="Y21" s="129">
        <v>2</v>
      </c>
      <c r="Z21" s="129">
        <v>2</v>
      </c>
      <c r="AA21" s="129">
        <v>2</v>
      </c>
      <c r="AB21" s="129">
        <v>2</v>
      </c>
      <c r="AC21" s="129">
        <v>2</v>
      </c>
      <c r="AD21" s="129">
        <v>2</v>
      </c>
      <c r="AE21" s="129">
        <v>2</v>
      </c>
      <c r="AF21" s="129">
        <v>2</v>
      </c>
      <c r="AG21" s="129">
        <v>2</v>
      </c>
      <c r="AH21" s="129">
        <v>2</v>
      </c>
    </row>
    <row r="22" spans="2:34" x14ac:dyDescent="0.3">
      <c r="B22" s="33">
        <f>Survey!B23</f>
        <v>2016</v>
      </c>
      <c r="C22" s="129">
        <v>2</v>
      </c>
      <c r="D22" s="129">
        <v>2</v>
      </c>
      <c r="E22" s="129">
        <v>2</v>
      </c>
      <c r="F22" s="129">
        <v>2</v>
      </c>
      <c r="G22" s="129">
        <v>2</v>
      </c>
      <c r="H22" s="129">
        <v>2</v>
      </c>
      <c r="I22" s="129">
        <v>2</v>
      </c>
      <c r="J22" s="129">
        <v>2</v>
      </c>
      <c r="K22" s="129">
        <v>2</v>
      </c>
      <c r="L22" s="129">
        <v>2</v>
      </c>
      <c r="M22" s="129">
        <v>2</v>
      </c>
      <c r="N22" s="129">
        <v>2</v>
      </c>
      <c r="O22" s="129">
        <v>2</v>
      </c>
      <c r="P22" s="129">
        <v>2</v>
      </c>
      <c r="Q22" s="129">
        <v>2</v>
      </c>
      <c r="R22" s="129">
        <v>2</v>
      </c>
      <c r="S22" s="129">
        <v>2</v>
      </c>
      <c r="T22" s="129">
        <v>2</v>
      </c>
      <c r="U22" s="129">
        <v>2</v>
      </c>
      <c r="V22" s="129">
        <v>2</v>
      </c>
      <c r="W22" s="129">
        <v>2</v>
      </c>
      <c r="X22" s="129">
        <v>2</v>
      </c>
      <c r="Y22" s="129">
        <v>2</v>
      </c>
      <c r="Z22" s="129">
        <v>2</v>
      </c>
      <c r="AA22" s="129">
        <v>2</v>
      </c>
      <c r="AB22" s="129">
        <v>2</v>
      </c>
      <c r="AC22" s="129">
        <v>2</v>
      </c>
      <c r="AD22" s="129">
        <v>2</v>
      </c>
      <c r="AE22" s="129">
        <v>2</v>
      </c>
      <c r="AF22" s="129">
        <v>2</v>
      </c>
      <c r="AG22" s="129">
        <v>2</v>
      </c>
      <c r="AH22" s="129">
        <v>2</v>
      </c>
    </row>
    <row r="23" spans="2:34" x14ac:dyDescent="0.3">
      <c r="B23" s="33">
        <f>Survey!B24</f>
        <v>2017</v>
      </c>
      <c r="C23" s="129">
        <v>2</v>
      </c>
      <c r="D23" s="129">
        <v>2</v>
      </c>
      <c r="E23" s="129">
        <v>2</v>
      </c>
      <c r="F23" s="129">
        <v>2</v>
      </c>
      <c r="G23" s="129">
        <v>2</v>
      </c>
      <c r="H23" s="129">
        <v>2</v>
      </c>
      <c r="I23" s="129">
        <v>2</v>
      </c>
      <c r="J23" s="129">
        <v>2</v>
      </c>
      <c r="K23" s="129">
        <v>2</v>
      </c>
      <c r="L23" s="129">
        <v>2</v>
      </c>
      <c r="M23" s="129">
        <v>2</v>
      </c>
      <c r="N23" s="129">
        <v>2</v>
      </c>
      <c r="O23" s="129">
        <v>2</v>
      </c>
      <c r="P23" s="129">
        <v>2</v>
      </c>
      <c r="Q23" s="129">
        <v>2</v>
      </c>
      <c r="R23" s="129">
        <v>2</v>
      </c>
      <c r="S23" s="129">
        <v>2</v>
      </c>
      <c r="T23" s="129">
        <v>2</v>
      </c>
      <c r="U23" s="129">
        <v>2</v>
      </c>
      <c r="V23" s="129">
        <v>2</v>
      </c>
      <c r="W23" s="129">
        <v>2</v>
      </c>
      <c r="X23" s="129">
        <v>2</v>
      </c>
      <c r="Y23" s="129">
        <v>2</v>
      </c>
      <c r="Z23" s="129">
        <v>2</v>
      </c>
      <c r="AA23" s="129">
        <v>2</v>
      </c>
      <c r="AB23" s="129">
        <v>2</v>
      </c>
      <c r="AC23" s="129">
        <v>2</v>
      </c>
      <c r="AD23" s="129">
        <v>2</v>
      </c>
      <c r="AE23" s="129">
        <v>2</v>
      </c>
      <c r="AF23" s="129">
        <v>2</v>
      </c>
      <c r="AG23" s="129">
        <v>2</v>
      </c>
      <c r="AH23" s="129">
        <v>2</v>
      </c>
    </row>
    <row r="24" spans="2:34" x14ac:dyDescent="0.3">
      <c r="B24" s="33">
        <f>Survey!B25</f>
        <v>2018</v>
      </c>
      <c r="C24" s="129">
        <v>2</v>
      </c>
      <c r="D24" s="129">
        <v>2</v>
      </c>
      <c r="E24" s="129">
        <v>2</v>
      </c>
      <c r="F24" s="129">
        <v>2</v>
      </c>
      <c r="G24" s="129">
        <v>2</v>
      </c>
      <c r="H24" s="129">
        <v>2</v>
      </c>
      <c r="I24" s="129">
        <v>2</v>
      </c>
      <c r="J24" s="129">
        <v>2</v>
      </c>
      <c r="K24" s="129">
        <v>2</v>
      </c>
      <c r="L24" s="129">
        <v>2</v>
      </c>
      <c r="M24" s="129">
        <v>2</v>
      </c>
      <c r="N24" s="129">
        <v>2</v>
      </c>
      <c r="O24" s="129">
        <v>2</v>
      </c>
      <c r="P24" s="129">
        <v>2</v>
      </c>
      <c r="Q24" s="129">
        <v>2</v>
      </c>
      <c r="R24" s="129">
        <v>2</v>
      </c>
      <c r="S24" s="129">
        <v>2</v>
      </c>
      <c r="T24" s="129">
        <v>2</v>
      </c>
      <c r="U24" s="129">
        <v>2</v>
      </c>
      <c r="V24" s="129">
        <v>2</v>
      </c>
      <c r="W24" s="129">
        <v>2</v>
      </c>
      <c r="X24" s="129">
        <v>2</v>
      </c>
      <c r="Y24" s="129">
        <v>2</v>
      </c>
      <c r="Z24" s="129">
        <v>2</v>
      </c>
      <c r="AA24" s="129">
        <v>2</v>
      </c>
      <c r="AB24" s="129">
        <v>2</v>
      </c>
      <c r="AC24" s="129">
        <v>2</v>
      </c>
      <c r="AD24" s="129">
        <v>2</v>
      </c>
      <c r="AE24" s="129">
        <v>2</v>
      </c>
      <c r="AF24" s="129">
        <v>2</v>
      </c>
      <c r="AG24" s="129">
        <v>2</v>
      </c>
      <c r="AH24" s="129">
        <v>2</v>
      </c>
    </row>
    <row r="25" spans="2:34" x14ac:dyDescent="0.3">
      <c r="B25" s="33">
        <f>Survey!B26</f>
        <v>2019</v>
      </c>
      <c r="C25" s="129">
        <v>2</v>
      </c>
      <c r="D25" s="129">
        <v>2</v>
      </c>
      <c r="E25" s="129">
        <v>2</v>
      </c>
      <c r="F25" s="129">
        <v>2</v>
      </c>
      <c r="G25" s="129">
        <v>2</v>
      </c>
      <c r="H25" s="129">
        <v>2</v>
      </c>
      <c r="I25" s="129">
        <v>2</v>
      </c>
      <c r="J25" s="129">
        <v>2</v>
      </c>
      <c r="K25" s="129">
        <v>2</v>
      </c>
      <c r="L25" s="129">
        <v>2</v>
      </c>
      <c r="M25" s="129">
        <v>2</v>
      </c>
      <c r="N25" s="129">
        <v>2</v>
      </c>
      <c r="O25" s="129">
        <v>2</v>
      </c>
      <c r="P25" s="129">
        <v>2</v>
      </c>
      <c r="Q25" s="129">
        <v>2</v>
      </c>
      <c r="R25" s="129">
        <v>2</v>
      </c>
      <c r="S25" s="129">
        <v>2</v>
      </c>
      <c r="T25" s="129">
        <v>2</v>
      </c>
      <c r="U25" s="129">
        <v>2</v>
      </c>
      <c r="V25" s="129">
        <v>2</v>
      </c>
      <c r="W25" s="129">
        <v>2</v>
      </c>
      <c r="X25" s="129">
        <v>2</v>
      </c>
      <c r="Y25" s="129">
        <v>2</v>
      </c>
      <c r="Z25" s="129">
        <v>2</v>
      </c>
      <c r="AA25" s="129">
        <v>2</v>
      </c>
      <c r="AB25" s="129">
        <v>2</v>
      </c>
      <c r="AC25" s="129">
        <v>2</v>
      </c>
      <c r="AD25" s="129">
        <v>2</v>
      </c>
      <c r="AE25" s="129">
        <v>2</v>
      </c>
      <c r="AF25" s="129">
        <v>2</v>
      </c>
      <c r="AG25" s="129">
        <v>2</v>
      </c>
      <c r="AH25" s="129">
        <v>2</v>
      </c>
    </row>
    <row r="26" spans="2:34" x14ac:dyDescent="0.3">
      <c r="B26" s="33">
        <f>Survey!B27</f>
        <v>2020</v>
      </c>
      <c r="C26" s="129">
        <v>2</v>
      </c>
      <c r="D26" s="129">
        <v>2</v>
      </c>
      <c r="E26" s="129">
        <v>2</v>
      </c>
      <c r="F26" s="129">
        <v>2</v>
      </c>
      <c r="G26" s="129">
        <v>2</v>
      </c>
      <c r="H26" s="129">
        <v>2</v>
      </c>
      <c r="I26" s="129">
        <v>2</v>
      </c>
      <c r="J26" s="129">
        <v>2</v>
      </c>
      <c r="K26" s="129">
        <v>2</v>
      </c>
      <c r="L26" s="129">
        <v>2</v>
      </c>
      <c r="M26" s="129">
        <v>2</v>
      </c>
      <c r="N26" s="129">
        <v>2</v>
      </c>
      <c r="O26" s="129">
        <v>2</v>
      </c>
      <c r="P26" s="129">
        <v>2</v>
      </c>
      <c r="Q26" s="129">
        <v>2</v>
      </c>
      <c r="R26" s="129">
        <v>2</v>
      </c>
      <c r="S26" s="129">
        <v>2</v>
      </c>
      <c r="T26" s="129">
        <v>2</v>
      </c>
      <c r="U26" s="129">
        <v>2</v>
      </c>
      <c r="V26" s="129">
        <v>2</v>
      </c>
      <c r="W26" s="129">
        <v>2</v>
      </c>
      <c r="X26" s="129">
        <v>2</v>
      </c>
      <c r="Y26" s="129">
        <v>2</v>
      </c>
      <c r="Z26" s="129">
        <v>2</v>
      </c>
      <c r="AA26" s="129">
        <v>2</v>
      </c>
      <c r="AB26" s="129">
        <v>2</v>
      </c>
      <c r="AC26" s="129">
        <v>2</v>
      </c>
      <c r="AD26" s="129">
        <v>2</v>
      </c>
      <c r="AE26" s="129">
        <v>2</v>
      </c>
      <c r="AF26" s="129">
        <v>2</v>
      </c>
      <c r="AG26" s="129">
        <v>2</v>
      </c>
      <c r="AH26" s="129">
        <v>2</v>
      </c>
    </row>
    <row r="27" spans="2:34" x14ac:dyDescent="0.3">
      <c r="B27" s="33">
        <f>Survey!B28</f>
        <v>2021</v>
      </c>
      <c r="C27" s="129">
        <v>2</v>
      </c>
      <c r="D27" s="129">
        <v>2</v>
      </c>
      <c r="E27" s="129">
        <v>2</v>
      </c>
      <c r="F27" s="129">
        <v>2</v>
      </c>
      <c r="G27" s="129">
        <v>2</v>
      </c>
      <c r="H27" s="129">
        <v>2</v>
      </c>
      <c r="I27" s="129">
        <v>2</v>
      </c>
      <c r="J27" s="129">
        <v>2</v>
      </c>
      <c r="K27" s="129">
        <v>2</v>
      </c>
      <c r="L27" s="129">
        <v>2</v>
      </c>
      <c r="M27" s="129">
        <v>2</v>
      </c>
      <c r="N27" s="129">
        <v>2</v>
      </c>
      <c r="O27" s="129">
        <v>2</v>
      </c>
      <c r="P27" s="129">
        <v>2</v>
      </c>
      <c r="Q27" s="129">
        <v>2</v>
      </c>
      <c r="R27" s="129">
        <v>2</v>
      </c>
      <c r="S27" s="129">
        <v>2</v>
      </c>
      <c r="T27" s="129">
        <v>2</v>
      </c>
      <c r="U27" s="129">
        <v>2</v>
      </c>
      <c r="V27" s="129">
        <v>2</v>
      </c>
      <c r="W27" s="129">
        <v>2</v>
      </c>
      <c r="X27" s="129">
        <v>2</v>
      </c>
      <c r="Y27" s="129">
        <v>2</v>
      </c>
      <c r="Z27" s="129">
        <v>2</v>
      </c>
      <c r="AA27" s="129">
        <v>2</v>
      </c>
      <c r="AB27" s="129">
        <v>2</v>
      </c>
      <c r="AC27" s="129">
        <v>2</v>
      </c>
      <c r="AD27" s="129">
        <v>2</v>
      </c>
      <c r="AE27" s="129">
        <v>2</v>
      </c>
      <c r="AF27" s="129">
        <v>2</v>
      </c>
      <c r="AG27" s="129">
        <v>2</v>
      </c>
      <c r="AH27" s="129">
        <v>2</v>
      </c>
    </row>
    <row r="28" spans="2:34" x14ac:dyDescent="0.3">
      <c r="B28" s="33">
        <f>Survey!B29</f>
        <v>2022</v>
      </c>
      <c r="C28" s="129">
        <v>2</v>
      </c>
      <c r="D28" s="129">
        <v>2</v>
      </c>
      <c r="E28" s="129">
        <v>2</v>
      </c>
      <c r="F28" s="129">
        <v>2</v>
      </c>
      <c r="G28" s="129">
        <v>2</v>
      </c>
      <c r="H28" s="129">
        <v>2</v>
      </c>
      <c r="I28" s="129">
        <v>2</v>
      </c>
      <c r="J28" s="129">
        <v>2</v>
      </c>
      <c r="K28" s="129">
        <v>2</v>
      </c>
      <c r="L28" s="129">
        <v>2</v>
      </c>
      <c r="M28" s="129">
        <v>2</v>
      </c>
      <c r="N28" s="129">
        <v>2</v>
      </c>
      <c r="O28" s="129">
        <v>2</v>
      </c>
      <c r="P28" s="129">
        <v>2</v>
      </c>
      <c r="Q28" s="129">
        <v>2</v>
      </c>
      <c r="R28" s="129">
        <v>2</v>
      </c>
      <c r="S28" s="129">
        <v>2</v>
      </c>
      <c r="T28" s="129">
        <v>2</v>
      </c>
      <c r="U28" s="129">
        <v>2</v>
      </c>
      <c r="V28" s="129">
        <v>2</v>
      </c>
      <c r="W28" s="129">
        <v>2</v>
      </c>
      <c r="X28" s="129">
        <v>2</v>
      </c>
      <c r="Y28" s="129">
        <v>2</v>
      </c>
      <c r="Z28" s="129">
        <v>2</v>
      </c>
      <c r="AA28" s="129">
        <v>2</v>
      </c>
      <c r="AB28" s="129">
        <v>2</v>
      </c>
      <c r="AC28" s="129">
        <v>2</v>
      </c>
      <c r="AD28" s="129">
        <v>2</v>
      </c>
      <c r="AE28" s="129">
        <v>2</v>
      </c>
      <c r="AF28" s="129">
        <v>2</v>
      </c>
      <c r="AG28" s="129">
        <v>2</v>
      </c>
      <c r="AH28" s="129">
        <v>2</v>
      </c>
    </row>
    <row r="29" spans="2:34" x14ac:dyDescent="0.3">
      <c r="B29" s="33">
        <f>Survey!B30</f>
        <v>2023</v>
      </c>
      <c r="C29" s="129">
        <v>2</v>
      </c>
      <c r="D29" s="129">
        <v>2</v>
      </c>
      <c r="E29" s="129">
        <v>2</v>
      </c>
      <c r="F29" s="129">
        <v>2</v>
      </c>
      <c r="G29" s="129">
        <v>2</v>
      </c>
      <c r="H29" s="129">
        <v>2</v>
      </c>
      <c r="I29" s="129">
        <v>2</v>
      </c>
      <c r="J29" s="129">
        <v>2</v>
      </c>
      <c r="K29" s="129">
        <v>2</v>
      </c>
      <c r="L29" s="129">
        <v>2</v>
      </c>
      <c r="M29" s="129">
        <v>2</v>
      </c>
      <c r="N29" s="129">
        <v>2</v>
      </c>
      <c r="O29" s="129">
        <v>2</v>
      </c>
      <c r="P29" s="129">
        <v>2</v>
      </c>
      <c r="Q29" s="129">
        <v>2</v>
      </c>
      <c r="R29" s="129">
        <v>2</v>
      </c>
      <c r="S29" s="129">
        <v>2</v>
      </c>
      <c r="T29" s="129">
        <v>2</v>
      </c>
      <c r="U29" s="129">
        <v>2</v>
      </c>
      <c r="V29" s="129">
        <v>2</v>
      </c>
      <c r="W29" s="129">
        <v>2</v>
      </c>
      <c r="X29" s="129">
        <v>2</v>
      </c>
      <c r="Y29" s="129">
        <v>2</v>
      </c>
      <c r="Z29" s="129">
        <v>2</v>
      </c>
      <c r="AA29" s="129">
        <v>2</v>
      </c>
      <c r="AB29" s="129">
        <v>2</v>
      </c>
      <c r="AC29" s="129">
        <v>2</v>
      </c>
      <c r="AD29" s="129">
        <v>2</v>
      </c>
      <c r="AE29" s="129">
        <v>2</v>
      </c>
      <c r="AF29" s="129">
        <v>2</v>
      </c>
      <c r="AG29" s="129">
        <v>2</v>
      </c>
      <c r="AH29" s="129">
        <v>2</v>
      </c>
    </row>
    <row r="30" spans="2:34" x14ac:dyDescent="0.3">
      <c r="B30" s="33">
        <f>Survey!B31</f>
        <v>2024</v>
      </c>
      <c r="C30" s="129">
        <v>2</v>
      </c>
      <c r="D30" s="129">
        <v>2</v>
      </c>
      <c r="E30" s="129">
        <v>2</v>
      </c>
      <c r="F30" s="129">
        <v>2</v>
      </c>
      <c r="G30" s="129">
        <v>2</v>
      </c>
      <c r="H30" s="129">
        <v>2</v>
      </c>
      <c r="I30" s="129">
        <v>2</v>
      </c>
      <c r="J30" s="129">
        <v>2</v>
      </c>
      <c r="K30" s="129">
        <v>2</v>
      </c>
      <c r="L30" s="129">
        <v>2</v>
      </c>
      <c r="M30" s="129">
        <v>2</v>
      </c>
      <c r="N30" s="129">
        <v>2</v>
      </c>
      <c r="O30" s="129">
        <v>2</v>
      </c>
      <c r="P30" s="129">
        <v>2</v>
      </c>
      <c r="Q30" s="129">
        <v>2</v>
      </c>
      <c r="R30" s="129">
        <v>2</v>
      </c>
      <c r="S30" s="129">
        <v>2</v>
      </c>
      <c r="T30" s="129">
        <v>2</v>
      </c>
      <c r="U30" s="129">
        <v>2</v>
      </c>
      <c r="V30" s="129">
        <v>2</v>
      </c>
      <c r="W30" s="129">
        <v>2</v>
      </c>
      <c r="X30" s="129">
        <v>2</v>
      </c>
      <c r="Y30" s="129">
        <v>2</v>
      </c>
      <c r="Z30" s="129">
        <v>2</v>
      </c>
      <c r="AA30" s="129">
        <v>2</v>
      </c>
      <c r="AB30" s="129">
        <v>2</v>
      </c>
      <c r="AC30" s="129">
        <v>2</v>
      </c>
      <c r="AD30" s="129">
        <v>2</v>
      </c>
      <c r="AE30" s="129">
        <v>2</v>
      </c>
      <c r="AF30" s="129">
        <v>2</v>
      </c>
      <c r="AG30" s="129">
        <v>2</v>
      </c>
      <c r="AH30" s="129">
        <v>2</v>
      </c>
    </row>
    <row r="31" spans="2:34" x14ac:dyDescent="0.3">
      <c r="B31" s="33">
        <f>Survey!B32</f>
        <v>2025</v>
      </c>
      <c r="C31" s="129">
        <v>2</v>
      </c>
      <c r="D31" s="129">
        <v>2</v>
      </c>
      <c r="E31" s="129">
        <v>2</v>
      </c>
      <c r="F31" s="129">
        <v>2</v>
      </c>
      <c r="G31" s="129">
        <v>2</v>
      </c>
      <c r="H31" s="129">
        <v>2</v>
      </c>
      <c r="I31" s="129">
        <v>2</v>
      </c>
      <c r="J31" s="129">
        <v>2</v>
      </c>
      <c r="K31" s="129">
        <v>2</v>
      </c>
      <c r="L31" s="129">
        <v>2</v>
      </c>
      <c r="M31" s="129">
        <v>2</v>
      </c>
      <c r="N31" s="129">
        <v>2</v>
      </c>
      <c r="O31" s="129">
        <v>2</v>
      </c>
      <c r="P31" s="129">
        <v>2</v>
      </c>
      <c r="Q31" s="129">
        <v>2</v>
      </c>
      <c r="R31" s="129">
        <v>2</v>
      </c>
      <c r="S31" s="129">
        <v>2</v>
      </c>
      <c r="T31" s="129">
        <v>2</v>
      </c>
      <c r="U31" s="129">
        <v>2</v>
      </c>
      <c r="V31" s="129">
        <v>2</v>
      </c>
      <c r="W31" s="129">
        <v>2</v>
      </c>
      <c r="X31" s="129">
        <v>2</v>
      </c>
      <c r="Y31" s="129">
        <v>2</v>
      </c>
      <c r="Z31" s="129">
        <v>2</v>
      </c>
      <c r="AA31" s="129">
        <v>2</v>
      </c>
      <c r="AB31" s="129">
        <v>2</v>
      </c>
      <c r="AC31" s="129">
        <v>2</v>
      </c>
      <c r="AD31" s="129">
        <v>2</v>
      </c>
      <c r="AE31" s="129">
        <v>2</v>
      </c>
      <c r="AF31" s="129">
        <v>2</v>
      </c>
      <c r="AG31" s="129">
        <v>2</v>
      </c>
      <c r="AH31" s="129">
        <v>2</v>
      </c>
    </row>
    <row r="32" spans="2:34" x14ac:dyDescent="0.3">
      <c r="B32" s="33">
        <f>Survey!B33</f>
        <v>2026</v>
      </c>
      <c r="C32" s="129">
        <v>2</v>
      </c>
      <c r="D32" s="129">
        <v>2</v>
      </c>
      <c r="E32" s="129">
        <v>2</v>
      </c>
      <c r="F32" s="129">
        <v>2</v>
      </c>
      <c r="G32" s="129">
        <v>2</v>
      </c>
      <c r="H32" s="129">
        <v>2</v>
      </c>
      <c r="I32" s="129">
        <v>2</v>
      </c>
      <c r="J32" s="129">
        <v>2</v>
      </c>
      <c r="K32" s="129">
        <v>2</v>
      </c>
      <c r="L32" s="129">
        <v>2</v>
      </c>
      <c r="M32" s="129">
        <v>2</v>
      </c>
      <c r="N32" s="129">
        <v>2</v>
      </c>
      <c r="O32" s="129">
        <v>2</v>
      </c>
      <c r="P32" s="129">
        <v>2</v>
      </c>
      <c r="Q32" s="129">
        <v>2</v>
      </c>
      <c r="R32" s="129">
        <v>2</v>
      </c>
      <c r="S32" s="129">
        <v>2</v>
      </c>
      <c r="T32" s="129">
        <v>2</v>
      </c>
      <c r="U32" s="129">
        <v>2</v>
      </c>
      <c r="V32" s="129">
        <v>2</v>
      </c>
      <c r="W32" s="129">
        <v>2</v>
      </c>
      <c r="X32" s="129">
        <v>2</v>
      </c>
      <c r="Y32" s="129">
        <v>2</v>
      </c>
      <c r="Z32" s="129">
        <v>2</v>
      </c>
      <c r="AA32" s="129">
        <v>2</v>
      </c>
      <c r="AB32" s="129">
        <v>2</v>
      </c>
      <c r="AC32" s="129">
        <v>2</v>
      </c>
      <c r="AD32" s="129">
        <v>2</v>
      </c>
      <c r="AE32" s="129">
        <v>2</v>
      </c>
      <c r="AF32" s="129">
        <v>2</v>
      </c>
      <c r="AG32" s="129">
        <v>2</v>
      </c>
      <c r="AH32" s="129">
        <v>2</v>
      </c>
    </row>
    <row r="33" spans="2:34" x14ac:dyDescent="0.3">
      <c r="B33" s="33">
        <f>Survey!B34</f>
        <v>2027</v>
      </c>
      <c r="C33" s="129">
        <v>2</v>
      </c>
      <c r="D33" s="129">
        <v>2</v>
      </c>
      <c r="E33" s="129">
        <v>2</v>
      </c>
      <c r="F33" s="129">
        <v>2</v>
      </c>
      <c r="G33" s="129">
        <v>2</v>
      </c>
      <c r="H33" s="129">
        <v>2</v>
      </c>
      <c r="I33" s="129">
        <v>2</v>
      </c>
      <c r="J33" s="129">
        <v>2</v>
      </c>
      <c r="K33" s="129">
        <v>2</v>
      </c>
      <c r="L33" s="129">
        <v>2</v>
      </c>
      <c r="M33" s="129">
        <v>2</v>
      </c>
      <c r="N33" s="129">
        <v>2</v>
      </c>
      <c r="O33" s="129">
        <v>2</v>
      </c>
      <c r="P33" s="129">
        <v>2</v>
      </c>
      <c r="Q33" s="129">
        <v>2</v>
      </c>
      <c r="R33" s="129">
        <v>2</v>
      </c>
      <c r="S33" s="129">
        <v>2</v>
      </c>
      <c r="T33" s="129">
        <v>2</v>
      </c>
      <c r="U33" s="129">
        <v>2</v>
      </c>
      <c r="V33" s="129">
        <v>2</v>
      </c>
      <c r="W33" s="129">
        <v>2</v>
      </c>
      <c r="X33" s="129">
        <v>2</v>
      </c>
      <c r="Y33" s="129">
        <v>2</v>
      </c>
      <c r="Z33" s="129">
        <v>2</v>
      </c>
      <c r="AA33" s="129">
        <v>2</v>
      </c>
      <c r="AB33" s="129">
        <v>2</v>
      </c>
      <c r="AC33" s="129">
        <v>2</v>
      </c>
      <c r="AD33" s="129">
        <v>2</v>
      </c>
      <c r="AE33" s="129">
        <v>2</v>
      </c>
      <c r="AF33" s="129">
        <v>2</v>
      </c>
      <c r="AG33" s="129">
        <v>2</v>
      </c>
      <c r="AH33" s="129">
        <v>2</v>
      </c>
    </row>
    <row r="34" spans="2:34" x14ac:dyDescent="0.3">
      <c r="B34" s="33">
        <f>Survey!B35</f>
        <v>2028</v>
      </c>
      <c r="C34" s="129">
        <v>2</v>
      </c>
      <c r="D34" s="129">
        <v>2</v>
      </c>
      <c r="E34" s="129">
        <v>2</v>
      </c>
      <c r="F34" s="129">
        <v>2</v>
      </c>
      <c r="G34" s="129">
        <v>2</v>
      </c>
      <c r="H34" s="129">
        <v>2</v>
      </c>
      <c r="I34" s="129">
        <v>2</v>
      </c>
      <c r="J34" s="129">
        <v>2</v>
      </c>
      <c r="K34" s="129">
        <v>2</v>
      </c>
      <c r="L34" s="129">
        <v>2</v>
      </c>
      <c r="M34" s="129">
        <v>2</v>
      </c>
      <c r="N34" s="129">
        <v>2</v>
      </c>
      <c r="O34" s="129">
        <v>2</v>
      </c>
      <c r="P34" s="129">
        <v>2</v>
      </c>
      <c r="Q34" s="129">
        <v>2</v>
      </c>
      <c r="R34" s="129">
        <v>2</v>
      </c>
      <c r="S34" s="129">
        <v>2</v>
      </c>
      <c r="T34" s="129">
        <v>2</v>
      </c>
      <c r="U34" s="129">
        <v>2</v>
      </c>
      <c r="V34" s="129">
        <v>2</v>
      </c>
      <c r="W34" s="129">
        <v>2</v>
      </c>
      <c r="X34" s="129">
        <v>2</v>
      </c>
      <c r="Y34" s="129">
        <v>2</v>
      </c>
      <c r="Z34" s="129">
        <v>2</v>
      </c>
      <c r="AA34" s="129">
        <v>2</v>
      </c>
      <c r="AB34" s="129">
        <v>2</v>
      </c>
      <c r="AC34" s="129">
        <v>2</v>
      </c>
      <c r="AD34" s="129">
        <v>2</v>
      </c>
      <c r="AE34" s="129">
        <v>2</v>
      </c>
      <c r="AF34" s="129">
        <v>2</v>
      </c>
      <c r="AG34" s="129">
        <v>2</v>
      </c>
      <c r="AH34" s="129">
        <v>2</v>
      </c>
    </row>
    <row r="35" spans="2:34" x14ac:dyDescent="0.3">
      <c r="B35" s="33">
        <f>Survey!B36</f>
        <v>2029</v>
      </c>
      <c r="C35" s="129">
        <v>2</v>
      </c>
      <c r="D35" s="129">
        <v>2</v>
      </c>
      <c r="E35" s="129">
        <v>2</v>
      </c>
      <c r="F35" s="129">
        <v>2</v>
      </c>
      <c r="G35" s="129">
        <v>2</v>
      </c>
      <c r="H35" s="129">
        <v>2</v>
      </c>
      <c r="I35" s="129">
        <v>2</v>
      </c>
      <c r="J35" s="129">
        <v>2</v>
      </c>
      <c r="K35" s="129">
        <v>2</v>
      </c>
      <c r="L35" s="129">
        <v>2</v>
      </c>
      <c r="M35" s="129">
        <v>2</v>
      </c>
      <c r="N35" s="129">
        <v>2</v>
      </c>
      <c r="O35" s="129">
        <v>2</v>
      </c>
      <c r="P35" s="129">
        <v>2</v>
      </c>
      <c r="Q35" s="129">
        <v>2</v>
      </c>
      <c r="R35" s="129">
        <v>2</v>
      </c>
      <c r="S35" s="129">
        <v>2</v>
      </c>
      <c r="T35" s="129">
        <v>2</v>
      </c>
      <c r="U35" s="129">
        <v>2</v>
      </c>
      <c r="V35" s="129">
        <v>2</v>
      </c>
      <c r="W35" s="129">
        <v>2</v>
      </c>
      <c r="X35" s="129">
        <v>2</v>
      </c>
      <c r="Y35" s="129">
        <v>2</v>
      </c>
      <c r="Z35" s="129">
        <v>2</v>
      </c>
      <c r="AA35" s="129">
        <v>2</v>
      </c>
      <c r="AB35" s="129">
        <v>2</v>
      </c>
      <c r="AC35" s="129">
        <v>2</v>
      </c>
      <c r="AD35" s="129">
        <v>2</v>
      </c>
      <c r="AE35" s="129">
        <v>2</v>
      </c>
      <c r="AF35" s="129">
        <v>2</v>
      </c>
      <c r="AG35" s="129">
        <v>2</v>
      </c>
      <c r="AH35" s="129">
        <v>2</v>
      </c>
    </row>
    <row r="36" spans="2:34" x14ac:dyDescent="0.3">
      <c r="B36" s="33">
        <f>Survey!B37</f>
        <v>2030</v>
      </c>
      <c r="C36" s="129">
        <v>2</v>
      </c>
      <c r="D36" s="129">
        <v>2</v>
      </c>
      <c r="E36" s="129">
        <v>2</v>
      </c>
      <c r="F36" s="129">
        <v>2</v>
      </c>
      <c r="G36" s="129">
        <v>2</v>
      </c>
      <c r="H36" s="129">
        <v>2</v>
      </c>
      <c r="I36" s="129">
        <v>2</v>
      </c>
      <c r="J36" s="129">
        <v>2</v>
      </c>
      <c r="K36" s="129">
        <v>2</v>
      </c>
      <c r="L36" s="129">
        <v>2</v>
      </c>
      <c r="M36" s="129">
        <v>2</v>
      </c>
      <c r="N36" s="129">
        <v>2</v>
      </c>
      <c r="O36" s="129">
        <v>2</v>
      </c>
      <c r="P36" s="129">
        <v>2</v>
      </c>
      <c r="Q36" s="129">
        <v>2</v>
      </c>
      <c r="R36" s="129">
        <v>2</v>
      </c>
      <c r="S36" s="129">
        <v>2</v>
      </c>
      <c r="T36" s="129">
        <v>2</v>
      </c>
      <c r="U36" s="129">
        <v>2</v>
      </c>
      <c r="V36" s="129">
        <v>2</v>
      </c>
      <c r="W36" s="129">
        <v>2</v>
      </c>
      <c r="X36" s="129">
        <v>2</v>
      </c>
      <c r="Y36" s="129">
        <v>2</v>
      </c>
      <c r="Z36" s="129">
        <v>2</v>
      </c>
      <c r="AA36" s="129">
        <v>2</v>
      </c>
      <c r="AB36" s="129">
        <v>2</v>
      </c>
      <c r="AC36" s="129">
        <v>2</v>
      </c>
      <c r="AD36" s="129">
        <v>2</v>
      </c>
      <c r="AE36" s="129">
        <v>2</v>
      </c>
      <c r="AF36" s="129">
        <v>2</v>
      </c>
      <c r="AG36" s="129">
        <v>2</v>
      </c>
      <c r="AH36" s="129">
        <v>2</v>
      </c>
    </row>
    <row r="37" spans="2:34" x14ac:dyDescent="0.3">
      <c r="B37" s="33">
        <f>Survey!B38</f>
        <v>2031</v>
      </c>
      <c r="C37" s="129">
        <v>2</v>
      </c>
      <c r="D37" s="129">
        <v>2</v>
      </c>
      <c r="E37" s="129">
        <v>2</v>
      </c>
      <c r="F37" s="129">
        <v>2</v>
      </c>
      <c r="G37" s="129">
        <v>2</v>
      </c>
      <c r="H37" s="129">
        <v>2</v>
      </c>
      <c r="I37" s="129">
        <v>2</v>
      </c>
      <c r="J37" s="129">
        <v>2</v>
      </c>
      <c r="K37" s="129">
        <v>2</v>
      </c>
      <c r="L37" s="129">
        <v>2</v>
      </c>
      <c r="M37" s="129">
        <v>2</v>
      </c>
      <c r="N37" s="129">
        <v>2</v>
      </c>
      <c r="O37" s="129">
        <v>2</v>
      </c>
      <c r="P37" s="129">
        <v>2</v>
      </c>
      <c r="Q37" s="129">
        <v>2</v>
      </c>
      <c r="R37" s="129">
        <v>2</v>
      </c>
      <c r="S37" s="129">
        <v>2</v>
      </c>
      <c r="T37" s="129">
        <v>2</v>
      </c>
      <c r="U37" s="129">
        <v>2</v>
      </c>
      <c r="V37" s="129">
        <v>2</v>
      </c>
      <c r="W37" s="129">
        <v>2</v>
      </c>
      <c r="X37" s="129">
        <v>2</v>
      </c>
      <c r="Y37" s="129">
        <v>2</v>
      </c>
      <c r="Z37" s="129">
        <v>2</v>
      </c>
      <c r="AA37" s="129">
        <v>2</v>
      </c>
      <c r="AB37" s="129">
        <v>2</v>
      </c>
      <c r="AC37" s="129">
        <v>2</v>
      </c>
      <c r="AD37" s="129">
        <v>2</v>
      </c>
      <c r="AE37" s="129">
        <v>2</v>
      </c>
      <c r="AF37" s="129">
        <v>2</v>
      </c>
      <c r="AG37" s="129">
        <v>2</v>
      </c>
      <c r="AH37" s="129">
        <v>2</v>
      </c>
    </row>
    <row r="38" spans="2:34" x14ac:dyDescent="0.3">
      <c r="B38" s="33">
        <f>Survey!B39</f>
        <v>2032</v>
      </c>
      <c r="C38" s="129">
        <v>2</v>
      </c>
      <c r="D38" s="129">
        <v>2</v>
      </c>
      <c r="E38" s="129">
        <v>2</v>
      </c>
      <c r="F38" s="129">
        <v>2</v>
      </c>
      <c r="G38" s="129">
        <v>2</v>
      </c>
      <c r="H38" s="129">
        <v>2</v>
      </c>
      <c r="I38" s="129">
        <v>2</v>
      </c>
      <c r="J38" s="129">
        <v>2</v>
      </c>
      <c r="K38" s="129">
        <v>2</v>
      </c>
      <c r="L38" s="129">
        <v>2</v>
      </c>
      <c r="M38" s="129">
        <v>2</v>
      </c>
      <c r="N38" s="129">
        <v>2</v>
      </c>
      <c r="O38" s="129">
        <v>2</v>
      </c>
      <c r="P38" s="129">
        <v>2</v>
      </c>
      <c r="Q38" s="129">
        <v>2</v>
      </c>
      <c r="R38" s="129">
        <v>2</v>
      </c>
      <c r="S38" s="129">
        <v>2</v>
      </c>
      <c r="T38" s="129">
        <v>2</v>
      </c>
      <c r="U38" s="129">
        <v>2</v>
      </c>
      <c r="V38" s="129">
        <v>2</v>
      </c>
      <c r="W38" s="129">
        <v>2</v>
      </c>
      <c r="X38" s="129">
        <v>2</v>
      </c>
      <c r="Y38" s="129">
        <v>2</v>
      </c>
      <c r="Z38" s="129">
        <v>2</v>
      </c>
      <c r="AA38" s="129">
        <v>2</v>
      </c>
      <c r="AB38" s="129">
        <v>2</v>
      </c>
      <c r="AC38" s="129">
        <v>2</v>
      </c>
      <c r="AD38" s="129">
        <v>2</v>
      </c>
      <c r="AE38" s="129">
        <v>2</v>
      </c>
      <c r="AF38" s="129">
        <v>2</v>
      </c>
      <c r="AG38" s="129">
        <v>2</v>
      </c>
      <c r="AH38" s="129">
        <v>2</v>
      </c>
    </row>
    <row r="39" spans="2:34" x14ac:dyDescent="0.3">
      <c r="B39" s="33">
        <f>Survey!B40</f>
        <v>2033</v>
      </c>
      <c r="C39" s="129">
        <v>2</v>
      </c>
      <c r="D39" s="129">
        <v>2</v>
      </c>
      <c r="E39" s="129">
        <v>2</v>
      </c>
      <c r="F39" s="129">
        <v>2</v>
      </c>
      <c r="G39" s="129">
        <v>2</v>
      </c>
      <c r="H39" s="129">
        <v>2</v>
      </c>
      <c r="I39" s="129">
        <v>2</v>
      </c>
      <c r="J39" s="129">
        <v>2</v>
      </c>
      <c r="K39" s="129">
        <v>2</v>
      </c>
      <c r="L39" s="129">
        <v>2</v>
      </c>
      <c r="M39" s="129">
        <v>2</v>
      </c>
      <c r="N39" s="129">
        <v>2</v>
      </c>
      <c r="O39" s="129">
        <v>2</v>
      </c>
      <c r="P39" s="129">
        <v>2</v>
      </c>
      <c r="Q39" s="129">
        <v>2</v>
      </c>
      <c r="R39" s="129">
        <v>2</v>
      </c>
      <c r="S39" s="129">
        <v>2</v>
      </c>
      <c r="T39" s="129">
        <v>2</v>
      </c>
      <c r="U39" s="129">
        <v>2</v>
      </c>
      <c r="V39" s="129">
        <v>2</v>
      </c>
      <c r="W39" s="129">
        <v>2</v>
      </c>
      <c r="X39" s="129">
        <v>2</v>
      </c>
      <c r="Y39" s="129">
        <v>2</v>
      </c>
      <c r="Z39" s="129">
        <v>2</v>
      </c>
      <c r="AA39" s="129">
        <v>2</v>
      </c>
      <c r="AB39" s="129">
        <v>2</v>
      </c>
      <c r="AC39" s="129">
        <v>2</v>
      </c>
      <c r="AD39" s="129">
        <v>2</v>
      </c>
      <c r="AE39" s="129">
        <v>2</v>
      </c>
      <c r="AF39" s="129">
        <v>2</v>
      </c>
      <c r="AG39" s="129">
        <v>2</v>
      </c>
      <c r="AH39" s="129">
        <v>2</v>
      </c>
    </row>
    <row r="40" spans="2:34" x14ac:dyDescent="0.3">
      <c r="B40" s="33">
        <f>Survey!B41</f>
        <v>2034</v>
      </c>
      <c r="C40" s="129">
        <v>2</v>
      </c>
      <c r="D40" s="129">
        <v>2</v>
      </c>
      <c r="E40" s="129">
        <v>2</v>
      </c>
      <c r="F40" s="129">
        <v>2</v>
      </c>
      <c r="G40" s="129">
        <v>2</v>
      </c>
      <c r="H40" s="129">
        <v>2</v>
      </c>
      <c r="I40" s="129">
        <v>2</v>
      </c>
      <c r="J40" s="129">
        <v>2</v>
      </c>
      <c r="K40" s="129">
        <v>2</v>
      </c>
      <c r="L40" s="129">
        <v>2</v>
      </c>
      <c r="M40" s="129">
        <v>2</v>
      </c>
      <c r="N40" s="129">
        <v>2</v>
      </c>
      <c r="O40" s="129">
        <v>2</v>
      </c>
      <c r="P40" s="129">
        <v>2</v>
      </c>
      <c r="Q40" s="129">
        <v>2</v>
      </c>
      <c r="R40" s="129">
        <v>2</v>
      </c>
      <c r="S40" s="129">
        <v>2</v>
      </c>
      <c r="T40" s="129">
        <v>2</v>
      </c>
      <c r="U40" s="129">
        <v>2</v>
      </c>
      <c r="V40" s="129">
        <v>2</v>
      </c>
      <c r="W40" s="129">
        <v>2</v>
      </c>
      <c r="X40" s="129">
        <v>2</v>
      </c>
      <c r="Y40" s="129">
        <v>2</v>
      </c>
      <c r="Z40" s="129">
        <v>2</v>
      </c>
      <c r="AA40" s="129">
        <v>2</v>
      </c>
      <c r="AB40" s="129">
        <v>2</v>
      </c>
      <c r="AC40" s="129">
        <v>2</v>
      </c>
      <c r="AD40" s="129">
        <v>2</v>
      </c>
      <c r="AE40" s="129">
        <v>2</v>
      </c>
      <c r="AF40" s="129">
        <v>2</v>
      </c>
      <c r="AG40" s="129">
        <v>2</v>
      </c>
      <c r="AH40" s="129">
        <v>2</v>
      </c>
    </row>
    <row r="41" spans="2:34" x14ac:dyDescent="0.3">
      <c r="B41" s="33">
        <f>Survey!B42</f>
        <v>2035</v>
      </c>
      <c r="C41" s="129">
        <v>2</v>
      </c>
      <c r="D41" s="129">
        <v>2</v>
      </c>
      <c r="E41" s="129">
        <v>2</v>
      </c>
      <c r="F41" s="129">
        <v>2</v>
      </c>
      <c r="G41" s="129">
        <v>2</v>
      </c>
      <c r="H41" s="129">
        <v>2</v>
      </c>
      <c r="I41" s="129">
        <v>2</v>
      </c>
      <c r="J41" s="129">
        <v>2</v>
      </c>
      <c r="K41" s="129">
        <v>2</v>
      </c>
      <c r="L41" s="129">
        <v>2</v>
      </c>
      <c r="M41" s="129">
        <v>2</v>
      </c>
      <c r="N41" s="129">
        <v>2</v>
      </c>
      <c r="O41" s="129">
        <v>2</v>
      </c>
      <c r="P41" s="129">
        <v>2</v>
      </c>
      <c r="Q41" s="129">
        <v>2</v>
      </c>
      <c r="R41" s="129">
        <v>2</v>
      </c>
      <c r="S41" s="129">
        <v>2</v>
      </c>
      <c r="T41" s="129">
        <v>2</v>
      </c>
      <c r="U41" s="129">
        <v>2</v>
      </c>
      <c r="V41" s="129">
        <v>2</v>
      </c>
      <c r="W41" s="129">
        <v>2</v>
      </c>
      <c r="X41" s="129">
        <v>2</v>
      </c>
      <c r="Y41" s="129">
        <v>2</v>
      </c>
      <c r="Z41" s="129">
        <v>2</v>
      </c>
      <c r="AA41" s="129">
        <v>2</v>
      </c>
      <c r="AB41" s="129">
        <v>2</v>
      </c>
      <c r="AC41" s="129">
        <v>2</v>
      </c>
      <c r="AD41" s="129">
        <v>2</v>
      </c>
      <c r="AE41" s="129">
        <v>2</v>
      </c>
      <c r="AF41" s="129">
        <v>2</v>
      </c>
      <c r="AG41" s="129">
        <v>2</v>
      </c>
      <c r="AH41" s="129">
        <v>2</v>
      </c>
    </row>
    <row r="42" spans="2:34" x14ac:dyDescent="0.3">
      <c r="B42" s="33">
        <f>Survey!B43</f>
        <v>2036</v>
      </c>
      <c r="C42" s="129">
        <v>2</v>
      </c>
      <c r="D42" s="129">
        <v>2</v>
      </c>
      <c r="E42" s="129">
        <v>2</v>
      </c>
      <c r="F42" s="129">
        <v>2</v>
      </c>
      <c r="G42" s="129">
        <v>2</v>
      </c>
      <c r="H42" s="129">
        <v>2</v>
      </c>
      <c r="I42" s="129">
        <v>2</v>
      </c>
      <c r="J42" s="129">
        <v>2</v>
      </c>
      <c r="K42" s="129">
        <v>2</v>
      </c>
      <c r="L42" s="129">
        <v>2</v>
      </c>
      <c r="M42" s="129">
        <v>2</v>
      </c>
      <c r="N42" s="129">
        <v>2</v>
      </c>
      <c r="O42" s="129">
        <v>2</v>
      </c>
      <c r="P42" s="129">
        <v>2</v>
      </c>
      <c r="Q42" s="129">
        <v>2</v>
      </c>
      <c r="R42" s="129">
        <v>2</v>
      </c>
      <c r="S42" s="129">
        <v>2</v>
      </c>
      <c r="T42" s="129">
        <v>2</v>
      </c>
      <c r="U42" s="129">
        <v>2</v>
      </c>
      <c r="V42" s="129">
        <v>2</v>
      </c>
      <c r="W42" s="129">
        <v>2</v>
      </c>
      <c r="X42" s="129">
        <v>2</v>
      </c>
      <c r="Y42" s="129">
        <v>2</v>
      </c>
      <c r="Z42" s="129">
        <v>2</v>
      </c>
      <c r="AA42" s="129">
        <v>2</v>
      </c>
      <c r="AB42" s="129">
        <v>2</v>
      </c>
      <c r="AC42" s="129">
        <v>2</v>
      </c>
      <c r="AD42" s="129">
        <v>2</v>
      </c>
      <c r="AE42" s="129">
        <v>2</v>
      </c>
      <c r="AF42" s="129">
        <v>2</v>
      </c>
      <c r="AG42" s="129">
        <v>2</v>
      </c>
      <c r="AH42" s="129">
        <v>2</v>
      </c>
    </row>
    <row r="43" spans="2:34" x14ac:dyDescent="0.3">
      <c r="B43" s="33">
        <f>Survey!B44</f>
        <v>2037</v>
      </c>
      <c r="C43" s="129">
        <v>2</v>
      </c>
      <c r="D43" s="129">
        <v>2</v>
      </c>
      <c r="E43" s="129">
        <v>2</v>
      </c>
      <c r="F43" s="129">
        <v>2</v>
      </c>
      <c r="G43" s="129">
        <v>2</v>
      </c>
      <c r="H43" s="129">
        <v>2</v>
      </c>
      <c r="I43" s="129">
        <v>2</v>
      </c>
      <c r="J43" s="129">
        <v>2</v>
      </c>
      <c r="K43" s="129">
        <v>2</v>
      </c>
      <c r="L43" s="129">
        <v>2</v>
      </c>
      <c r="M43" s="129">
        <v>2</v>
      </c>
      <c r="N43" s="129">
        <v>2</v>
      </c>
      <c r="O43" s="129">
        <v>2</v>
      </c>
      <c r="P43" s="129">
        <v>2</v>
      </c>
      <c r="Q43" s="129">
        <v>2</v>
      </c>
      <c r="R43" s="129">
        <v>2</v>
      </c>
      <c r="S43" s="129">
        <v>2</v>
      </c>
      <c r="T43" s="129">
        <v>2</v>
      </c>
      <c r="U43" s="129">
        <v>2</v>
      </c>
      <c r="V43" s="129">
        <v>2</v>
      </c>
      <c r="W43" s="129">
        <v>2</v>
      </c>
      <c r="X43" s="129">
        <v>2</v>
      </c>
      <c r="Y43" s="129">
        <v>2</v>
      </c>
      <c r="Z43" s="129">
        <v>2</v>
      </c>
      <c r="AA43" s="129">
        <v>2</v>
      </c>
      <c r="AB43" s="129">
        <v>2</v>
      </c>
      <c r="AC43" s="129">
        <v>2</v>
      </c>
      <c r="AD43" s="129">
        <v>2</v>
      </c>
      <c r="AE43" s="129">
        <v>2</v>
      </c>
      <c r="AF43" s="129">
        <v>2</v>
      </c>
      <c r="AG43" s="129">
        <v>2</v>
      </c>
      <c r="AH43" s="129">
        <v>2</v>
      </c>
    </row>
    <row r="44" spans="2:34" x14ac:dyDescent="0.3">
      <c r="B44" s="33">
        <f>Survey!B45</f>
        <v>2038</v>
      </c>
      <c r="C44" s="129">
        <v>2</v>
      </c>
      <c r="D44" s="129">
        <v>2</v>
      </c>
      <c r="E44" s="129">
        <v>2</v>
      </c>
      <c r="F44" s="129">
        <v>2</v>
      </c>
      <c r="G44" s="129">
        <v>2</v>
      </c>
      <c r="H44" s="129">
        <v>2</v>
      </c>
      <c r="I44" s="129">
        <v>2</v>
      </c>
      <c r="J44" s="129">
        <v>2</v>
      </c>
      <c r="K44" s="129">
        <v>2</v>
      </c>
      <c r="L44" s="129">
        <v>2</v>
      </c>
      <c r="M44" s="129">
        <v>2</v>
      </c>
      <c r="N44" s="129">
        <v>2</v>
      </c>
      <c r="O44" s="129">
        <v>2</v>
      </c>
      <c r="P44" s="129">
        <v>2</v>
      </c>
      <c r="Q44" s="129">
        <v>2</v>
      </c>
      <c r="R44" s="129">
        <v>2</v>
      </c>
      <c r="S44" s="129">
        <v>2</v>
      </c>
      <c r="T44" s="129">
        <v>2</v>
      </c>
      <c r="U44" s="129">
        <v>2</v>
      </c>
      <c r="V44" s="129">
        <v>2</v>
      </c>
      <c r="W44" s="129">
        <v>2</v>
      </c>
      <c r="X44" s="129">
        <v>2</v>
      </c>
      <c r="Y44" s="129">
        <v>2</v>
      </c>
      <c r="Z44" s="129">
        <v>2</v>
      </c>
      <c r="AA44" s="129">
        <v>2</v>
      </c>
      <c r="AB44" s="129">
        <v>2</v>
      </c>
      <c r="AC44" s="129">
        <v>2</v>
      </c>
      <c r="AD44" s="129">
        <v>2</v>
      </c>
      <c r="AE44" s="129">
        <v>2</v>
      </c>
      <c r="AF44" s="129">
        <v>2</v>
      </c>
      <c r="AG44" s="129">
        <v>2</v>
      </c>
      <c r="AH44" s="129">
        <v>2</v>
      </c>
    </row>
    <row r="45" spans="2:34" x14ac:dyDescent="0.3">
      <c r="B45" s="33">
        <f>Survey!B46</f>
        <v>2039</v>
      </c>
      <c r="C45" s="129">
        <v>2</v>
      </c>
      <c r="D45" s="129">
        <v>2</v>
      </c>
      <c r="E45" s="129">
        <v>2</v>
      </c>
      <c r="F45" s="129">
        <v>2</v>
      </c>
      <c r="G45" s="129">
        <v>2</v>
      </c>
      <c r="H45" s="129">
        <v>2</v>
      </c>
      <c r="I45" s="129">
        <v>2</v>
      </c>
      <c r="J45" s="129">
        <v>2</v>
      </c>
      <c r="K45" s="129">
        <v>2</v>
      </c>
      <c r="L45" s="129">
        <v>2</v>
      </c>
      <c r="M45" s="129">
        <v>2</v>
      </c>
      <c r="N45" s="129">
        <v>2</v>
      </c>
      <c r="O45" s="129">
        <v>2</v>
      </c>
      <c r="P45" s="129">
        <v>2</v>
      </c>
      <c r="Q45" s="129">
        <v>2</v>
      </c>
      <c r="R45" s="129">
        <v>2</v>
      </c>
      <c r="S45" s="129">
        <v>2</v>
      </c>
      <c r="T45" s="129">
        <v>2</v>
      </c>
      <c r="U45" s="129">
        <v>2</v>
      </c>
      <c r="V45" s="129">
        <v>2</v>
      </c>
      <c r="W45" s="129">
        <v>2</v>
      </c>
      <c r="X45" s="129">
        <v>2</v>
      </c>
      <c r="Y45" s="129">
        <v>2</v>
      </c>
      <c r="Z45" s="129">
        <v>2</v>
      </c>
      <c r="AA45" s="129">
        <v>2</v>
      </c>
      <c r="AB45" s="129">
        <v>2</v>
      </c>
      <c r="AC45" s="129">
        <v>2</v>
      </c>
      <c r="AD45" s="129">
        <v>2</v>
      </c>
      <c r="AE45" s="129">
        <v>2</v>
      </c>
      <c r="AF45" s="129">
        <v>2</v>
      </c>
      <c r="AG45" s="129">
        <v>2</v>
      </c>
      <c r="AH45" s="129">
        <v>2</v>
      </c>
    </row>
    <row r="46" spans="2:34" x14ac:dyDescent="0.3">
      <c r="B46" s="33">
        <f>Survey!B47</f>
        <v>2040</v>
      </c>
      <c r="C46" s="129">
        <v>2</v>
      </c>
      <c r="D46" s="129">
        <v>2</v>
      </c>
      <c r="E46" s="129">
        <v>2</v>
      </c>
      <c r="F46" s="129">
        <v>2</v>
      </c>
      <c r="G46" s="129">
        <v>2</v>
      </c>
      <c r="H46" s="129">
        <v>2</v>
      </c>
      <c r="I46" s="129">
        <v>2</v>
      </c>
      <c r="J46" s="129">
        <v>2</v>
      </c>
      <c r="K46" s="129">
        <v>2</v>
      </c>
      <c r="L46" s="129">
        <v>2</v>
      </c>
      <c r="M46" s="129">
        <v>2</v>
      </c>
      <c r="N46" s="129">
        <v>2</v>
      </c>
      <c r="O46" s="129">
        <v>2</v>
      </c>
      <c r="P46" s="129">
        <v>2</v>
      </c>
      <c r="Q46" s="129">
        <v>2</v>
      </c>
      <c r="R46" s="129">
        <v>2</v>
      </c>
      <c r="S46" s="129">
        <v>2</v>
      </c>
      <c r="T46" s="129">
        <v>2</v>
      </c>
      <c r="U46" s="129">
        <v>2</v>
      </c>
      <c r="V46" s="129">
        <v>2</v>
      </c>
      <c r="W46" s="129">
        <v>2</v>
      </c>
      <c r="X46" s="129">
        <v>2</v>
      </c>
      <c r="Y46" s="129">
        <v>2</v>
      </c>
      <c r="Z46" s="129">
        <v>2</v>
      </c>
      <c r="AA46" s="129">
        <v>2</v>
      </c>
      <c r="AB46" s="129">
        <v>2</v>
      </c>
      <c r="AC46" s="129">
        <v>2</v>
      </c>
      <c r="AD46" s="129">
        <v>2</v>
      </c>
      <c r="AE46" s="129">
        <v>2</v>
      </c>
      <c r="AF46" s="129">
        <v>2</v>
      </c>
      <c r="AG46" s="129">
        <v>2</v>
      </c>
      <c r="AH46" s="129">
        <v>2</v>
      </c>
    </row>
    <row r="47" spans="2:34" x14ac:dyDescent="0.3">
      <c r="B47" s="33">
        <f>Survey!B48</f>
        <v>2041</v>
      </c>
      <c r="C47" s="129">
        <v>2</v>
      </c>
      <c r="D47" s="129">
        <v>2</v>
      </c>
      <c r="E47" s="129">
        <v>2</v>
      </c>
      <c r="F47" s="129">
        <v>2</v>
      </c>
      <c r="G47" s="129">
        <v>2</v>
      </c>
      <c r="H47" s="129">
        <v>2</v>
      </c>
      <c r="I47" s="129">
        <v>2</v>
      </c>
      <c r="J47" s="129">
        <v>2</v>
      </c>
      <c r="K47" s="129">
        <v>2</v>
      </c>
      <c r="L47" s="129">
        <v>2</v>
      </c>
      <c r="M47" s="129">
        <v>2</v>
      </c>
      <c r="N47" s="129">
        <v>2</v>
      </c>
      <c r="O47" s="129">
        <v>2</v>
      </c>
      <c r="P47" s="129">
        <v>2</v>
      </c>
      <c r="Q47" s="129">
        <v>2</v>
      </c>
      <c r="R47" s="129">
        <v>2</v>
      </c>
      <c r="S47" s="129">
        <v>2</v>
      </c>
      <c r="T47" s="129">
        <v>2</v>
      </c>
      <c r="U47" s="129">
        <v>2</v>
      </c>
      <c r="V47" s="129">
        <v>2</v>
      </c>
      <c r="W47" s="129">
        <v>2</v>
      </c>
      <c r="X47" s="129">
        <v>2</v>
      </c>
      <c r="Y47" s="129">
        <v>2</v>
      </c>
      <c r="Z47" s="129">
        <v>2</v>
      </c>
      <c r="AA47" s="129">
        <v>2</v>
      </c>
      <c r="AB47" s="129">
        <v>2</v>
      </c>
      <c r="AC47" s="129">
        <v>2</v>
      </c>
      <c r="AD47" s="129">
        <v>2</v>
      </c>
      <c r="AE47" s="129">
        <v>2</v>
      </c>
      <c r="AF47" s="129">
        <v>2</v>
      </c>
      <c r="AG47" s="129">
        <v>2</v>
      </c>
      <c r="AH47" s="129">
        <v>2</v>
      </c>
    </row>
    <row r="48" spans="2:34" x14ac:dyDescent="0.3">
      <c r="B48" s="33">
        <f>Survey!B49</f>
        <v>2042</v>
      </c>
      <c r="C48" s="129">
        <v>2</v>
      </c>
      <c r="D48" s="129">
        <v>2</v>
      </c>
      <c r="E48" s="129">
        <v>2</v>
      </c>
      <c r="F48" s="129">
        <v>2</v>
      </c>
      <c r="G48" s="129">
        <v>2</v>
      </c>
      <c r="H48" s="129">
        <v>2</v>
      </c>
      <c r="I48" s="129">
        <v>2</v>
      </c>
      <c r="J48" s="129">
        <v>2</v>
      </c>
      <c r="K48" s="129">
        <v>2</v>
      </c>
      <c r="L48" s="129">
        <v>2</v>
      </c>
      <c r="M48" s="129">
        <v>2</v>
      </c>
      <c r="N48" s="129">
        <v>2</v>
      </c>
      <c r="O48" s="129">
        <v>2</v>
      </c>
      <c r="P48" s="129">
        <v>2</v>
      </c>
      <c r="Q48" s="129">
        <v>2</v>
      </c>
      <c r="R48" s="129">
        <v>2</v>
      </c>
      <c r="S48" s="129">
        <v>2</v>
      </c>
      <c r="T48" s="129">
        <v>2</v>
      </c>
      <c r="U48" s="129">
        <v>2</v>
      </c>
      <c r="V48" s="129">
        <v>2</v>
      </c>
      <c r="W48" s="129">
        <v>2</v>
      </c>
      <c r="X48" s="129">
        <v>2</v>
      </c>
      <c r="Y48" s="129">
        <v>2</v>
      </c>
      <c r="Z48" s="129">
        <v>2</v>
      </c>
      <c r="AA48" s="129">
        <v>2</v>
      </c>
      <c r="AB48" s="129">
        <v>2</v>
      </c>
      <c r="AC48" s="129">
        <v>2</v>
      </c>
      <c r="AD48" s="129">
        <v>2</v>
      </c>
      <c r="AE48" s="129">
        <v>2</v>
      </c>
      <c r="AF48" s="129">
        <v>2</v>
      </c>
      <c r="AG48" s="129">
        <v>2</v>
      </c>
      <c r="AH48" s="129">
        <v>2</v>
      </c>
    </row>
    <row r="49" spans="2:34" x14ac:dyDescent="0.3">
      <c r="B49" s="33">
        <f>Survey!B50</f>
        <v>2043</v>
      </c>
      <c r="C49" s="129">
        <v>2</v>
      </c>
      <c r="D49" s="129">
        <v>2</v>
      </c>
      <c r="E49" s="129">
        <v>2</v>
      </c>
      <c r="F49" s="129">
        <v>2</v>
      </c>
      <c r="G49" s="129">
        <v>2</v>
      </c>
      <c r="H49" s="129">
        <v>2</v>
      </c>
      <c r="I49" s="129">
        <v>2</v>
      </c>
      <c r="J49" s="129">
        <v>2</v>
      </c>
      <c r="K49" s="129">
        <v>2</v>
      </c>
      <c r="L49" s="129">
        <v>2</v>
      </c>
      <c r="M49" s="129">
        <v>2</v>
      </c>
      <c r="N49" s="129">
        <v>2</v>
      </c>
      <c r="O49" s="129">
        <v>2</v>
      </c>
      <c r="P49" s="129">
        <v>2</v>
      </c>
      <c r="Q49" s="129">
        <v>2</v>
      </c>
      <c r="R49" s="129">
        <v>2</v>
      </c>
      <c r="S49" s="129">
        <v>2</v>
      </c>
      <c r="T49" s="129">
        <v>2</v>
      </c>
      <c r="U49" s="129">
        <v>2</v>
      </c>
      <c r="V49" s="129">
        <v>2</v>
      </c>
      <c r="W49" s="129">
        <v>2</v>
      </c>
      <c r="X49" s="129">
        <v>2</v>
      </c>
      <c r="Y49" s="129">
        <v>2</v>
      </c>
      <c r="Z49" s="129">
        <v>2</v>
      </c>
      <c r="AA49" s="129">
        <v>2</v>
      </c>
      <c r="AB49" s="129">
        <v>2</v>
      </c>
      <c r="AC49" s="129">
        <v>2</v>
      </c>
      <c r="AD49" s="129">
        <v>2</v>
      </c>
      <c r="AE49" s="129">
        <v>2</v>
      </c>
      <c r="AF49" s="129">
        <v>2</v>
      </c>
      <c r="AG49" s="129">
        <v>2</v>
      </c>
      <c r="AH49" s="129">
        <v>2</v>
      </c>
    </row>
    <row r="50" spans="2:34" x14ac:dyDescent="0.3">
      <c r="B50" s="33">
        <f>Survey!B51</f>
        <v>2044</v>
      </c>
      <c r="C50" s="129">
        <v>2</v>
      </c>
      <c r="D50" s="129">
        <v>2</v>
      </c>
      <c r="E50" s="129">
        <v>2</v>
      </c>
      <c r="F50" s="129">
        <v>2</v>
      </c>
      <c r="G50" s="129">
        <v>2</v>
      </c>
      <c r="H50" s="129">
        <v>2</v>
      </c>
      <c r="I50" s="129">
        <v>2</v>
      </c>
      <c r="J50" s="129">
        <v>2</v>
      </c>
      <c r="K50" s="129">
        <v>2</v>
      </c>
      <c r="L50" s="129">
        <v>2</v>
      </c>
      <c r="M50" s="129">
        <v>2</v>
      </c>
      <c r="N50" s="129">
        <v>2</v>
      </c>
      <c r="O50" s="129">
        <v>2</v>
      </c>
      <c r="P50" s="129">
        <v>2</v>
      </c>
      <c r="Q50" s="129">
        <v>2</v>
      </c>
      <c r="R50" s="129">
        <v>2</v>
      </c>
      <c r="S50" s="129">
        <v>2</v>
      </c>
      <c r="T50" s="129">
        <v>2</v>
      </c>
      <c r="U50" s="129">
        <v>2</v>
      </c>
      <c r="V50" s="129">
        <v>2</v>
      </c>
      <c r="W50" s="129">
        <v>2</v>
      </c>
      <c r="X50" s="129">
        <v>2</v>
      </c>
      <c r="Y50" s="129">
        <v>2</v>
      </c>
      <c r="Z50" s="129">
        <v>2</v>
      </c>
      <c r="AA50" s="129">
        <v>2</v>
      </c>
      <c r="AB50" s="129">
        <v>2</v>
      </c>
      <c r="AC50" s="129">
        <v>2</v>
      </c>
      <c r="AD50" s="129">
        <v>2</v>
      </c>
      <c r="AE50" s="129">
        <v>2</v>
      </c>
      <c r="AF50" s="129">
        <v>2</v>
      </c>
      <c r="AG50" s="129">
        <v>2</v>
      </c>
      <c r="AH50" s="129">
        <v>2</v>
      </c>
    </row>
    <row r="51" spans="2:34" x14ac:dyDescent="0.3">
      <c r="B51" s="33">
        <f>Survey!B52</f>
        <v>2045</v>
      </c>
      <c r="C51" s="129">
        <v>2</v>
      </c>
      <c r="D51" s="129">
        <v>2</v>
      </c>
      <c r="E51" s="129">
        <v>2</v>
      </c>
      <c r="F51" s="129">
        <v>2</v>
      </c>
      <c r="G51" s="129">
        <v>2</v>
      </c>
      <c r="H51" s="129">
        <v>2</v>
      </c>
      <c r="I51" s="129">
        <v>2</v>
      </c>
      <c r="J51" s="129">
        <v>2</v>
      </c>
      <c r="K51" s="129">
        <v>2</v>
      </c>
      <c r="L51" s="129">
        <v>2</v>
      </c>
      <c r="M51" s="129">
        <v>2</v>
      </c>
      <c r="N51" s="129">
        <v>2</v>
      </c>
      <c r="O51" s="129">
        <v>2</v>
      </c>
      <c r="P51" s="129">
        <v>2</v>
      </c>
      <c r="Q51" s="129">
        <v>2</v>
      </c>
      <c r="R51" s="129">
        <v>2</v>
      </c>
      <c r="S51" s="129">
        <v>2</v>
      </c>
      <c r="T51" s="129">
        <v>2</v>
      </c>
      <c r="U51" s="129">
        <v>2</v>
      </c>
      <c r="V51" s="129">
        <v>2</v>
      </c>
      <c r="W51" s="129">
        <v>2</v>
      </c>
      <c r="X51" s="129">
        <v>2</v>
      </c>
      <c r="Y51" s="129">
        <v>2</v>
      </c>
      <c r="Z51" s="129">
        <v>2</v>
      </c>
      <c r="AA51" s="129">
        <v>2</v>
      </c>
      <c r="AB51" s="129">
        <v>2</v>
      </c>
      <c r="AC51" s="129">
        <v>2</v>
      </c>
      <c r="AD51" s="129">
        <v>2</v>
      </c>
      <c r="AE51" s="129">
        <v>2</v>
      </c>
      <c r="AF51" s="129">
        <v>2</v>
      </c>
      <c r="AG51" s="129">
        <v>2</v>
      </c>
      <c r="AH51" s="129">
        <v>2</v>
      </c>
    </row>
    <row r="52" spans="2:34" x14ac:dyDescent="0.3">
      <c r="B52" s="33">
        <f>Survey!B53</f>
        <v>2046</v>
      </c>
      <c r="C52" s="129">
        <v>2</v>
      </c>
      <c r="D52" s="129">
        <v>2</v>
      </c>
      <c r="E52" s="129">
        <v>2</v>
      </c>
      <c r="F52" s="129">
        <v>2</v>
      </c>
      <c r="G52" s="129">
        <v>2</v>
      </c>
      <c r="H52" s="129">
        <v>2</v>
      </c>
      <c r="I52" s="129">
        <v>2</v>
      </c>
      <c r="J52" s="129">
        <v>2</v>
      </c>
      <c r="K52" s="129">
        <v>2</v>
      </c>
      <c r="L52" s="129">
        <v>2</v>
      </c>
      <c r="M52" s="129">
        <v>2</v>
      </c>
      <c r="N52" s="129">
        <v>2</v>
      </c>
      <c r="O52" s="129">
        <v>2</v>
      </c>
      <c r="P52" s="129">
        <v>2</v>
      </c>
      <c r="Q52" s="129">
        <v>2</v>
      </c>
      <c r="R52" s="129">
        <v>2</v>
      </c>
      <c r="S52" s="129">
        <v>2</v>
      </c>
      <c r="T52" s="129">
        <v>2</v>
      </c>
      <c r="U52" s="129">
        <v>2</v>
      </c>
      <c r="V52" s="129">
        <v>2</v>
      </c>
      <c r="W52" s="129">
        <v>2</v>
      </c>
      <c r="X52" s="129">
        <v>2</v>
      </c>
      <c r="Y52" s="129">
        <v>2</v>
      </c>
      <c r="Z52" s="129">
        <v>2</v>
      </c>
      <c r="AA52" s="129">
        <v>2</v>
      </c>
      <c r="AB52" s="129">
        <v>2</v>
      </c>
      <c r="AC52" s="129">
        <v>2</v>
      </c>
      <c r="AD52" s="129">
        <v>2</v>
      </c>
      <c r="AE52" s="129">
        <v>2</v>
      </c>
      <c r="AF52" s="129">
        <v>2</v>
      </c>
      <c r="AG52" s="129">
        <v>2</v>
      </c>
      <c r="AH52" s="129">
        <v>2</v>
      </c>
    </row>
    <row r="53" spans="2:34" x14ac:dyDescent="0.3">
      <c r="B53" s="33">
        <f>Survey!B54</f>
        <v>2047</v>
      </c>
      <c r="C53" s="129">
        <v>2</v>
      </c>
      <c r="D53" s="129">
        <v>2</v>
      </c>
      <c r="E53" s="129">
        <v>2</v>
      </c>
      <c r="F53" s="129">
        <v>2</v>
      </c>
      <c r="G53" s="129">
        <v>2</v>
      </c>
      <c r="H53" s="129">
        <v>2</v>
      </c>
      <c r="I53" s="129">
        <v>2</v>
      </c>
      <c r="J53" s="129">
        <v>2</v>
      </c>
      <c r="K53" s="129">
        <v>2</v>
      </c>
      <c r="L53" s="129">
        <v>2</v>
      </c>
      <c r="M53" s="129">
        <v>2</v>
      </c>
      <c r="N53" s="129">
        <v>2</v>
      </c>
      <c r="O53" s="129">
        <v>2</v>
      </c>
      <c r="P53" s="129">
        <v>2</v>
      </c>
      <c r="Q53" s="129">
        <v>2</v>
      </c>
      <c r="R53" s="129">
        <v>2</v>
      </c>
      <c r="S53" s="129">
        <v>2</v>
      </c>
      <c r="T53" s="129">
        <v>2</v>
      </c>
      <c r="U53" s="129">
        <v>2</v>
      </c>
      <c r="V53" s="129">
        <v>2</v>
      </c>
      <c r="W53" s="129">
        <v>2</v>
      </c>
      <c r="X53" s="129">
        <v>2</v>
      </c>
      <c r="Y53" s="129">
        <v>2</v>
      </c>
      <c r="Z53" s="129">
        <v>2</v>
      </c>
      <c r="AA53" s="129">
        <v>2</v>
      </c>
      <c r="AB53" s="129">
        <v>2</v>
      </c>
      <c r="AC53" s="129">
        <v>2</v>
      </c>
      <c r="AD53" s="129">
        <v>2</v>
      </c>
      <c r="AE53" s="129">
        <v>2</v>
      </c>
      <c r="AF53" s="129">
        <v>2</v>
      </c>
      <c r="AG53" s="129">
        <v>2</v>
      </c>
      <c r="AH53" s="129">
        <v>2</v>
      </c>
    </row>
    <row r="54" spans="2:34" x14ac:dyDescent="0.3">
      <c r="B54" s="33">
        <f>Survey!B55</f>
        <v>2048</v>
      </c>
      <c r="C54" s="129">
        <v>2</v>
      </c>
      <c r="D54" s="129">
        <v>2</v>
      </c>
      <c r="E54" s="129">
        <v>2</v>
      </c>
      <c r="F54" s="129">
        <v>2</v>
      </c>
      <c r="G54" s="129">
        <v>2</v>
      </c>
      <c r="H54" s="129">
        <v>2</v>
      </c>
      <c r="I54" s="129">
        <v>2</v>
      </c>
      <c r="J54" s="129">
        <v>2</v>
      </c>
      <c r="K54" s="129">
        <v>2</v>
      </c>
      <c r="L54" s="129">
        <v>2</v>
      </c>
      <c r="M54" s="129">
        <v>2</v>
      </c>
      <c r="N54" s="129">
        <v>2</v>
      </c>
      <c r="O54" s="129">
        <v>2</v>
      </c>
      <c r="P54" s="129">
        <v>2</v>
      </c>
      <c r="Q54" s="129">
        <v>2</v>
      </c>
      <c r="R54" s="129">
        <v>2</v>
      </c>
      <c r="S54" s="129">
        <v>2</v>
      </c>
      <c r="T54" s="129">
        <v>2</v>
      </c>
      <c r="U54" s="129">
        <v>2</v>
      </c>
      <c r="V54" s="129">
        <v>2</v>
      </c>
      <c r="W54" s="129">
        <v>2</v>
      </c>
      <c r="X54" s="129">
        <v>2</v>
      </c>
      <c r="Y54" s="129">
        <v>2</v>
      </c>
      <c r="Z54" s="129">
        <v>2</v>
      </c>
      <c r="AA54" s="129">
        <v>2</v>
      </c>
      <c r="AB54" s="129">
        <v>2</v>
      </c>
      <c r="AC54" s="129">
        <v>2</v>
      </c>
      <c r="AD54" s="129">
        <v>2</v>
      </c>
      <c r="AE54" s="129">
        <v>2</v>
      </c>
      <c r="AF54" s="129">
        <v>2</v>
      </c>
      <c r="AG54" s="129">
        <v>2</v>
      </c>
      <c r="AH54" s="129">
        <v>2</v>
      </c>
    </row>
    <row r="55" spans="2:34" x14ac:dyDescent="0.3">
      <c r="B55" s="33">
        <f>Survey!B56</f>
        <v>2049</v>
      </c>
      <c r="C55" s="129">
        <v>2</v>
      </c>
      <c r="D55" s="129">
        <v>2</v>
      </c>
      <c r="E55" s="129">
        <v>2</v>
      </c>
      <c r="F55" s="129">
        <v>2</v>
      </c>
      <c r="G55" s="129">
        <v>2</v>
      </c>
      <c r="H55" s="129">
        <v>2</v>
      </c>
      <c r="I55" s="129">
        <v>2</v>
      </c>
      <c r="J55" s="129">
        <v>2</v>
      </c>
      <c r="K55" s="129">
        <v>2</v>
      </c>
      <c r="L55" s="129">
        <v>2</v>
      </c>
      <c r="M55" s="129">
        <v>2</v>
      </c>
      <c r="N55" s="129">
        <v>2</v>
      </c>
      <c r="O55" s="129">
        <v>2</v>
      </c>
      <c r="P55" s="129">
        <v>2</v>
      </c>
      <c r="Q55" s="129">
        <v>2</v>
      </c>
      <c r="R55" s="129">
        <v>2</v>
      </c>
      <c r="S55" s="129">
        <v>2</v>
      </c>
      <c r="T55" s="129">
        <v>2</v>
      </c>
      <c r="U55" s="129">
        <v>2</v>
      </c>
      <c r="V55" s="129">
        <v>2</v>
      </c>
      <c r="W55" s="129">
        <v>2</v>
      </c>
      <c r="X55" s="129">
        <v>2</v>
      </c>
      <c r="Y55" s="129">
        <v>2</v>
      </c>
      <c r="Z55" s="129">
        <v>2</v>
      </c>
      <c r="AA55" s="129">
        <v>2</v>
      </c>
      <c r="AB55" s="129">
        <v>2</v>
      </c>
      <c r="AC55" s="129">
        <v>2</v>
      </c>
      <c r="AD55" s="129">
        <v>2</v>
      </c>
      <c r="AE55" s="129">
        <v>2</v>
      </c>
      <c r="AF55" s="129">
        <v>2</v>
      </c>
      <c r="AG55" s="129">
        <v>2</v>
      </c>
      <c r="AH55" s="129">
        <v>2</v>
      </c>
    </row>
    <row r="56" spans="2:34" x14ac:dyDescent="0.3">
      <c r="B56" s="33">
        <f>Survey!B57</f>
        <v>2050</v>
      </c>
      <c r="C56" s="129">
        <v>2</v>
      </c>
      <c r="D56" s="129">
        <v>2</v>
      </c>
      <c r="E56" s="129">
        <v>2</v>
      </c>
      <c r="F56" s="129">
        <v>2</v>
      </c>
      <c r="G56" s="129">
        <v>2</v>
      </c>
      <c r="H56" s="129">
        <v>2</v>
      </c>
      <c r="I56" s="129">
        <v>2</v>
      </c>
      <c r="J56" s="129">
        <v>2</v>
      </c>
      <c r="K56" s="129">
        <v>2</v>
      </c>
      <c r="L56" s="129">
        <v>2</v>
      </c>
      <c r="M56" s="129">
        <v>2</v>
      </c>
      <c r="N56" s="129">
        <v>2</v>
      </c>
      <c r="O56" s="129">
        <v>2</v>
      </c>
      <c r="P56" s="129">
        <v>2</v>
      </c>
      <c r="Q56" s="129">
        <v>2</v>
      </c>
      <c r="R56" s="129">
        <v>2</v>
      </c>
      <c r="S56" s="129">
        <v>2</v>
      </c>
      <c r="T56" s="129">
        <v>2</v>
      </c>
      <c r="U56" s="129">
        <v>2</v>
      </c>
      <c r="V56" s="129">
        <v>2</v>
      </c>
      <c r="W56" s="129">
        <v>2</v>
      </c>
      <c r="X56" s="129">
        <v>2</v>
      </c>
      <c r="Y56" s="129">
        <v>2</v>
      </c>
      <c r="Z56" s="129">
        <v>2</v>
      </c>
      <c r="AA56" s="129">
        <v>2</v>
      </c>
      <c r="AB56" s="129">
        <v>2</v>
      </c>
      <c r="AC56" s="129">
        <v>2</v>
      </c>
      <c r="AD56" s="129">
        <v>2</v>
      </c>
      <c r="AE56" s="129">
        <v>2</v>
      </c>
      <c r="AF56" s="129">
        <v>2</v>
      </c>
      <c r="AG56" s="129">
        <v>2</v>
      </c>
      <c r="AH56" s="129">
        <v>2</v>
      </c>
    </row>
    <row r="57" spans="2:34" x14ac:dyDescent="0.3">
      <c r="B57" s="33">
        <f>Survey!B58</f>
        <v>2051</v>
      </c>
      <c r="C57" s="129">
        <v>2</v>
      </c>
      <c r="D57" s="129">
        <v>2</v>
      </c>
      <c r="E57" s="129">
        <v>2</v>
      </c>
      <c r="F57" s="129">
        <v>2</v>
      </c>
      <c r="G57" s="129">
        <v>2</v>
      </c>
      <c r="H57" s="129">
        <v>2</v>
      </c>
      <c r="I57" s="129">
        <v>2</v>
      </c>
      <c r="J57" s="129">
        <v>2</v>
      </c>
      <c r="K57" s="129">
        <v>2</v>
      </c>
      <c r="L57" s="129">
        <v>2</v>
      </c>
      <c r="M57" s="129">
        <v>2</v>
      </c>
      <c r="N57" s="129">
        <v>2</v>
      </c>
      <c r="O57" s="129">
        <v>2</v>
      </c>
      <c r="P57" s="129">
        <v>2</v>
      </c>
      <c r="Q57" s="129">
        <v>2</v>
      </c>
      <c r="R57" s="129">
        <v>2</v>
      </c>
      <c r="S57" s="129">
        <v>2</v>
      </c>
      <c r="T57" s="129">
        <v>2</v>
      </c>
      <c r="U57" s="129">
        <v>2</v>
      </c>
      <c r="V57" s="129">
        <v>2</v>
      </c>
      <c r="W57" s="129">
        <v>2</v>
      </c>
      <c r="X57" s="129">
        <v>2</v>
      </c>
      <c r="Y57" s="129">
        <v>2</v>
      </c>
      <c r="Z57" s="129">
        <v>2</v>
      </c>
      <c r="AA57" s="129">
        <v>2</v>
      </c>
      <c r="AB57" s="129">
        <v>2</v>
      </c>
      <c r="AC57" s="129">
        <v>2</v>
      </c>
      <c r="AD57" s="129">
        <v>2</v>
      </c>
      <c r="AE57" s="129">
        <v>2</v>
      </c>
      <c r="AF57" s="129">
        <v>2</v>
      </c>
      <c r="AG57" s="129">
        <v>2</v>
      </c>
      <c r="AH57" s="129">
        <v>2</v>
      </c>
    </row>
    <row r="58" spans="2:34" x14ac:dyDescent="0.3">
      <c r="B58" s="33">
        <f>Survey!B59</f>
        <v>2052</v>
      </c>
      <c r="C58" s="129">
        <v>2</v>
      </c>
      <c r="D58" s="129">
        <v>2</v>
      </c>
      <c r="E58" s="129">
        <v>2</v>
      </c>
      <c r="F58" s="129">
        <v>2</v>
      </c>
      <c r="G58" s="129">
        <v>2</v>
      </c>
      <c r="H58" s="129">
        <v>2</v>
      </c>
      <c r="I58" s="129">
        <v>2</v>
      </c>
      <c r="J58" s="129">
        <v>2</v>
      </c>
      <c r="K58" s="129">
        <v>2</v>
      </c>
      <c r="L58" s="129">
        <v>2</v>
      </c>
      <c r="M58" s="129">
        <v>2</v>
      </c>
      <c r="N58" s="129">
        <v>2</v>
      </c>
      <c r="O58" s="129">
        <v>2</v>
      </c>
      <c r="P58" s="129">
        <v>2</v>
      </c>
      <c r="Q58" s="129">
        <v>2</v>
      </c>
      <c r="R58" s="129">
        <v>2</v>
      </c>
      <c r="S58" s="129">
        <v>2</v>
      </c>
      <c r="T58" s="129">
        <v>2</v>
      </c>
      <c r="U58" s="129">
        <v>2</v>
      </c>
      <c r="V58" s="129">
        <v>2</v>
      </c>
      <c r="W58" s="129">
        <v>2</v>
      </c>
      <c r="X58" s="129">
        <v>2</v>
      </c>
      <c r="Y58" s="129">
        <v>2</v>
      </c>
      <c r="Z58" s="129">
        <v>2</v>
      </c>
      <c r="AA58" s="129">
        <v>2</v>
      </c>
      <c r="AB58" s="129">
        <v>2</v>
      </c>
      <c r="AC58" s="129">
        <v>2</v>
      </c>
      <c r="AD58" s="129">
        <v>2</v>
      </c>
      <c r="AE58" s="129">
        <v>2</v>
      </c>
      <c r="AF58" s="129">
        <v>2</v>
      </c>
      <c r="AG58" s="129">
        <v>2</v>
      </c>
      <c r="AH58" s="129">
        <v>2</v>
      </c>
    </row>
    <row r="59" spans="2:34" x14ac:dyDescent="0.3">
      <c r="B59" s="33">
        <f>Survey!B60</f>
        <v>2053</v>
      </c>
      <c r="C59" s="129">
        <v>2</v>
      </c>
      <c r="D59" s="129">
        <v>2</v>
      </c>
      <c r="E59" s="129">
        <v>2</v>
      </c>
      <c r="F59" s="129">
        <v>2</v>
      </c>
      <c r="G59" s="129">
        <v>2</v>
      </c>
      <c r="H59" s="129">
        <v>2</v>
      </c>
      <c r="I59" s="129">
        <v>2</v>
      </c>
      <c r="J59" s="129">
        <v>2</v>
      </c>
      <c r="K59" s="129">
        <v>2</v>
      </c>
      <c r="L59" s="129">
        <v>2</v>
      </c>
      <c r="M59" s="129">
        <v>2</v>
      </c>
      <c r="N59" s="129">
        <v>2</v>
      </c>
      <c r="O59" s="129">
        <v>2</v>
      </c>
      <c r="P59" s="129">
        <v>2</v>
      </c>
      <c r="Q59" s="129">
        <v>2</v>
      </c>
      <c r="R59" s="129">
        <v>2</v>
      </c>
      <c r="S59" s="129">
        <v>2</v>
      </c>
      <c r="T59" s="129">
        <v>2</v>
      </c>
      <c r="U59" s="129">
        <v>2</v>
      </c>
      <c r="V59" s="129">
        <v>2</v>
      </c>
      <c r="W59" s="129">
        <v>2</v>
      </c>
      <c r="X59" s="129">
        <v>2</v>
      </c>
      <c r="Y59" s="129">
        <v>2</v>
      </c>
      <c r="Z59" s="129">
        <v>2</v>
      </c>
      <c r="AA59" s="129">
        <v>2</v>
      </c>
      <c r="AB59" s="129">
        <v>2</v>
      </c>
      <c r="AC59" s="129">
        <v>2</v>
      </c>
      <c r="AD59" s="129">
        <v>2</v>
      </c>
      <c r="AE59" s="129">
        <v>2</v>
      </c>
      <c r="AF59" s="129">
        <v>2</v>
      </c>
      <c r="AG59" s="129">
        <v>2</v>
      </c>
      <c r="AH59" s="129">
        <v>2</v>
      </c>
    </row>
    <row r="60" spans="2:34" x14ac:dyDescent="0.3">
      <c r="B60" s="33">
        <f>Survey!B61</f>
        <v>2054</v>
      </c>
      <c r="C60" s="129">
        <v>2</v>
      </c>
      <c r="D60" s="129">
        <v>2</v>
      </c>
      <c r="E60" s="129">
        <v>2</v>
      </c>
      <c r="F60" s="129">
        <v>2</v>
      </c>
      <c r="G60" s="129">
        <v>2</v>
      </c>
      <c r="H60" s="129">
        <v>2</v>
      </c>
      <c r="I60" s="129">
        <v>2</v>
      </c>
      <c r="J60" s="129">
        <v>2</v>
      </c>
      <c r="K60" s="129">
        <v>2</v>
      </c>
      <c r="L60" s="129">
        <v>2</v>
      </c>
      <c r="M60" s="129">
        <v>2</v>
      </c>
      <c r="N60" s="129">
        <v>2</v>
      </c>
      <c r="O60" s="129">
        <v>2</v>
      </c>
      <c r="P60" s="129">
        <v>2</v>
      </c>
      <c r="Q60" s="129">
        <v>2</v>
      </c>
      <c r="R60" s="129">
        <v>2</v>
      </c>
      <c r="S60" s="129">
        <v>2</v>
      </c>
      <c r="T60" s="129">
        <v>2</v>
      </c>
      <c r="U60" s="129">
        <v>2</v>
      </c>
      <c r="V60" s="129">
        <v>2</v>
      </c>
      <c r="W60" s="129">
        <v>2</v>
      </c>
      <c r="X60" s="129">
        <v>2</v>
      </c>
      <c r="Y60" s="129">
        <v>2</v>
      </c>
      <c r="Z60" s="129">
        <v>2</v>
      </c>
      <c r="AA60" s="129">
        <v>2</v>
      </c>
      <c r="AB60" s="129">
        <v>2</v>
      </c>
      <c r="AC60" s="129">
        <v>2</v>
      </c>
      <c r="AD60" s="129">
        <v>2</v>
      </c>
      <c r="AE60" s="129">
        <v>2</v>
      </c>
      <c r="AF60" s="129">
        <v>2</v>
      </c>
      <c r="AG60" s="129">
        <v>2</v>
      </c>
      <c r="AH60" s="129">
        <v>2</v>
      </c>
    </row>
    <row r="61" spans="2:34" x14ac:dyDescent="0.3">
      <c r="B61" s="33">
        <f>Survey!B62</f>
        <v>2055</v>
      </c>
      <c r="C61" s="129">
        <v>2</v>
      </c>
      <c r="D61" s="129">
        <v>2</v>
      </c>
      <c r="E61" s="129">
        <v>2</v>
      </c>
      <c r="F61" s="129">
        <v>2</v>
      </c>
      <c r="G61" s="129">
        <v>2</v>
      </c>
      <c r="H61" s="129">
        <v>2</v>
      </c>
      <c r="I61" s="129">
        <v>2</v>
      </c>
      <c r="J61" s="129">
        <v>2</v>
      </c>
      <c r="K61" s="129">
        <v>2</v>
      </c>
      <c r="L61" s="129">
        <v>2</v>
      </c>
      <c r="M61" s="129">
        <v>2</v>
      </c>
      <c r="N61" s="129">
        <v>2</v>
      </c>
      <c r="O61" s="129">
        <v>2</v>
      </c>
      <c r="P61" s="129">
        <v>2</v>
      </c>
      <c r="Q61" s="129">
        <v>2</v>
      </c>
      <c r="R61" s="129">
        <v>2</v>
      </c>
      <c r="S61" s="129">
        <v>2</v>
      </c>
      <c r="T61" s="129">
        <v>2</v>
      </c>
      <c r="U61" s="129">
        <v>2</v>
      </c>
      <c r="V61" s="129">
        <v>2</v>
      </c>
      <c r="W61" s="129">
        <v>2</v>
      </c>
      <c r="X61" s="129">
        <v>2</v>
      </c>
      <c r="Y61" s="129">
        <v>2</v>
      </c>
      <c r="Z61" s="129">
        <v>2</v>
      </c>
      <c r="AA61" s="129">
        <v>2</v>
      </c>
      <c r="AB61" s="129">
        <v>2</v>
      </c>
      <c r="AC61" s="129">
        <v>2</v>
      </c>
      <c r="AD61" s="129">
        <v>2</v>
      </c>
      <c r="AE61" s="129">
        <v>2</v>
      </c>
      <c r="AF61" s="129">
        <v>2</v>
      </c>
      <c r="AG61" s="129">
        <v>2</v>
      </c>
      <c r="AH61" s="129">
        <v>2</v>
      </c>
    </row>
    <row r="62" spans="2:34" x14ac:dyDescent="0.3">
      <c r="B62" s="33">
        <f>Survey!B63</f>
        <v>2056</v>
      </c>
      <c r="C62" s="129">
        <v>2</v>
      </c>
      <c r="D62" s="129">
        <v>2</v>
      </c>
      <c r="E62" s="129">
        <v>2</v>
      </c>
      <c r="F62" s="129">
        <v>2</v>
      </c>
      <c r="G62" s="129">
        <v>2</v>
      </c>
      <c r="H62" s="129">
        <v>2</v>
      </c>
      <c r="I62" s="129">
        <v>2</v>
      </c>
      <c r="J62" s="129">
        <v>2</v>
      </c>
      <c r="K62" s="129">
        <v>2</v>
      </c>
      <c r="L62" s="129">
        <v>2</v>
      </c>
      <c r="M62" s="129">
        <v>2</v>
      </c>
      <c r="N62" s="129">
        <v>2</v>
      </c>
      <c r="O62" s="129">
        <v>2</v>
      </c>
      <c r="P62" s="129">
        <v>2</v>
      </c>
      <c r="Q62" s="129">
        <v>2</v>
      </c>
      <c r="R62" s="129">
        <v>2</v>
      </c>
      <c r="S62" s="129">
        <v>2</v>
      </c>
      <c r="T62" s="129">
        <v>2</v>
      </c>
      <c r="U62" s="129">
        <v>2</v>
      </c>
      <c r="V62" s="129">
        <v>2</v>
      </c>
      <c r="W62" s="129">
        <v>2</v>
      </c>
      <c r="X62" s="129">
        <v>2</v>
      </c>
      <c r="Y62" s="129">
        <v>2</v>
      </c>
      <c r="Z62" s="129">
        <v>2</v>
      </c>
      <c r="AA62" s="129">
        <v>2</v>
      </c>
      <c r="AB62" s="129">
        <v>2</v>
      </c>
      <c r="AC62" s="129">
        <v>2</v>
      </c>
      <c r="AD62" s="129">
        <v>2</v>
      </c>
      <c r="AE62" s="129">
        <v>2</v>
      </c>
      <c r="AF62" s="129">
        <v>2</v>
      </c>
      <c r="AG62" s="129">
        <v>2</v>
      </c>
      <c r="AH62" s="129">
        <v>2</v>
      </c>
    </row>
    <row r="63" spans="2:34" x14ac:dyDescent="0.3">
      <c r="B63" s="33">
        <f>Survey!B64</f>
        <v>2057</v>
      </c>
      <c r="C63" s="129">
        <v>2</v>
      </c>
      <c r="D63" s="129">
        <v>2</v>
      </c>
      <c r="E63" s="129">
        <v>2</v>
      </c>
      <c r="F63" s="129">
        <v>2</v>
      </c>
      <c r="G63" s="129">
        <v>2</v>
      </c>
      <c r="H63" s="129">
        <v>2</v>
      </c>
      <c r="I63" s="129">
        <v>2</v>
      </c>
      <c r="J63" s="129">
        <v>2</v>
      </c>
      <c r="K63" s="129">
        <v>2</v>
      </c>
      <c r="L63" s="129">
        <v>2</v>
      </c>
      <c r="M63" s="129">
        <v>2</v>
      </c>
      <c r="N63" s="129">
        <v>2</v>
      </c>
      <c r="O63" s="129">
        <v>2</v>
      </c>
      <c r="P63" s="129">
        <v>2</v>
      </c>
      <c r="Q63" s="129">
        <v>2</v>
      </c>
      <c r="R63" s="129">
        <v>2</v>
      </c>
      <c r="S63" s="129">
        <v>2</v>
      </c>
      <c r="T63" s="129">
        <v>2</v>
      </c>
      <c r="U63" s="129">
        <v>2</v>
      </c>
      <c r="V63" s="129">
        <v>2</v>
      </c>
      <c r="W63" s="129">
        <v>2</v>
      </c>
      <c r="X63" s="129">
        <v>2</v>
      </c>
      <c r="Y63" s="129">
        <v>2</v>
      </c>
      <c r="Z63" s="129">
        <v>2</v>
      </c>
      <c r="AA63" s="129">
        <v>2</v>
      </c>
      <c r="AB63" s="129">
        <v>2</v>
      </c>
      <c r="AC63" s="129">
        <v>2</v>
      </c>
      <c r="AD63" s="129">
        <v>2</v>
      </c>
      <c r="AE63" s="129">
        <v>2</v>
      </c>
      <c r="AF63" s="129">
        <v>2</v>
      </c>
      <c r="AG63" s="129">
        <v>2</v>
      </c>
      <c r="AH63" s="129">
        <v>2</v>
      </c>
    </row>
    <row r="64" spans="2:34" x14ac:dyDescent="0.3">
      <c r="B64" s="33">
        <f>Survey!B65</f>
        <v>2058</v>
      </c>
      <c r="C64" s="129">
        <v>2</v>
      </c>
      <c r="D64" s="129">
        <v>2</v>
      </c>
      <c r="E64" s="129">
        <v>2</v>
      </c>
      <c r="F64" s="129">
        <v>2</v>
      </c>
      <c r="G64" s="129">
        <v>2</v>
      </c>
      <c r="H64" s="129">
        <v>2</v>
      </c>
      <c r="I64" s="129">
        <v>2</v>
      </c>
      <c r="J64" s="129">
        <v>2</v>
      </c>
      <c r="K64" s="129">
        <v>2</v>
      </c>
      <c r="L64" s="129">
        <v>2</v>
      </c>
      <c r="M64" s="129">
        <v>2</v>
      </c>
      <c r="N64" s="129">
        <v>2</v>
      </c>
      <c r="O64" s="129">
        <v>2</v>
      </c>
      <c r="P64" s="129">
        <v>2</v>
      </c>
      <c r="Q64" s="129">
        <v>2</v>
      </c>
      <c r="R64" s="129">
        <v>2</v>
      </c>
      <c r="S64" s="129">
        <v>2</v>
      </c>
      <c r="T64" s="129">
        <v>2</v>
      </c>
      <c r="U64" s="129">
        <v>2</v>
      </c>
      <c r="V64" s="129">
        <v>2</v>
      </c>
      <c r="W64" s="129">
        <v>2</v>
      </c>
      <c r="X64" s="129">
        <v>2</v>
      </c>
      <c r="Y64" s="129">
        <v>2</v>
      </c>
      <c r="Z64" s="129">
        <v>2</v>
      </c>
      <c r="AA64" s="129">
        <v>2</v>
      </c>
      <c r="AB64" s="129">
        <v>2</v>
      </c>
      <c r="AC64" s="129">
        <v>2</v>
      </c>
      <c r="AD64" s="129">
        <v>2</v>
      </c>
      <c r="AE64" s="129">
        <v>2</v>
      </c>
      <c r="AF64" s="129">
        <v>2</v>
      </c>
      <c r="AG64" s="129">
        <v>2</v>
      </c>
      <c r="AH64" s="129">
        <v>2</v>
      </c>
    </row>
    <row r="65" spans="2:34" x14ac:dyDescent="0.3">
      <c r="B65" s="33">
        <f>Survey!B66</f>
        <v>2059</v>
      </c>
      <c r="C65" s="129">
        <v>2</v>
      </c>
      <c r="D65" s="129">
        <v>2</v>
      </c>
      <c r="E65" s="129">
        <v>2</v>
      </c>
      <c r="F65" s="129">
        <v>2</v>
      </c>
      <c r="G65" s="129">
        <v>2</v>
      </c>
      <c r="H65" s="129">
        <v>2</v>
      </c>
      <c r="I65" s="129">
        <v>2</v>
      </c>
      <c r="J65" s="129">
        <v>2</v>
      </c>
      <c r="K65" s="129">
        <v>2</v>
      </c>
      <c r="L65" s="129">
        <v>2</v>
      </c>
      <c r="M65" s="129">
        <v>2</v>
      </c>
      <c r="N65" s="129">
        <v>2</v>
      </c>
      <c r="O65" s="129">
        <v>2</v>
      </c>
      <c r="P65" s="129">
        <v>2</v>
      </c>
      <c r="Q65" s="129">
        <v>2</v>
      </c>
      <c r="R65" s="129">
        <v>2</v>
      </c>
      <c r="S65" s="129">
        <v>2</v>
      </c>
      <c r="T65" s="129">
        <v>2</v>
      </c>
      <c r="U65" s="129">
        <v>2</v>
      </c>
      <c r="V65" s="129">
        <v>2</v>
      </c>
      <c r="W65" s="129">
        <v>2</v>
      </c>
      <c r="X65" s="129">
        <v>2</v>
      </c>
      <c r="Y65" s="129">
        <v>2</v>
      </c>
      <c r="Z65" s="129">
        <v>2</v>
      </c>
      <c r="AA65" s="129">
        <v>2</v>
      </c>
      <c r="AB65" s="129">
        <v>2</v>
      </c>
      <c r="AC65" s="129">
        <v>2</v>
      </c>
      <c r="AD65" s="129">
        <v>2</v>
      </c>
      <c r="AE65" s="129">
        <v>2</v>
      </c>
      <c r="AF65" s="129">
        <v>2</v>
      </c>
      <c r="AG65" s="129">
        <v>2</v>
      </c>
      <c r="AH65" s="129">
        <v>2</v>
      </c>
    </row>
    <row r="66" spans="2:34" x14ac:dyDescent="0.3">
      <c r="B66" s="33">
        <f>Survey!B67</f>
        <v>2060</v>
      </c>
      <c r="C66" s="129">
        <v>2</v>
      </c>
      <c r="D66" s="129">
        <v>2</v>
      </c>
      <c r="E66" s="129">
        <v>2</v>
      </c>
      <c r="F66" s="129">
        <v>2</v>
      </c>
      <c r="G66" s="129">
        <v>2</v>
      </c>
      <c r="H66" s="129">
        <v>2</v>
      </c>
      <c r="I66" s="129">
        <v>2</v>
      </c>
      <c r="J66" s="129">
        <v>2</v>
      </c>
      <c r="K66" s="129">
        <v>2</v>
      </c>
      <c r="L66" s="129">
        <v>2</v>
      </c>
      <c r="M66" s="129">
        <v>2</v>
      </c>
      <c r="N66" s="129">
        <v>2</v>
      </c>
      <c r="O66" s="129">
        <v>2</v>
      </c>
      <c r="P66" s="129">
        <v>2</v>
      </c>
      <c r="Q66" s="129">
        <v>2</v>
      </c>
      <c r="R66" s="129">
        <v>2</v>
      </c>
      <c r="S66" s="129">
        <v>2</v>
      </c>
      <c r="T66" s="129">
        <v>2</v>
      </c>
      <c r="U66" s="129">
        <v>2</v>
      </c>
      <c r="V66" s="129">
        <v>2</v>
      </c>
      <c r="W66" s="129">
        <v>2</v>
      </c>
      <c r="X66" s="129">
        <v>2</v>
      </c>
      <c r="Y66" s="129">
        <v>2</v>
      </c>
      <c r="Z66" s="129">
        <v>2</v>
      </c>
      <c r="AA66" s="129">
        <v>2</v>
      </c>
      <c r="AB66" s="129">
        <v>2</v>
      </c>
      <c r="AC66" s="129">
        <v>2</v>
      </c>
      <c r="AD66" s="129">
        <v>2</v>
      </c>
      <c r="AE66" s="129">
        <v>2</v>
      </c>
      <c r="AF66" s="129">
        <v>2</v>
      </c>
      <c r="AG66" s="129">
        <v>2</v>
      </c>
      <c r="AH66" s="129">
        <v>2</v>
      </c>
    </row>
    <row r="67" spans="2:34" x14ac:dyDescent="0.3">
      <c r="B67" s="33">
        <f>Survey!B68</f>
        <v>2061</v>
      </c>
      <c r="C67" s="129">
        <v>2</v>
      </c>
      <c r="D67" s="129">
        <v>2</v>
      </c>
      <c r="E67" s="129">
        <v>2</v>
      </c>
      <c r="F67" s="129">
        <v>2</v>
      </c>
      <c r="G67" s="129">
        <v>2</v>
      </c>
      <c r="H67" s="129">
        <v>2</v>
      </c>
      <c r="I67" s="129">
        <v>2</v>
      </c>
      <c r="J67" s="129">
        <v>2</v>
      </c>
      <c r="K67" s="129">
        <v>2</v>
      </c>
      <c r="L67" s="129">
        <v>2</v>
      </c>
      <c r="M67" s="129">
        <v>2</v>
      </c>
      <c r="N67" s="129">
        <v>2</v>
      </c>
      <c r="O67" s="129">
        <v>2</v>
      </c>
      <c r="P67" s="129">
        <v>2</v>
      </c>
      <c r="Q67" s="129">
        <v>2</v>
      </c>
      <c r="R67" s="129">
        <v>2</v>
      </c>
      <c r="S67" s="129">
        <v>2</v>
      </c>
      <c r="T67" s="129">
        <v>2</v>
      </c>
      <c r="U67" s="129">
        <v>2</v>
      </c>
      <c r="V67" s="129">
        <v>2</v>
      </c>
      <c r="W67" s="129">
        <v>2</v>
      </c>
      <c r="X67" s="129">
        <v>2</v>
      </c>
      <c r="Y67" s="129">
        <v>2</v>
      </c>
      <c r="Z67" s="129">
        <v>2</v>
      </c>
      <c r="AA67" s="129">
        <v>2</v>
      </c>
      <c r="AB67" s="129">
        <v>2</v>
      </c>
      <c r="AC67" s="129">
        <v>2</v>
      </c>
      <c r="AD67" s="129">
        <v>2</v>
      </c>
      <c r="AE67" s="129">
        <v>2</v>
      </c>
      <c r="AF67" s="129">
        <v>2</v>
      </c>
      <c r="AG67" s="129">
        <v>2</v>
      </c>
      <c r="AH67" s="129">
        <v>2</v>
      </c>
    </row>
    <row r="68" spans="2:34" x14ac:dyDescent="0.3">
      <c r="B68" s="33">
        <f>Survey!B69</f>
        <v>2062</v>
      </c>
      <c r="C68" s="129">
        <v>2</v>
      </c>
      <c r="D68" s="129">
        <v>2</v>
      </c>
      <c r="E68" s="129">
        <v>2</v>
      </c>
      <c r="F68" s="129">
        <v>2</v>
      </c>
      <c r="G68" s="129">
        <v>2</v>
      </c>
      <c r="H68" s="129">
        <v>2</v>
      </c>
      <c r="I68" s="129">
        <v>2</v>
      </c>
      <c r="J68" s="129">
        <v>2</v>
      </c>
      <c r="K68" s="129">
        <v>2</v>
      </c>
      <c r="L68" s="129">
        <v>2</v>
      </c>
      <c r="M68" s="129">
        <v>2</v>
      </c>
      <c r="N68" s="129">
        <v>2</v>
      </c>
      <c r="O68" s="129">
        <v>2</v>
      </c>
      <c r="P68" s="129">
        <v>2</v>
      </c>
      <c r="Q68" s="129">
        <v>2</v>
      </c>
      <c r="R68" s="129">
        <v>2</v>
      </c>
      <c r="S68" s="129">
        <v>2</v>
      </c>
      <c r="T68" s="129">
        <v>2</v>
      </c>
      <c r="U68" s="129">
        <v>2</v>
      </c>
      <c r="V68" s="129">
        <v>2</v>
      </c>
      <c r="W68" s="129">
        <v>2</v>
      </c>
      <c r="X68" s="129">
        <v>2</v>
      </c>
      <c r="Y68" s="129">
        <v>2</v>
      </c>
      <c r="Z68" s="129">
        <v>2</v>
      </c>
      <c r="AA68" s="129">
        <v>2</v>
      </c>
      <c r="AB68" s="129">
        <v>2</v>
      </c>
      <c r="AC68" s="129">
        <v>2</v>
      </c>
      <c r="AD68" s="129">
        <v>2</v>
      </c>
      <c r="AE68" s="129">
        <v>2</v>
      </c>
      <c r="AF68" s="129">
        <v>2</v>
      </c>
      <c r="AG68" s="129">
        <v>2</v>
      </c>
      <c r="AH68" s="129">
        <v>2</v>
      </c>
    </row>
    <row r="69" spans="2:34" x14ac:dyDescent="0.3">
      <c r="B69" s="33">
        <f>Survey!B70</f>
        <v>2063</v>
      </c>
      <c r="C69" s="129">
        <v>2</v>
      </c>
      <c r="D69" s="129">
        <v>2</v>
      </c>
      <c r="E69" s="129">
        <v>2</v>
      </c>
      <c r="F69" s="129">
        <v>2</v>
      </c>
      <c r="G69" s="129">
        <v>2</v>
      </c>
      <c r="H69" s="129">
        <v>2</v>
      </c>
      <c r="I69" s="129">
        <v>2</v>
      </c>
      <c r="J69" s="129">
        <v>2</v>
      </c>
      <c r="K69" s="129">
        <v>2</v>
      </c>
      <c r="L69" s="129">
        <v>2</v>
      </c>
      <c r="M69" s="129">
        <v>2</v>
      </c>
      <c r="N69" s="129">
        <v>2</v>
      </c>
      <c r="O69" s="129">
        <v>2</v>
      </c>
      <c r="P69" s="129">
        <v>2</v>
      </c>
      <c r="Q69" s="129">
        <v>2</v>
      </c>
      <c r="R69" s="129">
        <v>2</v>
      </c>
      <c r="S69" s="129">
        <v>2</v>
      </c>
      <c r="T69" s="129">
        <v>2</v>
      </c>
      <c r="U69" s="129">
        <v>2</v>
      </c>
      <c r="V69" s="129">
        <v>2</v>
      </c>
      <c r="W69" s="129">
        <v>2</v>
      </c>
      <c r="X69" s="129">
        <v>2</v>
      </c>
      <c r="Y69" s="129">
        <v>2</v>
      </c>
      <c r="Z69" s="129">
        <v>2</v>
      </c>
      <c r="AA69" s="129">
        <v>2</v>
      </c>
      <c r="AB69" s="129">
        <v>2</v>
      </c>
      <c r="AC69" s="129">
        <v>2</v>
      </c>
      <c r="AD69" s="129">
        <v>2</v>
      </c>
      <c r="AE69" s="129">
        <v>2</v>
      </c>
      <c r="AF69" s="129">
        <v>2</v>
      </c>
      <c r="AG69" s="129">
        <v>2</v>
      </c>
      <c r="AH69" s="129">
        <v>2</v>
      </c>
    </row>
    <row r="70" spans="2:34" x14ac:dyDescent="0.3">
      <c r="B70" s="33">
        <f>Survey!B71</f>
        <v>2064</v>
      </c>
      <c r="C70" s="129">
        <v>2</v>
      </c>
      <c r="D70" s="129">
        <v>2</v>
      </c>
      <c r="E70" s="129">
        <v>2</v>
      </c>
      <c r="F70" s="129">
        <v>2</v>
      </c>
      <c r="G70" s="129">
        <v>2</v>
      </c>
      <c r="H70" s="129">
        <v>2</v>
      </c>
      <c r="I70" s="129">
        <v>2</v>
      </c>
      <c r="J70" s="129">
        <v>2</v>
      </c>
      <c r="K70" s="129">
        <v>2</v>
      </c>
      <c r="L70" s="129">
        <v>2</v>
      </c>
      <c r="M70" s="129">
        <v>2</v>
      </c>
      <c r="N70" s="129">
        <v>2</v>
      </c>
      <c r="O70" s="129">
        <v>2</v>
      </c>
      <c r="P70" s="129">
        <v>2</v>
      </c>
      <c r="Q70" s="129">
        <v>2</v>
      </c>
      <c r="R70" s="129">
        <v>2</v>
      </c>
      <c r="S70" s="129">
        <v>2</v>
      </c>
      <c r="T70" s="129">
        <v>2</v>
      </c>
      <c r="U70" s="129">
        <v>2</v>
      </c>
      <c r="V70" s="129">
        <v>2</v>
      </c>
      <c r="W70" s="129">
        <v>2</v>
      </c>
      <c r="X70" s="129">
        <v>2</v>
      </c>
      <c r="Y70" s="129">
        <v>2</v>
      </c>
      <c r="Z70" s="129">
        <v>2</v>
      </c>
      <c r="AA70" s="129">
        <v>2</v>
      </c>
      <c r="AB70" s="129">
        <v>2</v>
      </c>
      <c r="AC70" s="129">
        <v>2</v>
      </c>
      <c r="AD70" s="129">
        <v>2</v>
      </c>
      <c r="AE70" s="129">
        <v>2</v>
      </c>
      <c r="AF70" s="129">
        <v>2</v>
      </c>
      <c r="AG70" s="129">
        <v>2</v>
      </c>
      <c r="AH70" s="129">
        <v>2</v>
      </c>
    </row>
    <row r="71" spans="2:34" x14ac:dyDescent="0.3">
      <c r="B71" s="33">
        <f>Survey!B72</f>
        <v>2065</v>
      </c>
      <c r="C71" s="129">
        <v>2</v>
      </c>
      <c r="D71" s="129">
        <v>2</v>
      </c>
      <c r="E71" s="129">
        <v>2</v>
      </c>
      <c r="F71" s="129">
        <v>2</v>
      </c>
      <c r="G71" s="129">
        <v>2</v>
      </c>
      <c r="H71" s="129">
        <v>2</v>
      </c>
      <c r="I71" s="129">
        <v>2</v>
      </c>
      <c r="J71" s="129">
        <v>2</v>
      </c>
      <c r="K71" s="129">
        <v>2</v>
      </c>
      <c r="L71" s="129">
        <v>2</v>
      </c>
      <c r="M71" s="129">
        <v>2</v>
      </c>
      <c r="N71" s="129">
        <v>2</v>
      </c>
      <c r="O71" s="129">
        <v>2</v>
      </c>
      <c r="P71" s="129">
        <v>2</v>
      </c>
      <c r="Q71" s="129">
        <v>2</v>
      </c>
      <c r="R71" s="129">
        <v>2</v>
      </c>
      <c r="S71" s="129">
        <v>2</v>
      </c>
      <c r="T71" s="129">
        <v>2</v>
      </c>
      <c r="U71" s="129">
        <v>2</v>
      </c>
      <c r="V71" s="129">
        <v>2</v>
      </c>
      <c r="W71" s="129">
        <v>2</v>
      </c>
      <c r="X71" s="129">
        <v>2</v>
      </c>
      <c r="Y71" s="129">
        <v>2</v>
      </c>
      <c r="Z71" s="129">
        <v>2</v>
      </c>
      <c r="AA71" s="129">
        <v>2</v>
      </c>
      <c r="AB71" s="129">
        <v>2</v>
      </c>
      <c r="AC71" s="129">
        <v>2</v>
      </c>
      <c r="AD71" s="129">
        <v>2</v>
      </c>
      <c r="AE71" s="129">
        <v>2</v>
      </c>
      <c r="AF71" s="129">
        <v>2</v>
      </c>
      <c r="AG71" s="129">
        <v>2</v>
      </c>
      <c r="AH71" s="129">
        <v>2</v>
      </c>
    </row>
    <row r="72" spans="2:34" x14ac:dyDescent="0.3">
      <c r="B72" s="33">
        <f>Survey!B73</f>
        <v>2066</v>
      </c>
      <c r="C72" s="129">
        <v>2</v>
      </c>
      <c r="D72" s="129">
        <v>2</v>
      </c>
      <c r="E72" s="129">
        <v>2</v>
      </c>
      <c r="F72" s="129">
        <v>2</v>
      </c>
      <c r="G72" s="129">
        <v>2</v>
      </c>
      <c r="H72" s="129">
        <v>2</v>
      </c>
      <c r="I72" s="129">
        <v>2</v>
      </c>
      <c r="J72" s="129">
        <v>2</v>
      </c>
      <c r="K72" s="129">
        <v>2</v>
      </c>
      <c r="L72" s="129">
        <v>2</v>
      </c>
      <c r="M72" s="129">
        <v>2</v>
      </c>
      <c r="N72" s="129">
        <v>2</v>
      </c>
      <c r="O72" s="129">
        <v>2</v>
      </c>
      <c r="P72" s="129">
        <v>2</v>
      </c>
      <c r="Q72" s="129">
        <v>2</v>
      </c>
      <c r="R72" s="129">
        <v>2</v>
      </c>
      <c r="S72" s="129">
        <v>2</v>
      </c>
      <c r="T72" s="129">
        <v>2</v>
      </c>
      <c r="U72" s="129">
        <v>2</v>
      </c>
      <c r="V72" s="129">
        <v>2</v>
      </c>
      <c r="W72" s="129">
        <v>2</v>
      </c>
      <c r="X72" s="129">
        <v>2</v>
      </c>
      <c r="Y72" s="129">
        <v>2</v>
      </c>
      <c r="Z72" s="129">
        <v>2</v>
      </c>
      <c r="AA72" s="129">
        <v>2</v>
      </c>
      <c r="AB72" s="129">
        <v>2</v>
      </c>
      <c r="AC72" s="129">
        <v>2</v>
      </c>
      <c r="AD72" s="129">
        <v>2</v>
      </c>
      <c r="AE72" s="129">
        <v>2</v>
      </c>
      <c r="AF72" s="129">
        <v>2</v>
      </c>
      <c r="AG72" s="129">
        <v>2</v>
      </c>
      <c r="AH72" s="129">
        <v>2</v>
      </c>
    </row>
    <row r="73" spans="2:34" x14ac:dyDescent="0.3">
      <c r="B73" s="33">
        <f>Survey!B74</f>
        <v>2067</v>
      </c>
      <c r="C73" s="129">
        <v>2</v>
      </c>
      <c r="D73" s="129">
        <v>2</v>
      </c>
      <c r="E73" s="129">
        <v>2</v>
      </c>
      <c r="F73" s="129">
        <v>2</v>
      </c>
      <c r="G73" s="129">
        <v>2</v>
      </c>
      <c r="H73" s="129">
        <v>2</v>
      </c>
      <c r="I73" s="129">
        <v>2</v>
      </c>
      <c r="J73" s="129">
        <v>2</v>
      </c>
      <c r="K73" s="129">
        <v>2</v>
      </c>
      <c r="L73" s="129">
        <v>2</v>
      </c>
      <c r="M73" s="129">
        <v>2</v>
      </c>
      <c r="N73" s="129">
        <v>2</v>
      </c>
      <c r="O73" s="129">
        <v>2</v>
      </c>
      <c r="P73" s="129">
        <v>2</v>
      </c>
      <c r="Q73" s="129">
        <v>2</v>
      </c>
      <c r="R73" s="129">
        <v>2</v>
      </c>
      <c r="S73" s="129">
        <v>2</v>
      </c>
      <c r="T73" s="129">
        <v>2</v>
      </c>
      <c r="U73" s="129">
        <v>2</v>
      </c>
      <c r="V73" s="129">
        <v>2</v>
      </c>
      <c r="W73" s="129">
        <v>2</v>
      </c>
      <c r="X73" s="129">
        <v>2</v>
      </c>
      <c r="Y73" s="129">
        <v>2</v>
      </c>
      <c r="Z73" s="129">
        <v>2</v>
      </c>
      <c r="AA73" s="129">
        <v>2</v>
      </c>
      <c r="AB73" s="129">
        <v>2</v>
      </c>
      <c r="AC73" s="129">
        <v>2</v>
      </c>
      <c r="AD73" s="129">
        <v>2</v>
      </c>
      <c r="AE73" s="129">
        <v>2</v>
      </c>
      <c r="AF73" s="129">
        <v>2</v>
      </c>
      <c r="AG73" s="129">
        <v>2</v>
      </c>
      <c r="AH73" s="129">
        <v>2</v>
      </c>
    </row>
    <row r="74" spans="2:34" x14ac:dyDescent="0.3">
      <c r="B74" s="33">
        <f>Survey!B75</f>
        <v>2068</v>
      </c>
      <c r="C74" s="129">
        <v>2</v>
      </c>
      <c r="D74" s="129">
        <v>2</v>
      </c>
      <c r="E74" s="129">
        <v>2</v>
      </c>
      <c r="F74" s="129">
        <v>2</v>
      </c>
      <c r="G74" s="129">
        <v>2</v>
      </c>
      <c r="H74" s="129">
        <v>2</v>
      </c>
      <c r="I74" s="129">
        <v>2</v>
      </c>
      <c r="J74" s="129">
        <v>2</v>
      </c>
      <c r="K74" s="129">
        <v>2</v>
      </c>
      <c r="L74" s="129">
        <v>2</v>
      </c>
      <c r="M74" s="129">
        <v>2</v>
      </c>
      <c r="N74" s="129">
        <v>2</v>
      </c>
      <c r="O74" s="129">
        <v>2</v>
      </c>
      <c r="P74" s="129">
        <v>2</v>
      </c>
      <c r="Q74" s="129">
        <v>2</v>
      </c>
      <c r="R74" s="129">
        <v>2</v>
      </c>
      <c r="S74" s="129">
        <v>2</v>
      </c>
      <c r="T74" s="129">
        <v>2</v>
      </c>
      <c r="U74" s="129">
        <v>2</v>
      </c>
      <c r="V74" s="129">
        <v>2</v>
      </c>
      <c r="W74" s="129">
        <v>2</v>
      </c>
      <c r="X74" s="129">
        <v>2</v>
      </c>
      <c r="Y74" s="129">
        <v>2</v>
      </c>
      <c r="Z74" s="129">
        <v>2</v>
      </c>
      <c r="AA74" s="129">
        <v>2</v>
      </c>
      <c r="AB74" s="129">
        <v>2</v>
      </c>
      <c r="AC74" s="129">
        <v>2</v>
      </c>
      <c r="AD74" s="129">
        <v>2</v>
      </c>
      <c r="AE74" s="129">
        <v>2</v>
      </c>
      <c r="AF74" s="129">
        <v>2</v>
      </c>
      <c r="AG74" s="129">
        <v>2</v>
      </c>
      <c r="AH74" s="129">
        <v>2</v>
      </c>
    </row>
    <row r="75" spans="2:34" x14ac:dyDescent="0.3">
      <c r="B75" s="33">
        <f>Survey!B76</f>
        <v>2069</v>
      </c>
      <c r="C75" s="129">
        <v>2</v>
      </c>
      <c r="D75" s="129">
        <v>2</v>
      </c>
      <c r="E75" s="129">
        <v>2</v>
      </c>
      <c r="F75" s="129">
        <v>2</v>
      </c>
      <c r="G75" s="129">
        <v>2</v>
      </c>
      <c r="H75" s="129">
        <v>2</v>
      </c>
      <c r="I75" s="129">
        <v>2</v>
      </c>
      <c r="J75" s="129">
        <v>2</v>
      </c>
      <c r="K75" s="129">
        <v>2</v>
      </c>
      <c r="L75" s="129">
        <v>2</v>
      </c>
      <c r="M75" s="129">
        <v>2</v>
      </c>
      <c r="N75" s="129">
        <v>2</v>
      </c>
      <c r="O75" s="129">
        <v>2</v>
      </c>
      <c r="P75" s="129">
        <v>2</v>
      </c>
      <c r="Q75" s="129">
        <v>2</v>
      </c>
      <c r="R75" s="129">
        <v>2</v>
      </c>
      <c r="S75" s="129">
        <v>2</v>
      </c>
      <c r="T75" s="129">
        <v>2</v>
      </c>
      <c r="U75" s="129">
        <v>2</v>
      </c>
      <c r="V75" s="129">
        <v>2</v>
      </c>
      <c r="W75" s="129">
        <v>2</v>
      </c>
      <c r="X75" s="129">
        <v>2</v>
      </c>
      <c r="Y75" s="129">
        <v>2</v>
      </c>
      <c r="Z75" s="129">
        <v>2</v>
      </c>
      <c r="AA75" s="129">
        <v>2</v>
      </c>
      <c r="AB75" s="129">
        <v>2</v>
      </c>
      <c r="AC75" s="129">
        <v>2</v>
      </c>
      <c r="AD75" s="129">
        <v>2</v>
      </c>
      <c r="AE75" s="129">
        <v>2</v>
      </c>
      <c r="AF75" s="129">
        <v>2</v>
      </c>
      <c r="AG75" s="129">
        <v>2</v>
      </c>
      <c r="AH75" s="129">
        <v>2</v>
      </c>
    </row>
    <row r="76" spans="2:34" ht="14.5" thickBot="1" x14ac:dyDescent="0.35">
      <c r="B76" s="190">
        <f>Survey!B77</f>
        <v>2070</v>
      </c>
      <c r="C76" s="129">
        <v>2</v>
      </c>
      <c r="D76" s="129">
        <v>2</v>
      </c>
      <c r="E76" s="129">
        <v>2</v>
      </c>
      <c r="F76" s="129">
        <v>2</v>
      </c>
      <c r="G76" s="129">
        <v>2</v>
      </c>
      <c r="H76" s="129">
        <v>2</v>
      </c>
      <c r="I76" s="129">
        <v>2</v>
      </c>
      <c r="J76" s="129">
        <v>2</v>
      </c>
      <c r="K76" s="129">
        <v>2</v>
      </c>
      <c r="L76" s="129">
        <v>2</v>
      </c>
      <c r="M76" s="129">
        <v>2</v>
      </c>
      <c r="N76" s="129">
        <v>2</v>
      </c>
      <c r="O76" s="129">
        <v>2</v>
      </c>
      <c r="P76" s="129">
        <v>2</v>
      </c>
      <c r="Q76" s="129">
        <v>2</v>
      </c>
      <c r="R76" s="129">
        <v>2</v>
      </c>
      <c r="S76" s="129">
        <v>2</v>
      </c>
      <c r="T76" s="129">
        <v>2</v>
      </c>
      <c r="U76" s="129">
        <v>2</v>
      </c>
      <c r="V76" s="129">
        <v>2</v>
      </c>
      <c r="W76" s="129">
        <v>2</v>
      </c>
      <c r="X76" s="129">
        <v>2</v>
      </c>
      <c r="Y76" s="129">
        <v>2</v>
      </c>
      <c r="Z76" s="129">
        <v>2</v>
      </c>
      <c r="AA76" s="129">
        <v>2</v>
      </c>
      <c r="AB76" s="131">
        <v>2</v>
      </c>
      <c r="AC76" s="129">
        <v>2</v>
      </c>
      <c r="AD76" s="129">
        <v>2</v>
      </c>
      <c r="AE76" s="129">
        <v>2</v>
      </c>
      <c r="AF76" s="129">
        <v>2</v>
      </c>
      <c r="AG76" s="129">
        <v>2</v>
      </c>
      <c r="AH76" s="129">
        <v>2</v>
      </c>
    </row>
    <row r="77" spans="2:34" x14ac:dyDescent="0.3"/>
    <row r="78" spans="2:34" ht="14.5" thickBot="1" x14ac:dyDescent="0.35">
      <c r="B78" s="161" t="s">
        <v>54</v>
      </c>
    </row>
    <row r="79" spans="2:34" ht="26.5" thickBot="1" x14ac:dyDescent="0.35">
      <c r="B79" s="30" t="s">
        <v>7</v>
      </c>
      <c r="C79" s="158" t="str">
        <f>C10</f>
        <v>2020_5</v>
      </c>
      <c r="D79" s="158" t="str">
        <f t="shared" ref="D79:J79" si="0">D10</f>
        <v>2025_A</v>
      </c>
      <c r="E79" s="158" t="str">
        <f t="shared" si="0"/>
        <v>2025_B</v>
      </c>
      <c r="F79" s="158" t="str">
        <f t="shared" si="0"/>
        <v>2025_C</v>
      </c>
      <c r="G79" s="158" t="str">
        <f t="shared" si="0"/>
        <v>2025_D</v>
      </c>
      <c r="H79" s="158" t="str">
        <f t="shared" si="0"/>
        <v>2025_E</v>
      </c>
      <c r="I79" s="158" t="str">
        <f t="shared" si="0"/>
        <v>2025_F</v>
      </c>
      <c r="J79" s="158">
        <f t="shared" si="0"/>
        <v>0</v>
      </c>
      <c r="K79" s="158">
        <f t="shared" ref="K79:T79" si="1">K10</f>
        <v>0</v>
      </c>
      <c r="L79" s="158">
        <f t="shared" si="1"/>
        <v>0</v>
      </c>
      <c r="M79" s="158">
        <f t="shared" si="1"/>
        <v>0</v>
      </c>
      <c r="N79" s="158">
        <f t="shared" si="1"/>
        <v>0</v>
      </c>
      <c r="O79" s="158">
        <f t="shared" si="1"/>
        <v>0</v>
      </c>
      <c r="P79" s="158">
        <f t="shared" si="1"/>
        <v>0</v>
      </c>
      <c r="Q79" s="158">
        <f t="shared" si="1"/>
        <v>0</v>
      </c>
      <c r="R79" s="158">
        <f t="shared" si="1"/>
        <v>0</v>
      </c>
      <c r="S79" s="158">
        <f t="shared" si="1"/>
        <v>0</v>
      </c>
      <c r="T79" s="158">
        <f t="shared" si="1"/>
        <v>0</v>
      </c>
      <c r="U79" s="282">
        <f t="shared" ref="U79" si="2">U10</f>
        <v>0</v>
      </c>
      <c r="V79" s="158">
        <f t="shared" ref="V79:AB79" si="3">V10</f>
        <v>0</v>
      </c>
      <c r="W79" s="282">
        <f t="shared" si="3"/>
        <v>0</v>
      </c>
      <c r="X79" s="158">
        <f t="shared" si="3"/>
        <v>0</v>
      </c>
      <c r="Y79" s="282">
        <f t="shared" si="3"/>
        <v>0</v>
      </c>
      <c r="Z79" s="158">
        <f t="shared" si="3"/>
        <v>0</v>
      </c>
      <c r="AA79" s="282">
        <f t="shared" si="3"/>
        <v>0</v>
      </c>
      <c r="AB79" s="158">
        <f t="shared" si="3"/>
        <v>0</v>
      </c>
      <c r="AC79" s="282">
        <f t="shared" ref="AC79:AD79" si="4">AC10</f>
        <v>0</v>
      </c>
      <c r="AD79" s="158">
        <f t="shared" si="4"/>
        <v>0</v>
      </c>
      <c r="AE79" s="282">
        <f t="shared" ref="AE79:AF79" si="5">AE10</f>
        <v>0</v>
      </c>
      <c r="AF79" s="158">
        <f t="shared" si="5"/>
        <v>0</v>
      </c>
      <c r="AG79" s="282">
        <f t="shared" ref="AG79:AH79" si="6">AG10</f>
        <v>0</v>
      </c>
      <c r="AH79" s="158">
        <f t="shared" si="6"/>
        <v>0</v>
      </c>
    </row>
    <row r="80" spans="2:34" x14ac:dyDescent="0.3">
      <c r="B80" s="33">
        <f>B11</f>
        <v>2005</v>
      </c>
      <c r="C80" s="159">
        <v>0</v>
      </c>
      <c r="D80" s="159">
        <v>0</v>
      </c>
      <c r="E80" s="159">
        <v>0</v>
      </c>
      <c r="F80" s="159">
        <v>0</v>
      </c>
      <c r="G80" s="159">
        <v>0</v>
      </c>
      <c r="H80" s="159">
        <v>0</v>
      </c>
      <c r="I80" s="159">
        <v>0</v>
      </c>
      <c r="J80" s="159">
        <v>0</v>
      </c>
      <c r="K80" s="159">
        <v>0</v>
      </c>
      <c r="L80" s="159">
        <v>0</v>
      </c>
      <c r="M80" s="159">
        <v>0</v>
      </c>
      <c r="N80" s="159">
        <v>0</v>
      </c>
      <c r="O80" s="159">
        <v>0</v>
      </c>
      <c r="P80" s="159">
        <v>0</v>
      </c>
      <c r="Q80" s="159">
        <v>0</v>
      </c>
      <c r="R80" s="159">
        <v>0</v>
      </c>
      <c r="S80" s="159">
        <v>0</v>
      </c>
      <c r="T80" s="159">
        <v>0</v>
      </c>
      <c r="U80" s="159">
        <v>0</v>
      </c>
      <c r="V80" s="159">
        <v>0</v>
      </c>
      <c r="W80" s="159">
        <v>0</v>
      </c>
      <c r="X80" s="159">
        <v>0.2</v>
      </c>
      <c r="Y80" s="159">
        <v>0</v>
      </c>
      <c r="Z80" s="159">
        <v>0</v>
      </c>
      <c r="AA80" s="159">
        <v>0</v>
      </c>
      <c r="AB80" s="159">
        <v>0.2</v>
      </c>
      <c r="AC80" s="159">
        <v>0</v>
      </c>
      <c r="AD80" s="159">
        <v>0</v>
      </c>
      <c r="AE80" s="159">
        <v>0</v>
      </c>
      <c r="AF80" s="159">
        <v>0</v>
      </c>
      <c r="AG80" s="159">
        <v>0</v>
      </c>
      <c r="AH80" s="159">
        <v>0</v>
      </c>
    </row>
    <row r="81" spans="2:34" x14ac:dyDescent="0.3">
      <c r="B81" s="32">
        <f t="shared" ref="B81:B144" si="7">B12</f>
        <v>2006</v>
      </c>
      <c r="C81" s="159">
        <v>0</v>
      </c>
      <c r="D81" s="159">
        <v>0</v>
      </c>
      <c r="E81" s="159">
        <v>0</v>
      </c>
      <c r="F81" s="159">
        <v>0</v>
      </c>
      <c r="G81" s="159">
        <v>0</v>
      </c>
      <c r="H81" s="159">
        <v>0</v>
      </c>
      <c r="I81" s="159">
        <v>0</v>
      </c>
      <c r="J81" s="159">
        <v>0</v>
      </c>
      <c r="K81" s="159">
        <v>0</v>
      </c>
      <c r="L81" s="159">
        <v>0</v>
      </c>
      <c r="M81" s="159">
        <v>0</v>
      </c>
      <c r="N81" s="159">
        <v>0</v>
      </c>
      <c r="O81" s="159">
        <v>0</v>
      </c>
      <c r="P81" s="159">
        <v>0</v>
      </c>
      <c r="Q81" s="159">
        <v>0</v>
      </c>
      <c r="R81" s="159">
        <v>0</v>
      </c>
      <c r="S81" s="159">
        <v>0</v>
      </c>
      <c r="T81" s="159">
        <v>0</v>
      </c>
      <c r="U81" s="159">
        <v>0</v>
      </c>
      <c r="V81" s="159">
        <v>0</v>
      </c>
      <c r="W81" s="159">
        <v>0</v>
      </c>
      <c r="X81" s="159">
        <v>0.2</v>
      </c>
      <c r="Y81" s="159">
        <v>0</v>
      </c>
      <c r="Z81" s="159">
        <v>0</v>
      </c>
      <c r="AA81" s="159">
        <v>0</v>
      </c>
      <c r="AB81" s="159">
        <v>0.2</v>
      </c>
      <c r="AC81" s="159">
        <v>0</v>
      </c>
      <c r="AD81" s="159">
        <v>0</v>
      </c>
      <c r="AE81" s="159">
        <v>0</v>
      </c>
      <c r="AF81" s="159">
        <v>0</v>
      </c>
      <c r="AG81" s="159">
        <v>0</v>
      </c>
      <c r="AH81" s="159">
        <v>0</v>
      </c>
    </row>
    <row r="82" spans="2:34" x14ac:dyDescent="0.3">
      <c r="B82" s="32">
        <f t="shared" si="7"/>
        <v>2007</v>
      </c>
      <c r="C82" s="159">
        <v>0</v>
      </c>
      <c r="D82" s="159">
        <v>0</v>
      </c>
      <c r="E82" s="159">
        <v>0</v>
      </c>
      <c r="F82" s="159">
        <v>0</v>
      </c>
      <c r="G82" s="159">
        <v>0</v>
      </c>
      <c r="H82" s="159">
        <v>0</v>
      </c>
      <c r="I82" s="159">
        <v>0</v>
      </c>
      <c r="J82" s="159">
        <v>0</v>
      </c>
      <c r="K82" s="159">
        <v>0</v>
      </c>
      <c r="L82" s="159">
        <v>0</v>
      </c>
      <c r="M82" s="159">
        <v>0</v>
      </c>
      <c r="N82" s="159">
        <v>0</v>
      </c>
      <c r="O82" s="159">
        <v>0</v>
      </c>
      <c r="P82" s="159">
        <v>0</v>
      </c>
      <c r="Q82" s="159">
        <v>0</v>
      </c>
      <c r="R82" s="159">
        <v>0</v>
      </c>
      <c r="S82" s="159">
        <v>0</v>
      </c>
      <c r="T82" s="159">
        <v>0</v>
      </c>
      <c r="U82" s="159">
        <v>0</v>
      </c>
      <c r="V82" s="159">
        <v>0</v>
      </c>
      <c r="W82" s="159">
        <v>0</v>
      </c>
      <c r="X82" s="159">
        <v>0.2</v>
      </c>
      <c r="Y82" s="159">
        <v>0</v>
      </c>
      <c r="Z82" s="159">
        <v>0</v>
      </c>
      <c r="AA82" s="159">
        <v>0</v>
      </c>
      <c r="AB82" s="159">
        <v>0.2</v>
      </c>
      <c r="AC82" s="159">
        <v>0</v>
      </c>
      <c r="AD82" s="159">
        <v>0</v>
      </c>
      <c r="AE82" s="159">
        <v>0</v>
      </c>
      <c r="AF82" s="159">
        <v>0</v>
      </c>
      <c r="AG82" s="159">
        <v>0</v>
      </c>
      <c r="AH82" s="159">
        <v>0</v>
      </c>
    </row>
    <row r="83" spans="2:34" x14ac:dyDescent="0.3">
      <c r="B83" s="32">
        <f t="shared" si="7"/>
        <v>2008</v>
      </c>
      <c r="C83" s="159">
        <v>0</v>
      </c>
      <c r="D83" s="159">
        <v>0</v>
      </c>
      <c r="E83" s="159">
        <v>0</v>
      </c>
      <c r="F83" s="159">
        <v>0</v>
      </c>
      <c r="G83" s="159">
        <v>0</v>
      </c>
      <c r="H83" s="159">
        <v>0</v>
      </c>
      <c r="I83" s="159">
        <v>0</v>
      </c>
      <c r="J83" s="159">
        <v>0</v>
      </c>
      <c r="K83" s="159">
        <v>0</v>
      </c>
      <c r="L83" s="159">
        <v>0</v>
      </c>
      <c r="M83" s="159">
        <v>0</v>
      </c>
      <c r="N83" s="159">
        <v>0</v>
      </c>
      <c r="O83" s="159">
        <v>0</v>
      </c>
      <c r="P83" s="159">
        <v>0</v>
      </c>
      <c r="Q83" s="159">
        <v>0</v>
      </c>
      <c r="R83" s="159">
        <v>0</v>
      </c>
      <c r="S83" s="159">
        <v>0</v>
      </c>
      <c r="T83" s="159">
        <v>0</v>
      </c>
      <c r="U83" s="159">
        <v>0</v>
      </c>
      <c r="V83" s="159">
        <v>0</v>
      </c>
      <c r="W83" s="159">
        <v>0</v>
      </c>
      <c r="X83" s="159">
        <v>0.16</v>
      </c>
      <c r="Y83" s="159">
        <v>0</v>
      </c>
      <c r="Z83" s="159">
        <v>0</v>
      </c>
      <c r="AA83" s="159">
        <v>0</v>
      </c>
      <c r="AB83" s="159">
        <v>0.16</v>
      </c>
      <c r="AC83" s="159">
        <v>0</v>
      </c>
      <c r="AD83" s="159">
        <v>0</v>
      </c>
      <c r="AE83" s="159">
        <v>0</v>
      </c>
      <c r="AF83" s="159">
        <v>0</v>
      </c>
      <c r="AG83" s="159">
        <v>0</v>
      </c>
      <c r="AH83" s="159">
        <v>0</v>
      </c>
    </row>
    <row r="84" spans="2:34" x14ac:dyDescent="0.3">
      <c r="B84" s="32">
        <f t="shared" si="7"/>
        <v>2009</v>
      </c>
      <c r="C84" s="159">
        <v>0</v>
      </c>
      <c r="D84" s="159">
        <v>0</v>
      </c>
      <c r="E84" s="159">
        <v>0</v>
      </c>
      <c r="F84" s="159">
        <v>0</v>
      </c>
      <c r="G84" s="159">
        <v>0</v>
      </c>
      <c r="H84" s="159">
        <v>0</v>
      </c>
      <c r="I84" s="159">
        <v>0</v>
      </c>
      <c r="J84" s="159">
        <v>0</v>
      </c>
      <c r="K84" s="159">
        <v>0</v>
      </c>
      <c r="L84" s="159">
        <v>0</v>
      </c>
      <c r="M84" s="159">
        <v>0</v>
      </c>
      <c r="N84" s="159">
        <v>0</v>
      </c>
      <c r="O84" s="159">
        <v>0</v>
      </c>
      <c r="P84" s="159">
        <v>0</v>
      </c>
      <c r="Q84" s="159">
        <v>0</v>
      </c>
      <c r="R84" s="159">
        <v>0</v>
      </c>
      <c r="S84" s="159">
        <v>0</v>
      </c>
      <c r="T84" s="159">
        <v>0</v>
      </c>
      <c r="U84" s="159">
        <v>0</v>
      </c>
      <c r="V84" s="159">
        <v>0</v>
      </c>
      <c r="W84" s="159">
        <v>0</v>
      </c>
      <c r="X84" s="159">
        <v>0.2</v>
      </c>
      <c r="Y84" s="159">
        <v>0</v>
      </c>
      <c r="Z84" s="159">
        <v>0</v>
      </c>
      <c r="AA84" s="159">
        <v>0</v>
      </c>
      <c r="AB84" s="159">
        <v>0.2</v>
      </c>
      <c r="AC84" s="159">
        <v>0</v>
      </c>
      <c r="AD84" s="159">
        <v>0</v>
      </c>
      <c r="AE84" s="159">
        <v>0</v>
      </c>
      <c r="AF84" s="159">
        <v>0</v>
      </c>
      <c r="AG84" s="159">
        <v>0</v>
      </c>
      <c r="AH84" s="159">
        <v>0</v>
      </c>
    </row>
    <row r="85" spans="2:34" x14ac:dyDescent="0.3">
      <c r="B85" s="32">
        <f t="shared" si="7"/>
        <v>2010</v>
      </c>
      <c r="C85" s="159">
        <v>0</v>
      </c>
      <c r="D85" s="159">
        <v>0</v>
      </c>
      <c r="E85" s="159">
        <v>0</v>
      </c>
      <c r="F85" s="159">
        <v>0</v>
      </c>
      <c r="G85" s="159">
        <v>0</v>
      </c>
      <c r="H85" s="159">
        <v>0</v>
      </c>
      <c r="I85" s="159">
        <v>0</v>
      </c>
      <c r="J85" s="159">
        <v>0</v>
      </c>
      <c r="K85" s="159">
        <v>0</v>
      </c>
      <c r="L85" s="159">
        <v>0</v>
      </c>
      <c r="M85" s="159">
        <v>0</v>
      </c>
      <c r="N85" s="159">
        <v>0</v>
      </c>
      <c r="O85" s="159">
        <v>0</v>
      </c>
      <c r="P85" s="159">
        <v>0</v>
      </c>
      <c r="Q85" s="159">
        <v>0</v>
      </c>
      <c r="R85" s="159">
        <v>0</v>
      </c>
      <c r="S85" s="159">
        <v>0</v>
      </c>
      <c r="T85" s="159">
        <v>0</v>
      </c>
      <c r="U85" s="159">
        <v>0</v>
      </c>
      <c r="V85" s="159">
        <v>0</v>
      </c>
      <c r="W85" s="159">
        <v>0</v>
      </c>
      <c r="X85" s="159">
        <v>0.2</v>
      </c>
      <c r="Y85" s="159">
        <v>0</v>
      </c>
      <c r="Z85" s="159">
        <v>0</v>
      </c>
      <c r="AA85" s="159">
        <v>0</v>
      </c>
      <c r="AB85" s="159">
        <v>0.2</v>
      </c>
      <c r="AC85" s="159">
        <v>0</v>
      </c>
      <c r="AD85" s="159">
        <v>0</v>
      </c>
      <c r="AE85" s="159">
        <v>0</v>
      </c>
      <c r="AF85" s="159">
        <v>0</v>
      </c>
      <c r="AG85" s="159">
        <v>0</v>
      </c>
      <c r="AH85" s="159">
        <v>0</v>
      </c>
    </row>
    <row r="86" spans="2:34" x14ac:dyDescent="0.3">
      <c r="B86" s="32">
        <f t="shared" si="7"/>
        <v>2011</v>
      </c>
      <c r="C86" s="159">
        <v>0</v>
      </c>
      <c r="D86" s="159">
        <v>0</v>
      </c>
      <c r="E86" s="159">
        <v>0</v>
      </c>
      <c r="F86" s="159">
        <v>0</v>
      </c>
      <c r="G86" s="159">
        <v>0</v>
      </c>
      <c r="H86" s="159">
        <v>0</v>
      </c>
      <c r="I86" s="159">
        <v>0</v>
      </c>
      <c r="J86" s="159">
        <v>0</v>
      </c>
      <c r="K86" s="159">
        <v>0</v>
      </c>
      <c r="L86" s="159">
        <v>0</v>
      </c>
      <c r="M86" s="159">
        <v>0</v>
      </c>
      <c r="N86" s="159">
        <v>0</v>
      </c>
      <c r="O86" s="159">
        <v>0</v>
      </c>
      <c r="P86" s="159">
        <v>0</v>
      </c>
      <c r="Q86" s="159">
        <v>0</v>
      </c>
      <c r="R86" s="159">
        <v>0</v>
      </c>
      <c r="S86" s="159">
        <v>0</v>
      </c>
      <c r="T86" s="159">
        <v>0</v>
      </c>
      <c r="U86" s="159">
        <v>0</v>
      </c>
      <c r="V86" s="159">
        <v>0</v>
      </c>
      <c r="W86" s="159">
        <v>0</v>
      </c>
      <c r="X86" s="159">
        <v>0.2</v>
      </c>
      <c r="Y86" s="159">
        <v>0</v>
      </c>
      <c r="Z86" s="159">
        <v>0</v>
      </c>
      <c r="AA86" s="159">
        <v>0</v>
      </c>
      <c r="AB86" s="159">
        <v>0.2</v>
      </c>
      <c r="AC86" s="159">
        <v>0</v>
      </c>
      <c r="AD86" s="159">
        <v>0</v>
      </c>
      <c r="AE86" s="159">
        <v>0</v>
      </c>
      <c r="AF86" s="159">
        <v>0</v>
      </c>
      <c r="AG86" s="159">
        <v>0</v>
      </c>
      <c r="AH86" s="159">
        <v>0</v>
      </c>
    </row>
    <row r="87" spans="2:34" x14ac:dyDescent="0.3">
      <c r="B87" s="32">
        <f t="shared" si="7"/>
        <v>2012</v>
      </c>
      <c r="C87" s="159">
        <v>0</v>
      </c>
      <c r="D87" s="159">
        <v>0</v>
      </c>
      <c r="E87" s="159">
        <v>0</v>
      </c>
      <c r="F87" s="159">
        <v>0</v>
      </c>
      <c r="G87" s="159">
        <v>0</v>
      </c>
      <c r="H87" s="159">
        <v>0</v>
      </c>
      <c r="I87" s="159">
        <v>0</v>
      </c>
      <c r="J87" s="159">
        <v>0</v>
      </c>
      <c r="K87" s="159">
        <v>0</v>
      </c>
      <c r="L87" s="159">
        <v>0</v>
      </c>
      <c r="M87" s="159">
        <v>0</v>
      </c>
      <c r="N87" s="159">
        <v>0</v>
      </c>
      <c r="O87" s="159">
        <v>0</v>
      </c>
      <c r="P87" s="159">
        <v>0</v>
      </c>
      <c r="Q87" s="159">
        <v>0</v>
      </c>
      <c r="R87" s="159">
        <v>0</v>
      </c>
      <c r="S87" s="159">
        <v>0</v>
      </c>
      <c r="T87" s="159">
        <v>0</v>
      </c>
      <c r="U87" s="159">
        <v>0</v>
      </c>
      <c r="V87" s="159">
        <v>0</v>
      </c>
      <c r="W87" s="159">
        <v>0</v>
      </c>
      <c r="X87" s="159">
        <v>0.2</v>
      </c>
      <c r="Y87" s="159">
        <v>0</v>
      </c>
      <c r="Z87" s="159">
        <v>0</v>
      </c>
      <c r="AA87" s="159">
        <v>0</v>
      </c>
      <c r="AB87" s="159">
        <v>0.2</v>
      </c>
      <c r="AC87" s="159">
        <v>0</v>
      </c>
      <c r="AD87" s="159">
        <v>0</v>
      </c>
      <c r="AE87" s="159">
        <v>0</v>
      </c>
      <c r="AF87" s="159">
        <v>0</v>
      </c>
      <c r="AG87" s="159">
        <v>0</v>
      </c>
      <c r="AH87" s="159">
        <v>0</v>
      </c>
    </row>
    <row r="88" spans="2:34" x14ac:dyDescent="0.3">
      <c r="B88" s="32">
        <f t="shared" si="7"/>
        <v>2013</v>
      </c>
      <c r="C88" s="159">
        <v>0</v>
      </c>
      <c r="D88" s="159">
        <v>0</v>
      </c>
      <c r="E88" s="159">
        <v>0</v>
      </c>
      <c r="F88" s="159">
        <v>0</v>
      </c>
      <c r="G88" s="159">
        <v>0</v>
      </c>
      <c r="H88" s="159">
        <v>0</v>
      </c>
      <c r="I88" s="159">
        <v>0</v>
      </c>
      <c r="J88" s="159">
        <v>0</v>
      </c>
      <c r="K88" s="159">
        <v>0</v>
      </c>
      <c r="L88" s="159">
        <v>0</v>
      </c>
      <c r="M88" s="159">
        <v>0</v>
      </c>
      <c r="N88" s="159">
        <v>0</v>
      </c>
      <c r="O88" s="159">
        <v>0</v>
      </c>
      <c r="P88" s="159">
        <v>0</v>
      </c>
      <c r="Q88" s="159">
        <v>0</v>
      </c>
      <c r="R88" s="159">
        <v>0</v>
      </c>
      <c r="S88" s="159">
        <v>0</v>
      </c>
      <c r="T88" s="159">
        <v>0</v>
      </c>
      <c r="U88" s="159">
        <v>0</v>
      </c>
      <c r="V88" s="159">
        <v>0</v>
      </c>
      <c r="W88" s="159">
        <v>0</v>
      </c>
      <c r="X88" s="159">
        <v>0.2</v>
      </c>
      <c r="Y88" s="159">
        <v>0</v>
      </c>
      <c r="Z88" s="159">
        <v>0</v>
      </c>
      <c r="AA88" s="159">
        <v>0</v>
      </c>
      <c r="AB88" s="159">
        <v>0.2</v>
      </c>
      <c r="AC88" s="159">
        <v>0</v>
      </c>
      <c r="AD88" s="159">
        <v>0</v>
      </c>
      <c r="AE88" s="159">
        <v>0</v>
      </c>
      <c r="AF88" s="159">
        <v>0</v>
      </c>
      <c r="AG88" s="159">
        <v>0</v>
      </c>
      <c r="AH88" s="159">
        <v>0</v>
      </c>
    </row>
    <row r="89" spans="2:34" x14ac:dyDescent="0.3">
      <c r="B89" s="32">
        <f t="shared" si="7"/>
        <v>2014</v>
      </c>
      <c r="C89" s="159">
        <v>0</v>
      </c>
      <c r="D89" s="159">
        <v>0</v>
      </c>
      <c r="E89" s="159">
        <v>0</v>
      </c>
      <c r="F89" s="159">
        <v>0</v>
      </c>
      <c r="G89" s="159">
        <v>0</v>
      </c>
      <c r="H89" s="159">
        <v>0</v>
      </c>
      <c r="I89" s="159">
        <v>0</v>
      </c>
      <c r="J89" s="159">
        <v>0</v>
      </c>
      <c r="K89" s="159">
        <v>0</v>
      </c>
      <c r="L89" s="159">
        <v>0</v>
      </c>
      <c r="M89" s="159">
        <v>0</v>
      </c>
      <c r="N89" s="159">
        <v>0</v>
      </c>
      <c r="O89" s="159">
        <v>0</v>
      </c>
      <c r="P89" s="159">
        <v>0</v>
      </c>
      <c r="Q89" s="159">
        <v>0</v>
      </c>
      <c r="R89" s="159">
        <v>0</v>
      </c>
      <c r="S89" s="159">
        <v>0</v>
      </c>
      <c r="T89" s="159">
        <v>0</v>
      </c>
      <c r="U89" s="159">
        <v>0</v>
      </c>
      <c r="V89" s="159">
        <v>0</v>
      </c>
      <c r="W89" s="159">
        <v>0</v>
      </c>
      <c r="X89" s="159">
        <v>0.2</v>
      </c>
      <c r="Y89" s="159">
        <v>0</v>
      </c>
      <c r="Z89" s="159">
        <v>0</v>
      </c>
      <c r="AA89" s="159">
        <v>0</v>
      </c>
      <c r="AB89" s="159">
        <v>0.2</v>
      </c>
      <c r="AC89" s="159">
        <v>0</v>
      </c>
      <c r="AD89" s="159">
        <v>0</v>
      </c>
      <c r="AE89" s="159">
        <v>0</v>
      </c>
      <c r="AF89" s="159">
        <v>0</v>
      </c>
      <c r="AG89" s="159">
        <v>0</v>
      </c>
      <c r="AH89" s="159">
        <v>0</v>
      </c>
    </row>
    <row r="90" spans="2:34" x14ac:dyDescent="0.3">
      <c r="B90" s="32">
        <f t="shared" si="7"/>
        <v>2015</v>
      </c>
      <c r="C90" s="159">
        <v>0</v>
      </c>
      <c r="D90" s="159">
        <v>0</v>
      </c>
      <c r="E90" s="159">
        <v>0</v>
      </c>
      <c r="F90" s="159">
        <v>0</v>
      </c>
      <c r="G90" s="159">
        <v>0</v>
      </c>
      <c r="H90" s="159">
        <v>0</v>
      </c>
      <c r="I90" s="159">
        <v>0</v>
      </c>
      <c r="J90" s="159">
        <v>0</v>
      </c>
      <c r="K90" s="159">
        <v>0</v>
      </c>
      <c r="L90" s="159">
        <v>0</v>
      </c>
      <c r="M90" s="159">
        <v>0</v>
      </c>
      <c r="N90" s="159">
        <v>0</v>
      </c>
      <c r="O90" s="159">
        <v>0</v>
      </c>
      <c r="P90" s="159">
        <v>0</v>
      </c>
      <c r="Q90" s="159">
        <v>0</v>
      </c>
      <c r="R90" s="159">
        <v>0</v>
      </c>
      <c r="S90" s="159">
        <v>0</v>
      </c>
      <c r="T90" s="159">
        <v>0</v>
      </c>
      <c r="U90" s="159">
        <v>0</v>
      </c>
      <c r="V90" s="159">
        <v>0</v>
      </c>
      <c r="W90" s="159">
        <v>0</v>
      </c>
      <c r="X90" s="159">
        <v>0.2</v>
      </c>
      <c r="Y90" s="159">
        <v>0</v>
      </c>
      <c r="Z90" s="159">
        <v>0</v>
      </c>
      <c r="AA90" s="159">
        <v>0</v>
      </c>
      <c r="AB90" s="159">
        <v>0.2</v>
      </c>
      <c r="AC90" s="159">
        <v>0</v>
      </c>
      <c r="AD90" s="159">
        <v>0</v>
      </c>
      <c r="AE90" s="159">
        <v>0</v>
      </c>
      <c r="AF90" s="159">
        <v>0</v>
      </c>
      <c r="AG90" s="159">
        <v>0</v>
      </c>
      <c r="AH90" s="159">
        <v>0</v>
      </c>
    </row>
    <row r="91" spans="2:34" x14ac:dyDescent="0.3">
      <c r="B91" s="32">
        <f t="shared" si="7"/>
        <v>2016</v>
      </c>
      <c r="C91" s="159">
        <v>0</v>
      </c>
      <c r="D91" s="159">
        <v>0</v>
      </c>
      <c r="E91" s="159">
        <v>0</v>
      </c>
      <c r="F91" s="159">
        <v>0</v>
      </c>
      <c r="G91" s="159">
        <v>0</v>
      </c>
      <c r="H91" s="159">
        <v>0</v>
      </c>
      <c r="I91" s="159">
        <v>0</v>
      </c>
      <c r="J91" s="159">
        <v>0</v>
      </c>
      <c r="K91" s="159">
        <v>0</v>
      </c>
      <c r="L91" s="159">
        <v>0</v>
      </c>
      <c r="M91" s="159">
        <v>0</v>
      </c>
      <c r="N91" s="159">
        <v>0</v>
      </c>
      <c r="O91" s="159">
        <v>0</v>
      </c>
      <c r="P91" s="159">
        <v>0</v>
      </c>
      <c r="Q91" s="159">
        <v>0</v>
      </c>
      <c r="R91" s="159">
        <v>0</v>
      </c>
      <c r="S91" s="159">
        <v>0</v>
      </c>
      <c r="T91" s="159">
        <v>0</v>
      </c>
      <c r="U91" s="159">
        <v>0</v>
      </c>
      <c r="V91" s="159">
        <v>0</v>
      </c>
      <c r="W91" s="159">
        <v>0</v>
      </c>
      <c r="X91" s="159">
        <v>0.2</v>
      </c>
      <c r="Y91" s="159">
        <v>0</v>
      </c>
      <c r="Z91" s="159">
        <v>0</v>
      </c>
      <c r="AA91" s="159">
        <v>0</v>
      </c>
      <c r="AB91" s="159">
        <v>0.2</v>
      </c>
      <c r="AC91" s="159">
        <v>0</v>
      </c>
      <c r="AD91" s="159">
        <v>0</v>
      </c>
      <c r="AE91" s="159">
        <v>0</v>
      </c>
      <c r="AF91" s="159">
        <v>0</v>
      </c>
      <c r="AG91" s="159">
        <v>0</v>
      </c>
      <c r="AH91" s="159">
        <v>0</v>
      </c>
    </row>
    <row r="92" spans="2:34" x14ac:dyDescent="0.3">
      <c r="B92" s="32">
        <f t="shared" si="7"/>
        <v>2017</v>
      </c>
      <c r="C92" s="159">
        <v>0</v>
      </c>
      <c r="D92" s="159">
        <v>0</v>
      </c>
      <c r="E92" s="159">
        <v>0</v>
      </c>
      <c r="F92" s="159">
        <v>0</v>
      </c>
      <c r="G92" s="159">
        <v>0</v>
      </c>
      <c r="H92" s="159">
        <v>0</v>
      </c>
      <c r="I92" s="159">
        <v>0</v>
      </c>
      <c r="J92" s="159">
        <v>0</v>
      </c>
      <c r="K92" s="159">
        <v>0</v>
      </c>
      <c r="L92" s="159">
        <v>0</v>
      </c>
      <c r="M92" s="159">
        <v>0</v>
      </c>
      <c r="N92" s="159">
        <v>0</v>
      </c>
      <c r="O92" s="159">
        <v>0</v>
      </c>
      <c r="P92" s="159">
        <v>0</v>
      </c>
      <c r="Q92" s="159">
        <v>0</v>
      </c>
      <c r="R92" s="159">
        <v>0</v>
      </c>
      <c r="S92" s="159">
        <v>0</v>
      </c>
      <c r="T92" s="159">
        <v>0</v>
      </c>
      <c r="U92" s="159">
        <v>0</v>
      </c>
      <c r="V92" s="159">
        <v>0</v>
      </c>
      <c r="W92" s="159">
        <v>0</v>
      </c>
      <c r="X92" s="159">
        <v>0.2</v>
      </c>
      <c r="Y92" s="159">
        <v>0</v>
      </c>
      <c r="Z92" s="159">
        <v>0</v>
      </c>
      <c r="AA92" s="159">
        <v>0</v>
      </c>
      <c r="AB92" s="159">
        <v>0.2</v>
      </c>
      <c r="AC92" s="159">
        <v>0</v>
      </c>
      <c r="AD92" s="159">
        <v>0</v>
      </c>
      <c r="AE92" s="159">
        <v>0</v>
      </c>
      <c r="AF92" s="159">
        <v>0</v>
      </c>
      <c r="AG92" s="159">
        <v>0</v>
      </c>
      <c r="AH92" s="159">
        <v>0</v>
      </c>
    </row>
    <row r="93" spans="2:34" x14ac:dyDescent="0.3">
      <c r="B93" s="32">
        <f t="shared" si="7"/>
        <v>2018</v>
      </c>
      <c r="C93" s="159">
        <v>0</v>
      </c>
      <c r="D93" s="159">
        <v>0</v>
      </c>
      <c r="E93" s="159">
        <v>0</v>
      </c>
      <c r="F93" s="159">
        <v>0</v>
      </c>
      <c r="G93" s="159">
        <v>0</v>
      </c>
      <c r="H93" s="159">
        <v>0</v>
      </c>
      <c r="I93" s="159">
        <v>0</v>
      </c>
      <c r="J93" s="159">
        <v>0</v>
      </c>
      <c r="K93" s="159">
        <v>0</v>
      </c>
      <c r="L93" s="159">
        <v>0</v>
      </c>
      <c r="M93" s="159">
        <v>0</v>
      </c>
      <c r="N93" s="159">
        <v>0</v>
      </c>
      <c r="O93" s="159">
        <v>0</v>
      </c>
      <c r="P93" s="159">
        <v>0</v>
      </c>
      <c r="Q93" s="159">
        <v>0</v>
      </c>
      <c r="R93" s="159">
        <v>0</v>
      </c>
      <c r="S93" s="159">
        <v>0</v>
      </c>
      <c r="T93" s="159">
        <v>0</v>
      </c>
      <c r="U93" s="159">
        <v>0</v>
      </c>
      <c r="V93" s="159">
        <v>0</v>
      </c>
      <c r="W93" s="159">
        <v>0</v>
      </c>
      <c r="X93" s="159">
        <v>0.2</v>
      </c>
      <c r="Y93" s="159">
        <v>0</v>
      </c>
      <c r="Z93" s="159">
        <v>0</v>
      </c>
      <c r="AA93" s="159">
        <v>0</v>
      </c>
      <c r="AB93" s="159">
        <v>0.2</v>
      </c>
      <c r="AC93" s="159">
        <v>0</v>
      </c>
      <c r="AD93" s="159">
        <v>0</v>
      </c>
      <c r="AE93" s="159">
        <v>0</v>
      </c>
      <c r="AF93" s="159">
        <v>0</v>
      </c>
      <c r="AG93" s="159">
        <v>0</v>
      </c>
      <c r="AH93" s="159">
        <v>0</v>
      </c>
    </row>
    <row r="94" spans="2:34" x14ac:dyDescent="0.3">
      <c r="B94" s="32">
        <f t="shared" si="7"/>
        <v>2019</v>
      </c>
      <c r="C94" s="159">
        <v>0</v>
      </c>
      <c r="D94" s="159">
        <v>0</v>
      </c>
      <c r="E94" s="159">
        <v>0</v>
      </c>
      <c r="F94" s="159">
        <v>0</v>
      </c>
      <c r="G94" s="159">
        <v>0</v>
      </c>
      <c r="H94" s="159">
        <v>0</v>
      </c>
      <c r="I94" s="159">
        <v>0</v>
      </c>
      <c r="J94" s="159">
        <v>0</v>
      </c>
      <c r="K94" s="159">
        <v>0</v>
      </c>
      <c r="L94" s="159">
        <v>0</v>
      </c>
      <c r="M94" s="159">
        <v>0</v>
      </c>
      <c r="N94" s="159">
        <v>0</v>
      </c>
      <c r="O94" s="159">
        <v>0</v>
      </c>
      <c r="P94" s="159">
        <v>0</v>
      </c>
      <c r="Q94" s="159">
        <v>0</v>
      </c>
      <c r="R94" s="159">
        <v>0</v>
      </c>
      <c r="S94" s="159">
        <v>0</v>
      </c>
      <c r="T94" s="159">
        <v>0</v>
      </c>
      <c r="U94" s="159">
        <v>0</v>
      </c>
      <c r="V94" s="159">
        <v>0</v>
      </c>
      <c r="W94" s="159">
        <v>0</v>
      </c>
      <c r="X94" s="159">
        <v>0.2</v>
      </c>
      <c r="Y94" s="159">
        <v>0</v>
      </c>
      <c r="Z94" s="159">
        <v>0</v>
      </c>
      <c r="AA94" s="159">
        <v>0</v>
      </c>
      <c r="AB94" s="159">
        <v>0.2</v>
      </c>
      <c r="AC94" s="159">
        <v>0</v>
      </c>
      <c r="AD94" s="159">
        <v>0</v>
      </c>
      <c r="AE94" s="159">
        <v>0</v>
      </c>
      <c r="AF94" s="159">
        <v>0</v>
      </c>
      <c r="AG94" s="159">
        <v>0</v>
      </c>
      <c r="AH94" s="159">
        <v>0</v>
      </c>
    </row>
    <row r="95" spans="2:34" x14ac:dyDescent="0.3">
      <c r="B95" s="32">
        <f t="shared" si="7"/>
        <v>2020</v>
      </c>
      <c r="C95" s="159">
        <v>0</v>
      </c>
      <c r="D95" s="159">
        <v>0</v>
      </c>
      <c r="E95" s="159">
        <v>0</v>
      </c>
      <c r="F95" s="159">
        <v>0</v>
      </c>
      <c r="G95" s="159">
        <v>0</v>
      </c>
      <c r="H95" s="159">
        <v>0</v>
      </c>
      <c r="I95" s="159">
        <v>0</v>
      </c>
      <c r="J95" s="159">
        <v>0</v>
      </c>
      <c r="K95" s="159">
        <v>0</v>
      </c>
      <c r="L95" s="159">
        <v>0</v>
      </c>
      <c r="M95" s="159">
        <v>0</v>
      </c>
      <c r="N95" s="159">
        <v>0</v>
      </c>
      <c r="O95" s="159">
        <v>0</v>
      </c>
      <c r="P95" s="159">
        <v>0</v>
      </c>
      <c r="Q95" s="159">
        <v>0</v>
      </c>
      <c r="R95" s="159">
        <v>0</v>
      </c>
      <c r="S95" s="159">
        <v>0</v>
      </c>
      <c r="T95" s="159">
        <v>0</v>
      </c>
      <c r="U95" s="159">
        <v>0</v>
      </c>
      <c r="V95" s="159">
        <v>0</v>
      </c>
      <c r="W95" s="159">
        <v>0</v>
      </c>
      <c r="X95" s="159">
        <v>0.2</v>
      </c>
      <c r="Y95" s="159">
        <v>0</v>
      </c>
      <c r="Z95" s="159">
        <v>0</v>
      </c>
      <c r="AA95" s="159">
        <v>0</v>
      </c>
      <c r="AB95" s="159">
        <v>0.2</v>
      </c>
      <c r="AC95" s="159">
        <v>0</v>
      </c>
      <c r="AD95" s="159">
        <v>0</v>
      </c>
      <c r="AE95" s="159">
        <v>0</v>
      </c>
      <c r="AF95" s="159">
        <v>0</v>
      </c>
      <c r="AG95" s="159">
        <v>0</v>
      </c>
      <c r="AH95" s="159">
        <v>0</v>
      </c>
    </row>
    <row r="96" spans="2:34" x14ac:dyDescent="0.3">
      <c r="B96" s="32">
        <f t="shared" si="7"/>
        <v>2021</v>
      </c>
      <c r="C96" s="159">
        <v>0</v>
      </c>
      <c r="D96" s="159">
        <v>0</v>
      </c>
      <c r="E96" s="159">
        <v>0</v>
      </c>
      <c r="F96" s="159">
        <v>0</v>
      </c>
      <c r="G96" s="159">
        <v>0</v>
      </c>
      <c r="H96" s="159">
        <v>0</v>
      </c>
      <c r="I96" s="159">
        <v>0</v>
      </c>
      <c r="J96" s="159">
        <v>0</v>
      </c>
      <c r="K96" s="159">
        <v>0</v>
      </c>
      <c r="L96" s="159">
        <v>0</v>
      </c>
      <c r="M96" s="159">
        <v>0</v>
      </c>
      <c r="N96" s="159">
        <v>0</v>
      </c>
      <c r="O96" s="159">
        <v>0</v>
      </c>
      <c r="P96" s="159">
        <v>0</v>
      </c>
      <c r="Q96" s="159">
        <v>0</v>
      </c>
      <c r="R96" s="159">
        <v>0</v>
      </c>
      <c r="S96" s="159">
        <v>0</v>
      </c>
      <c r="T96" s="159">
        <v>0</v>
      </c>
      <c r="U96" s="159">
        <v>0</v>
      </c>
      <c r="V96" s="159">
        <v>0</v>
      </c>
      <c r="W96" s="159">
        <v>0</v>
      </c>
      <c r="X96" s="159">
        <v>0.2</v>
      </c>
      <c r="Y96" s="159">
        <v>0</v>
      </c>
      <c r="Z96" s="159">
        <v>0</v>
      </c>
      <c r="AA96" s="159">
        <v>0</v>
      </c>
      <c r="AB96" s="159">
        <v>0.2</v>
      </c>
      <c r="AC96" s="159">
        <v>0</v>
      </c>
      <c r="AD96" s="159">
        <v>0</v>
      </c>
      <c r="AE96" s="159">
        <v>0</v>
      </c>
      <c r="AF96" s="159">
        <v>0</v>
      </c>
      <c r="AG96" s="159">
        <v>0</v>
      </c>
      <c r="AH96" s="159">
        <v>0</v>
      </c>
    </row>
    <row r="97" spans="2:34" x14ac:dyDescent="0.3">
      <c r="B97" s="32">
        <f t="shared" si="7"/>
        <v>2022</v>
      </c>
      <c r="C97" s="159">
        <v>0</v>
      </c>
      <c r="D97" s="159">
        <v>0</v>
      </c>
      <c r="E97" s="159">
        <v>0</v>
      </c>
      <c r="F97" s="159">
        <v>0</v>
      </c>
      <c r="G97" s="159">
        <v>0</v>
      </c>
      <c r="H97" s="159">
        <v>0</v>
      </c>
      <c r="I97" s="159">
        <v>0</v>
      </c>
      <c r="J97" s="159">
        <v>0</v>
      </c>
      <c r="K97" s="159">
        <v>0</v>
      </c>
      <c r="L97" s="159">
        <v>0</v>
      </c>
      <c r="M97" s="159">
        <v>0</v>
      </c>
      <c r="N97" s="159">
        <v>0</v>
      </c>
      <c r="O97" s="159">
        <v>0</v>
      </c>
      <c r="P97" s="159">
        <v>0</v>
      </c>
      <c r="Q97" s="159">
        <v>0</v>
      </c>
      <c r="R97" s="159">
        <v>0</v>
      </c>
      <c r="S97" s="159">
        <v>0</v>
      </c>
      <c r="T97" s="159">
        <v>0</v>
      </c>
      <c r="U97" s="159">
        <v>0</v>
      </c>
      <c r="V97" s="159">
        <v>0</v>
      </c>
      <c r="W97" s="159">
        <v>0</v>
      </c>
      <c r="X97" s="159">
        <v>0.2</v>
      </c>
      <c r="Y97" s="159">
        <v>0</v>
      </c>
      <c r="Z97" s="159">
        <v>0</v>
      </c>
      <c r="AA97" s="159">
        <v>0</v>
      </c>
      <c r="AB97" s="159">
        <v>0.2</v>
      </c>
      <c r="AC97" s="159">
        <v>0</v>
      </c>
      <c r="AD97" s="159">
        <v>0</v>
      </c>
      <c r="AE97" s="159">
        <v>0</v>
      </c>
      <c r="AF97" s="159">
        <v>0</v>
      </c>
      <c r="AG97" s="159">
        <v>0</v>
      </c>
      <c r="AH97" s="159">
        <v>0</v>
      </c>
    </row>
    <row r="98" spans="2:34" x14ac:dyDescent="0.3">
      <c r="B98" s="32">
        <f t="shared" si="7"/>
        <v>2023</v>
      </c>
      <c r="C98" s="159">
        <v>0</v>
      </c>
      <c r="D98" s="159">
        <v>0</v>
      </c>
      <c r="E98" s="159">
        <v>0</v>
      </c>
      <c r="F98" s="159">
        <v>0</v>
      </c>
      <c r="G98" s="159">
        <v>0</v>
      </c>
      <c r="H98" s="159">
        <v>0</v>
      </c>
      <c r="I98" s="159">
        <v>0</v>
      </c>
      <c r="J98" s="159">
        <v>0</v>
      </c>
      <c r="K98" s="159">
        <v>0</v>
      </c>
      <c r="L98" s="159">
        <v>0</v>
      </c>
      <c r="M98" s="159">
        <v>0</v>
      </c>
      <c r="N98" s="159">
        <v>0</v>
      </c>
      <c r="O98" s="159">
        <v>0</v>
      </c>
      <c r="P98" s="159">
        <v>0</v>
      </c>
      <c r="Q98" s="159">
        <v>0</v>
      </c>
      <c r="R98" s="159">
        <v>0</v>
      </c>
      <c r="S98" s="159">
        <v>0</v>
      </c>
      <c r="T98" s="159">
        <v>0</v>
      </c>
      <c r="U98" s="159">
        <v>0</v>
      </c>
      <c r="V98" s="159">
        <v>0</v>
      </c>
      <c r="W98" s="159">
        <v>0</v>
      </c>
      <c r="X98" s="159">
        <v>0.2</v>
      </c>
      <c r="Y98" s="159">
        <v>0</v>
      </c>
      <c r="Z98" s="159">
        <v>0</v>
      </c>
      <c r="AA98" s="159">
        <v>0</v>
      </c>
      <c r="AB98" s="159">
        <v>0.2</v>
      </c>
      <c r="AC98" s="159">
        <v>0</v>
      </c>
      <c r="AD98" s="159">
        <v>0</v>
      </c>
      <c r="AE98" s="159">
        <v>0</v>
      </c>
      <c r="AF98" s="159">
        <v>0</v>
      </c>
      <c r="AG98" s="159">
        <v>0</v>
      </c>
      <c r="AH98" s="159">
        <v>0</v>
      </c>
    </row>
    <row r="99" spans="2:34" x14ac:dyDescent="0.3">
      <c r="B99" s="32">
        <f t="shared" si="7"/>
        <v>2024</v>
      </c>
      <c r="C99" s="159">
        <v>0</v>
      </c>
      <c r="D99" s="159">
        <v>0</v>
      </c>
      <c r="E99" s="159">
        <v>0</v>
      </c>
      <c r="F99" s="159">
        <v>0</v>
      </c>
      <c r="G99" s="159">
        <v>0</v>
      </c>
      <c r="H99" s="159">
        <v>0</v>
      </c>
      <c r="I99" s="159">
        <v>0</v>
      </c>
      <c r="J99" s="159">
        <v>0</v>
      </c>
      <c r="K99" s="159">
        <v>0</v>
      </c>
      <c r="L99" s="159">
        <v>0</v>
      </c>
      <c r="M99" s="159">
        <v>0</v>
      </c>
      <c r="N99" s="159">
        <v>0</v>
      </c>
      <c r="O99" s="159">
        <v>0</v>
      </c>
      <c r="P99" s="159">
        <v>0</v>
      </c>
      <c r="Q99" s="159">
        <v>0</v>
      </c>
      <c r="R99" s="159">
        <v>0</v>
      </c>
      <c r="S99" s="159">
        <v>0</v>
      </c>
      <c r="T99" s="159">
        <v>0</v>
      </c>
      <c r="U99" s="159">
        <v>0</v>
      </c>
      <c r="V99" s="159">
        <v>0</v>
      </c>
      <c r="W99" s="159">
        <v>0</v>
      </c>
      <c r="X99" s="159">
        <v>0.2</v>
      </c>
      <c r="Y99" s="159">
        <v>0</v>
      </c>
      <c r="Z99" s="159">
        <v>0</v>
      </c>
      <c r="AA99" s="159">
        <v>0</v>
      </c>
      <c r="AB99" s="159">
        <v>0.2</v>
      </c>
      <c r="AC99" s="159">
        <v>0</v>
      </c>
      <c r="AD99" s="159">
        <v>0</v>
      </c>
      <c r="AE99" s="159">
        <v>0</v>
      </c>
      <c r="AF99" s="159">
        <v>0</v>
      </c>
      <c r="AG99" s="159">
        <v>0</v>
      </c>
      <c r="AH99" s="159">
        <v>0</v>
      </c>
    </row>
    <row r="100" spans="2:34" x14ac:dyDescent="0.3">
      <c r="B100" s="32">
        <f t="shared" si="7"/>
        <v>2025</v>
      </c>
      <c r="C100" s="159">
        <v>0</v>
      </c>
      <c r="D100" s="159">
        <v>0</v>
      </c>
      <c r="E100" s="159">
        <v>0</v>
      </c>
      <c r="F100" s="159">
        <v>0</v>
      </c>
      <c r="G100" s="159">
        <v>0</v>
      </c>
      <c r="H100" s="159">
        <v>0</v>
      </c>
      <c r="I100" s="159">
        <v>0</v>
      </c>
      <c r="J100" s="159">
        <v>0</v>
      </c>
      <c r="K100" s="159">
        <v>0</v>
      </c>
      <c r="L100" s="159">
        <v>0</v>
      </c>
      <c r="M100" s="159">
        <v>0</v>
      </c>
      <c r="N100" s="159">
        <v>0</v>
      </c>
      <c r="O100" s="159">
        <v>0</v>
      </c>
      <c r="P100" s="159">
        <v>0</v>
      </c>
      <c r="Q100" s="159">
        <v>0</v>
      </c>
      <c r="R100" s="159">
        <v>0</v>
      </c>
      <c r="S100" s="159">
        <v>0</v>
      </c>
      <c r="T100" s="159">
        <v>0</v>
      </c>
      <c r="U100" s="159">
        <v>0</v>
      </c>
      <c r="V100" s="159">
        <v>0</v>
      </c>
      <c r="W100" s="159">
        <v>0</v>
      </c>
      <c r="X100" s="159">
        <v>0.2</v>
      </c>
      <c r="Y100" s="159">
        <v>0</v>
      </c>
      <c r="Z100" s="159">
        <v>0</v>
      </c>
      <c r="AA100" s="159">
        <v>0</v>
      </c>
      <c r="AB100" s="159">
        <v>0.2</v>
      </c>
      <c r="AC100" s="159">
        <v>0</v>
      </c>
      <c r="AD100" s="159">
        <v>0</v>
      </c>
      <c r="AE100" s="159">
        <v>0</v>
      </c>
      <c r="AF100" s="159">
        <v>0</v>
      </c>
      <c r="AG100" s="159">
        <v>0</v>
      </c>
      <c r="AH100" s="159">
        <v>0</v>
      </c>
    </row>
    <row r="101" spans="2:34" x14ac:dyDescent="0.3">
      <c r="B101" s="32">
        <f t="shared" si="7"/>
        <v>2026</v>
      </c>
      <c r="C101" s="159">
        <v>0</v>
      </c>
      <c r="D101" s="159">
        <v>0</v>
      </c>
      <c r="E101" s="159">
        <v>0</v>
      </c>
      <c r="F101" s="159">
        <v>0</v>
      </c>
      <c r="G101" s="159">
        <v>0</v>
      </c>
      <c r="H101" s="159">
        <v>0</v>
      </c>
      <c r="I101" s="159">
        <v>0</v>
      </c>
      <c r="J101" s="159">
        <v>0</v>
      </c>
      <c r="K101" s="159">
        <v>0</v>
      </c>
      <c r="L101" s="159">
        <v>0</v>
      </c>
      <c r="M101" s="159">
        <v>0</v>
      </c>
      <c r="N101" s="159">
        <v>0</v>
      </c>
      <c r="O101" s="159">
        <v>0</v>
      </c>
      <c r="P101" s="159">
        <v>0</v>
      </c>
      <c r="Q101" s="159">
        <v>0</v>
      </c>
      <c r="R101" s="159">
        <v>0</v>
      </c>
      <c r="S101" s="159">
        <v>0</v>
      </c>
      <c r="T101" s="159">
        <v>0</v>
      </c>
      <c r="U101" s="159">
        <v>0</v>
      </c>
      <c r="V101" s="159">
        <v>0</v>
      </c>
      <c r="W101" s="159">
        <v>0</v>
      </c>
      <c r="X101" s="159">
        <v>0.2</v>
      </c>
      <c r="Y101" s="159">
        <v>0</v>
      </c>
      <c r="Z101" s="159">
        <v>0</v>
      </c>
      <c r="AA101" s="159">
        <v>0</v>
      </c>
      <c r="AB101" s="159">
        <v>0.2</v>
      </c>
      <c r="AC101" s="159">
        <v>0</v>
      </c>
      <c r="AD101" s="159">
        <v>0</v>
      </c>
      <c r="AE101" s="159">
        <v>0</v>
      </c>
      <c r="AF101" s="159">
        <v>0</v>
      </c>
      <c r="AG101" s="159">
        <v>0</v>
      </c>
      <c r="AH101" s="159">
        <v>0</v>
      </c>
    </row>
    <row r="102" spans="2:34" x14ac:dyDescent="0.3">
      <c r="B102" s="32">
        <f t="shared" si="7"/>
        <v>2027</v>
      </c>
      <c r="C102" s="159">
        <v>0</v>
      </c>
      <c r="D102" s="159">
        <v>0</v>
      </c>
      <c r="E102" s="159">
        <v>0</v>
      </c>
      <c r="F102" s="159">
        <v>0</v>
      </c>
      <c r="G102" s="159">
        <v>0</v>
      </c>
      <c r="H102" s="159">
        <v>0</v>
      </c>
      <c r="I102" s="159">
        <v>0</v>
      </c>
      <c r="J102" s="159">
        <v>0</v>
      </c>
      <c r="K102" s="159">
        <v>0</v>
      </c>
      <c r="L102" s="159">
        <v>0</v>
      </c>
      <c r="M102" s="159">
        <v>0</v>
      </c>
      <c r="N102" s="159">
        <v>0</v>
      </c>
      <c r="O102" s="159">
        <v>0</v>
      </c>
      <c r="P102" s="159">
        <v>0</v>
      </c>
      <c r="Q102" s="159">
        <v>0</v>
      </c>
      <c r="R102" s="159">
        <v>0</v>
      </c>
      <c r="S102" s="159">
        <v>0</v>
      </c>
      <c r="T102" s="159">
        <v>0</v>
      </c>
      <c r="U102" s="159">
        <v>0</v>
      </c>
      <c r="V102" s="159">
        <v>0</v>
      </c>
      <c r="W102" s="159">
        <v>0</v>
      </c>
      <c r="X102" s="159">
        <v>0.2</v>
      </c>
      <c r="Y102" s="159">
        <v>0</v>
      </c>
      <c r="Z102" s="159">
        <v>0</v>
      </c>
      <c r="AA102" s="159">
        <v>0</v>
      </c>
      <c r="AB102" s="159">
        <v>0.2</v>
      </c>
      <c r="AC102" s="159">
        <v>0</v>
      </c>
      <c r="AD102" s="159">
        <v>0</v>
      </c>
      <c r="AE102" s="159">
        <v>0</v>
      </c>
      <c r="AF102" s="159">
        <v>0</v>
      </c>
      <c r="AG102" s="159">
        <v>0</v>
      </c>
      <c r="AH102" s="159">
        <v>0</v>
      </c>
    </row>
    <row r="103" spans="2:34" x14ac:dyDescent="0.3">
      <c r="B103" s="32">
        <f t="shared" si="7"/>
        <v>2028</v>
      </c>
      <c r="C103" s="159">
        <v>0</v>
      </c>
      <c r="D103" s="159">
        <v>0</v>
      </c>
      <c r="E103" s="159">
        <v>0</v>
      </c>
      <c r="F103" s="159">
        <v>0</v>
      </c>
      <c r="G103" s="159">
        <v>0</v>
      </c>
      <c r="H103" s="159">
        <v>0</v>
      </c>
      <c r="I103" s="159">
        <v>0</v>
      </c>
      <c r="J103" s="159">
        <v>0</v>
      </c>
      <c r="K103" s="159">
        <v>0</v>
      </c>
      <c r="L103" s="159">
        <v>0</v>
      </c>
      <c r="M103" s="159">
        <v>0</v>
      </c>
      <c r="N103" s="159">
        <v>0</v>
      </c>
      <c r="O103" s="159">
        <v>0</v>
      </c>
      <c r="P103" s="159">
        <v>0</v>
      </c>
      <c r="Q103" s="159">
        <v>0</v>
      </c>
      <c r="R103" s="159">
        <v>0</v>
      </c>
      <c r="S103" s="159">
        <v>0</v>
      </c>
      <c r="T103" s="159">
        <v>0</v>
      </c>
      <c r="U103" s="159">
        <v>0</v>
      </c>
      <c r="V103" s="159">
        <v>0</v>
      </c>
      <c r="W103" s="159">
        <v>0</v>
      </c>
      <c r="X103" s="159">
        <v>0.2</v>
      </c>
      <c r="Y103" s="159">
        <v>0</v>
      </c>
      <c r="Z103" s="159">
        <v>0</v>
      </c>
      <c r="AA103" s="159">
        <v>0</v>
      </c>
      <c r="AB103" s="159">
        <v>0.2</v>
      </c>
      <c r="AC103" s="159">
        <v>0</v>
      </c>
      <c r="AD103" s="159">
        <v>0</v>
      </c>
      <c r="AE103" s="159">
        <v>0</v>
      </c>
      <c r="AF103" s="159">
        <v>0</v>
      </c>
      <c r="AG103" s="159">
        <v>0</v>
      </c>
      <c r="AH103" s="159">
        <v>0</v>
      </c>
    </row>
    <row r="104" spans="2:34" x14ac:dyDescent="0.3">
      <c r="B104" s="32">
        <f t="shared" si="7"/>
        <v>2029</v>
      </c>
      <c r="C104" s="159">
        <v>0</v>
      </c>
      <c r="D104" s="159">
        <v>0</v>
      </c>
      <c r="E104" s="159">
        <v>0</v>
      </c>
      <c r="F104" s="159">
        <v>0</v>
      </c>
      <c r="G104" s="159">
        <v>0</v>
      </c>
      <c r="H104" s="159">
        <v>0</v>
      </c>
      <c r="I104" s="159">
        <v>0</v>
      </c>
      <c r="J104" s="159">
        <v>0</v>
      </c>
      <c r="K104" s="159">
        <v>0</v>
      </c>
      <c r="L104" s="159">
        <v>0</v>
      </c>
      <c r="M104" s="159">
        <v>0</v>
      </c>
      <c r="N104" s="159">
        <v>0</v>
      </c>
      <c r="O104" s="159">
        <v>0</v>
      </c>
      <c r="P104" s="159">
        <v>0</v>
      </c>
      <c r="Q104" s="159">
        <v>0</v>
      </c>
      <c r="R104" s="159">
        <v>0</v>
      </c>
      <c r="S104" s="159">
        <v>0</v>
      </c>
      <c r="T104" s="159">
        <v>0</v>
      </c>
      <c r="U104" s="159">
        <v>0</v>
      </c>
      <c r="V104" s="159">
        <v>0</v>
      </c>
      <c r="W104" s="159">
        <v>0</v>
      </c>
      <c r="X104" s="159">
        <v>0.2</v>
      </c>
      <c r="Y104" s="159">
        <v>0</v>
      </c>
      <c r="Z104" s="159">
        <v>0</v>
      </c>
      <c r="AA104" s="159">
        <v>0</v>
      </c>
      <c r="AB104" s="159">
        <v>0.2</v>
      </c>
      <c r="AC104" s="159">
        <v>0</v>
      </c>
      <c r="AD104" s="159">
        <v>0</v>
      </c>
      <c r="AE104" s="159">
        <v>0</v>
      </c>
      <c r="AF104" s="159">
        <v>0</v>
      </c>
      <c r="AG104" s="159">
        <v>0</v>
      </c>
      <c r="AH104" s="159">
        <v>0</v>
      </c>
    </row>
    <row r="105" spans="2:34" x14ac:dyDescent="0.3">
      <c r="B105" s="32">
        <f t="shared" si="7"/>
        <v>2030</v>
      </c>
      <c r="C105" s="159">
        <v>0</v>
      </c>
      <c r="D105" s="159">
        <v>0</v>
      </c>
      <c r="E105" s="159">
        <v>0</v>
      </c>
      <c r="F105" s="159">
        <v>0</v>
      </c>
      <c r="G105" s="159">
        <v>0</v>
      </c>
      <c r="H105" s="159">
        <v>0</v>
      </c>
      <c r="I105" s="159">
        <v>0</v>
      </c>
      <c r="J105" s="159">
        <v>0</v>
      </c>
      <c r="K105" s="159">
        <v>0</v>
      </c>
      <c r="L105" s="159">
        <v>0</v>
      </c>
      <c r="M105" s="159">
        <v>0</v>
      </c>
      <c r="N105" s="159">
        <v>0</v>
      </c>
      <c r="O105" s="159">
        <v>0</v>
      </c>
      <c r="P105" s="159">
        <v>0</v>
      </c>
      <c r="Q105" s="159">
        <v>0</v>
      </c>
      <c r="R105" s="159">
        <v>0</v>
      </c>
      <c r="S105" s="159">
        <v>0</v>
      </c>
      <c r="T105" s="159">
        <v>0</v>
      </c>
      <c r="U105" s="159">
        <v>0</v>
      </c>
      <c r="V105" s="159">
        <v>0</v>
      </c>
      <c r="W105" s="159">
        <v>0</v>
      </c>
      <c r="X105" s="159">
        <v>0.2</v>
      </c>
      <c r="Y105" s="159">
        <v>0</v>
      </c>
      <c r="Z105" s="159">
        <v>0</v>
      </c>
      <c r="AA105" s="159">
        <v>0</v>
      </c>
      <c r="AB105" s="159">
        <v>0.2</v>
      </c>
      <c r="AC105" s="159">
        <v>0</v>
      </c>
      <c r="AD105" s="159">
        <v>0</v>
      </c>
      <c r="AE105" s="159">
        <v>0</v>
      </c>
      <c r="AF105" s="159">
        <v>0</v>
      </c>
      <c r="AG105" s="159">
        <v>0</v>
      </c>
      <c r="AH105" s="159">
        <v>0</v>
      </c>
    </row>
    <row r="106" spans="2:34" x14ac:dyDescent="0.3">
      <c r="B106" s="32">
        <f t="shared" si="7"/>
        <v>2031</v>
      </c>
      <c r="C106" s="159">
        <v>0</v>
      </c>
      <c r="D106" s="159">
        <v>0</v>
      </c>
      <c r="E106" s="159">
        <v>0</v>
      </c>
      <c r="F106" s="159">
        <v>0</v>
      </c>
      <c r="G106" s="159">
        <v>0</v>
      </c>
      <c r="H106" s="159">
        <v>0</v>
      </c>
      <c r="I106" s="159">
        <v>0</v>
      </c>
      <c r="J106" s="159">
        <v>0</v>
      </c>
      <c r="K106" s="159">
        <v>0</v>
      </c>
      <c r="L106" s="159">
        <v>0</v>
      </c>
      <c r="M106" s="159">
        <v>0</v>
      </c>
      <c r="N106" s="159">
        <v>0</v>
      </c>
      <c r="O106" s="159">
        <v>0</v>
      </c>
      <c r="P106" s="159">
        <v>0</v>
      </c>
      <c r="Q106" s="159">
        <v>0</v>
      </c>
      <c r="R106" s="159">
        <v>0</v>
      </c>
      <c r="S106" s="159">
        <v>0</v>
      </c>
      <c r="T106" s="159">
        <v>0</v>
      </c>
      <c r="U106" s="159">
        <v>0</v>
      </c>
      <c r="V106" s="159">
        <v>0</v>
      </c>
      <c r="W106" s="159">
        <v>0</v>
      </c>
      <c r="X106" s="159">
        <v>0.2</v>
      </c>
      <c r="Y106" s="159">
        <v>0</v>
      </c>
      <c r="Z106" s="159">
        <v>0</v>
      </c>
      <c r="AA106" s="159">
        <v>0</v>
      </c>
      <c r="AB106" s="159">
        <v>0.2</v>
      </c>
      <c r="AC106" s="159">
        <v>0</v>
      </c>
      <c r="AD106" s="159">
        <v>0</v>
      </c>
      <c r="AE106" s="159">
        <v>0</v>
      </c>
      <c r="AF106" s="159">
        <v>0</v>
      </c>
      <c r="AG106" s="159">
        <v>0</v>
      </c>
      <c r="AH106" s="159">
        <v>0</v>
      </c>
    </row>
    <row r="107" spans="2:34" x14ac:dyDescent="0.3">
      <c r="B107" s="32">
        <f t="shared" si="7"/>
        <v>2032</v>
      </c>
      <c r="C107" s="159">
        <v>0</v>
      </c>
      <c r="D107" s="159">
        <v>0</v>
      </c>
      <c r="E107" s="159">
        <v>0</v>
      </c>
      <c r="F107" s="159">
        <v>0</v>
      </c>
      <c r="G107" s="159">
        <v>0</v>
      </c>
      <c r="H107" s="159">
        <v>0</v>
      </c>
      <c r="I107" s="159">
        <v>0</v>
      </c>
      <c r="J107" s="159">
        <v>0</v>
      </c>
      <c r="K107" s="159">
        <v>0</v>
      </c>
      <c r="L107" s="159">
        <v>0</v>
      </c>
      <c r="M107" s="159">
        <v>0</v>
      </c>
      <c r="N107" s="159">
        <v>0</v>
      </c>
      <c r="O107" s="159">
        <v>0</v>
      </c>
      <c r="P107" s="159">
        <v>0</v>
      </c>
      <c r="Q107" s="159">
        <v>0</v>
      </c>
      <c r="R107" s="159">
        <v>0</v>
      </c>
      <c r="S107" s="159">
        <v>0</v>
      </c>
      <c r="T107" s="159">
        <v>0</v>
      </c>
      <c r="U107" s="159">
        <v>0</v>
      </c>
      <c r="V107" s="159">
        <v>0</v>
      </c>
      <c r="W107" s="159">
        <v>0</v>
      </c>
      <c r="X107" s="159">
        <v>0.2</v>
      </c>
      <c r="Y107" s="159">
        <v>0</v>
      </c>
      <c r="Z107" s="159">
        <v>0</v>
      </c>
      <c r="AA107" s="159">
        <v>0</v>
      </c>
      <c r="AB107" s="159">
        <v>0.2</v>
      </c>
      <c r="AC107" s="159">
        <v>0</v>
      </c>
      <c r="AD107" s="159">
        <v>0</v>
      </c>
      <c r="AE107" s="159">
        <v>0</v>
      </c>
      <c r="AF107" s="159">
        <v>0</v>
      </c>
      <c r="AG107" s="159">
        <v>0</v>
      </c>
      <c r="AH107" s="159">
        <v>0</v>
      </c>
    </row>
    <row r="108" spans="2:34" x14ac:dyDescent="0.3">
      <c r="B108" s="32">
        <f t="shared" si="7"/>
        <v>2033</v>
      </c>
      <c r="C108" s="159">
        <v>0</v>
      </c>
      <c r="D108" s="159">
        <v>0</v>
      </c>
      <c r="E108" s="159">
        <v>0</v>
      </c>
      <c r="F108" s="159">
        <v>0</v>
      </c>
      <c r="G108" s="159">
        <v>0</v>
      </c>
      <c r="H108" s="159">
        <v>0</v>
      </c>
      <c r="I108" s="159">
        <v>0</v>
      </c>
      <c r="J108" s="159">
        <v>0</v>
      </c>
      <c r="K108" s="159">
        <v>0</v>
      </c>
      <c r="L108" s="159">
        <v>0</v>
      </c>
      <c r="M108" s="159">
        <v>0</v>
      </c>
      <c r="N108" s="159">
        <v>0</v>
      </c>
      <c r="O108" s="159">
        <v>0</v>
      </c>
      <c r="P108" s="159">
        <v>0</v>
      </c>
      <c r="Q108" s="159">
        <v>0</v>
      </c>
      <c r="R108" s="159">
        <v>0</v>
      </c>
      <c r="S108" s="159">
        <v>0</v>
      </c>
      <c r="T108" s="159">
        <v>0</v>
      </c>
      <c r="U108" s="159">
        <v>0</v>
      </c>
      <c r="V108" s="159">
        <v>0</v>
      </c>
      <c r="W108" s="159">
        <v>0</v>
      </c>
      <c r="X108" s="159">
        <v>0.2</v>
      </c>
      <c r="Y108" s="159">
        <v>0</v>
      </c>
      <c r="Z108" s="159">
        <v>0</v>
      </c>
      <c r="AA108" s="159">
        <v>0</v>
      </c>
      <c r="AB108" s="159">
        <v>0.2</v>
      </c>
      <c r="AC108" s="159">
        <v>0</v>
      </c>
      <c r="AD108" s="159">
        <v>0</v>
      </c>
      <c r="AE108" s="159">
        <v>0</v>
      </c>
      <c r="AF108" s="159">
        <v>0</v>
      </c>
      <c r="AG108" s="159">
        <v>0</v>
      </c>
      <c r="AH108" s="159">
        <v>0</v>
      </c>
    </row>
    <row r="109" spans="2:34" x14ac:dyDescent="0.3">
      <c r="B109" s="32">
        <f t="shared" si="7"/>
        <v>2034</v>
      </c>
      <c r="C109" s="159">
        <v>0</v>
      </c>
      <c r="D109" s="159">
        <v>0</v>
      </c>
      <c r="E109" s="159">
        <v>0</v>
      </c>
      <c r="F109" s="159">
        <v>0</v>
      </c>
      <c r="G109" s="159">
        <v>0</v>
      </c>
      <c r="H109" s="159">
        <v>0</v>
      </c>
      <c r="I109" s="159">
        <v>0</v>
      </c>
      <c r="J109" s="159">
        <v>0</v>
      </c>
      <c r="K109" s="159">
        <v>0</v>
      </c>
      <c r="L109" s="159">
        <v>0</v>
      </c>
      <c r="M109" s="159">
        <v>0</v>
      </c>
      <c r="N109" s="159">
        <v>0</v>
      </c>
      <c r="O109" s="159">
        <v>0</v>
      </c>
      <c r="P109" s="159">
        <v>0</v>
      </c>
      <c r="Q109" s="159">
        <v>0</v>
      </c>
      <c r="R109" s="159">
        <v>0</v>
      </c>
      <c r="S109" s="159">
        <v>0</v>
      </c>
      <c r="T109" s="159">
        <v>0</v>
      </c>
      <c r="U109" s="159">
        <v>0</v>
      </c>
      <c r="V109" s="159">
        <v>0</v>
      </c>
      <c r="W109" s="159">
        <v>0</v>
      </c>
      <c r="X109" s="159">
        <v>0.2</v>
      </c>
      <c r="Y109" s="159">
        <v>0</v>
      </c>
      <c r="Z109" s="159">
        <v>0</v>
      </c>
      <c r="AA109" s="159">
        <v>0</v>
      </c>
      <c r="AB109" s="159">
        <v>0.2</v>
      </c>
      <c r="AC109" s="159">
        <v>0</v>
      </c>
      <c r="AD109" s="159">
        <v>0</v>
      </c>
      <c r="AE109" s="159">
        <v>0</v>
      </c>
      <c r="AF109" s="159">
        <v>0</v>
      </c>
      <c r="AG109" s="159">
        <v>0</v>
      </c>
      <c r="AH109" s="159">
        <v>0</v>
      </c>
    </row>
    <row r="110" spans="2:34" x14ac:dyDescent="0.3">
      <c r="B110" s="32">
        <f t="shared" si="7"/>
        <v>2035</v>
      </c>
      <c r="C110" s="159">
        <v>0</v>
      </c>
      <c r="D110" s="159">
        <v>0</v>
      </c>
      <c r="E110" s="159">
        <v>0</v>
      </c>
      <c r="F110" s="159">
        <v>0</v>
      </c>
      <c r="G110" s="159">
        <v>0</v>
      </c>
      <c r="H110" s="159">
        <v>0</v>
      </c>
      <c r="I110" s="159">
        <v>0</v>
      </c>
      <c r="J110" s="159">
        <v>0</v>
      </c>
      <c r="K110" s="159">
        <v>0</v>
      </c>
      <c r="L110" s="159">
        <v>0</v>
      </c>
      <c r="M110" s="159">
        <v>0</v>
      </c>
      <c r="N110" s="159">
        <v>0</v>
      </c>
      <c r="O110" s="159">
        <v>0</v>
      </c>
      <c r="P110" s="159">
        <v>0</v>
      </c>
      <c r="Q110" s="159">
        <v>0</v>
      </c>
      <c r="R110" s="159">
        <v>0</v>
      </c>
      <c r="S110" s="159">
        <v>0</v>
      </c>
      <c r="T110" s="159">
        <v>0</v>
      </c>
      <c r="U110" s="159">
        <v>0</v>
      </c>
      <c r="V110" s="159">
        <v>0</v>
      </c>
      <c r="W110" s="159">
        <v>0</v>
      </c>
      <c r="X110" s="159">
        <v>0.2</v>
      </c>
      <c r="Y110" s="159">
        <v>0</v>
      </c>
      <c r="Z110" s="159">
        <v>0</v>
      </c>
      <c r="AA110" s="159">
        <v>0</v>
      </c>
      <c r="AB110" s="159">
        <v>0.2</v>
      </c>
      <c r="AC110" s="159">
        <v>0</v>
      </c>
      <c r="AD110" s="159">
        <v>0</v>
      </c>
      <c r="AE110" s="159">
        <v>0</v>
      </c>
      <c r="AF110" s="159">
        <v>0</v>
      </c>
      <c r="AG110" s="159">
        <v>0</v>
      </c>
      <c r="AH110" s="159">
        <v>0</v>
      </c>
    </row>
    <row r="111" spans="2:34" x14ac:dyDescent="0.3">
      <c r="B111" s="32">
        <f t="shared" si="7"/>
        <v>2036</v>
      </c>
      <c r="C111" s="159">
        <v>0</v>
      </c>
      <c r="D111" s="159">
        <v>0</v>
      </c>
      <c r="E111" s="159">
        <v>0</v>
      </c>
      <c r="F111" s="159">
        <v>0</v>
      </c>
      <c r="G111" s="159">
        <v>0</v>
      </c>
      <c r="H111" s="159">
        <v>0</v>
      </c>
      <c r="I111" s="159">
        <v>0</v>
      </c>
      <c r="J111" s="159">
        <v>0</v>
      </c>
      <c r="K111" s="159">
        <v>0</v>
      </c>
      <c r="L111" s="159">
        <v>0</v>
      </c>
      <c r="M111" s="159">
        <v>0</v>
      </c>
      <c r="N111" s="159">
        <v>0</v>
      </c>
      <c r="O111" s="159">
        <v>0</v>
      </c>
      <c r="P111" s="159">
        <v>0</v>
      </c>
      <c r="Q111" s="159">
        <v>0</v>
      </c>
      <c r="R111" s="159">
        <v>0</v>
      </c>
      <c r="S111" s="159">
        <v>0</v>
      </c>
      <c r="T111" s="159">
        <v>0</v>
      </c>
      <c r="U111" s="159">
        <v>0</v>
      </c>
      <c r="V111" s="159">
        <v>0</v>
      </c>
      <c r="W111" s="159">
        <v>0</v>
      </c>
      <c r="X111" s="159">
        <v>0.2</v>
      </c>
      <c r="Y111" s="159">
        <v>0</v>
      </c>
      <c r="Z111" s="159">
        <v>0</v>
      </c>
      <c r="AA111" s="159">
        <v>0</v>
      </c>
      <c r="AB111" s="159">
        <v>0.2</v>
      </c>
      <c r="AC111" s="159">
        <v>0</v>
      </c>
      <c r="AD111" s="159">
        <v>0</v>
      </c>
      <c r="AE111" s="159">
        <v>0</v>
      </c>
      <c r="AF111" s="159">
        <v>0</v>
      </c>
      <c r="AG111" s="159">
        <v>0</v>
      </c>
      <c r="AH111" s="159">
        <v>0</v>
      </c>
    </row>
    <row r="112" spans="2:34" x14ac:dyDescent="0.3">
      <c r="B112" s="32">
        <f t="shared" si="7"/>
        <v>2037</v>
      </c>
      <c r="C112" s="159">
        <v>0</v>
      </c>
      <c r="D112" s="159">
        <v>0</v>
      </c>
      <c r="E112" s="159">
        <v>0</v>
      </c>
      <c r="F112" s="159">
        <v>0</v>
      </c>
      <c r="G112" s="159">
        <v>0</v>
      </c>
      <c r="H112" s="159">
        <v>0</v>
      </c>
      <c r="I112" s="159">
        <v>0</v>
      </c>
      <c r="J112" s="159">
        <v>0</v>
      </c>
      <c r="K112" s="159">
        <v>0</v>
      </c>
      <c r="L112" s="159">
        <v>0</v>
      </c>
      <c r="M112" s="159">
        <v>0</v>
      </c>
      <c r="N112" s="159">
        <v>0</v>
      </c>
      <c r="O112" s="159">
        <v>0</v>
      </c>
      <c r="P112" s="159">
        <v>0</v>
      </c>
      <c r="Q112" s="159">
        <v>0</v>
      </c>
      <c r="R112" s="159">
        <v>0</v>
      </c>
      <c r="S112" s="159">
        <v>0</v>
      </c>
      <c r="T112" s="159">
        <v>0</v>
      </c>
      <c r="U112" s="159">
        <v>0</v>
      </c>
      <c r="V112" s="159">
        <v>0</v>
      </c>
      <c r="W112" s="159">
        <v>0</v>
      </c>
      <c r="X112" s="159">
        <v>0.2</v>
      </c>
      <c r="Y112" s="159">
        <v>0</v>
      </c>
      <c r="Z112" s="159">
        <v>0</v>
      </c>
      <c r="AA112" s="159">
        <v>0</v>
      </c>
      <c r="AB112" s="159">
        <v>0.2</v>
      </c>
      <c r="AC112" s="159">
        <v>0</v>
      </c>
      <c r="AD112" s="159">
        <v>0</v>
      </c>
      <c r="AE112" s="159">
        <v>0</v>
      </c>
      <c r="AF112" s="159">
        <v>0</v>
      </c>
      <c r="AG112" s="159">
        <v>0</v>
      </c>
      <c r="AH112" s="159">
        <v>0</v>
      </c>
    </row>
    <row r="113" spans="2:34" x14ac:dyDescent="0.3">
      <c r="B113" s="32">
        <f t="shared" si="7"/>
        <v>2038</v>
      </c>
      <c r="C113" s="159">
        <v>0</v>
      </c>
      <c r="D113" s="159">
        <v>0</v>
      </c>
      <c r="E113" s="159">
        <v>0</v>
      </c>
      <c r="F113" s="159">
        <v>0</v>
      </c>
      <c r="G113" s="159">
        <v>0</v>
      </c>
      <c r="H113" s="159">
        <v>0</v>
      </c>
      <c r="I113" s="159">
        <v>0</v>
      </c>
      <c r="J113" s="159">
        <v>0</v>
      </c>
      <c r="K113" s="159">
        <v>0</v>
      </c>
      <c r="L113" s="159">
        <v>0</v>
      </c>
      <c r="M113" s="159">
        <v>0</v>
      </c>
      <c r="N113" s="159">
        <v>0</v>
      </c>
      <c r="O113" s="159">
        <v>0</v>
      </c>
      <c r="P113" s="159">
        <v>0</v>
      </c>
      <c r="Q113" s="159">
        <v>0</v>
      </c>
      <c r="R113" s="159">
        <v>0</v>
      </c>
      <c r="S113" s="159">
        <v>0</v>
      </c>
      <c r="T113" s="159">
        <v>0</v>
      </c>
      <c r="U113" s="159">
        <v>0</v>
      </c>
      <c r="V113" s="159">
        <v>0</v>
      </c>
      <c r="W113" s="159">
        <v>0</v>
      </c>
      <c r="X113" s="159">
        <v>0.2</v>
      </c>
      <c r="Y113" s="159">
        <v>0</v>
      </c>
      <c r="Z113" s="159">
        <v>0</v>
      </c>
      <c r="AA113" s="159">
        <v>0</v>
      </c>
      <c r="AB113" s="159">
        <v>0.2</v>
      </c>
      <c r="AC113" s="159">
        <v>0</v>
      </c>
      <c r="AD113" s="159">
        <v>0</v>
      </c>
      <c r="AE113" s="159">
        <v>0</v>
      </c>
      <c r="AF113" s="159">
        <v>0</v>
      </c>
      <c r="AG113" s="159">
        <v>0</v>
      </c>
      <c r="AH113" s="159">
        <v>0</v>
      </c>
    </row>
    <row r="114" spans="2:34" x14ac:dyDescent="0.3">
      <c r="B114" s="32">
        <f t="shared" si="7"/>
        <v>2039</v>
      </c>
      <c r="C114" s="159">
        <v>0</v>
      </c>
      <c r="D114" s="159">
        <v>0</v>
      </c>
      <c r="E114" s="159">
        <v>0</v>
      </c>
      <c r="F114" s="159">
        <v>0</v>
      </c>
      <c r="G114" s="159">
        <v>0</v>
      </c>
      <c r="H114" s="159">
        <v>0</v>
      </c>
      <c r="I114" s="159">
        <v>0</v>
      </c>
      <c r="J114" s="159">
        <v>0</v>
      </c>
      <c r="K114" s="159">
        <v>0</v>
      </c>
      <c r="L114" s="159">
        <v>0</v>
      </c>
      <c r="M114" s="159">
        <v>0</v>
      </c>
      <c r="N114" s="159">
        <v>0</v>
      </c>
      <c r="O114" s="159">
        <v>0</v>
      </c>
      <c r="P114" s="159">
        <v>0</v>
      </c>
      <c r="Q114" s="159">
        <v>0</v>
      </c>
      <c r="R114" s="159">
        <v>0</v>
      </c>
      <c r="S114" s="159">
        <v>0</v>
      </c>
      <c r="T114" s="159">
        <v>0</v>
      </c>
      <c r="U114" s="159">
        <v>0</v>
      </c>
      <c r="V114" s="159">
        <v>0</v>
      </c>
      <c r="W114" s="159">
        <v>0</v>
      </c>
      <c r="X114" s="159">
        <v>0.2</v>
      </c>
      <c r="Y114" s="159">
        <v>0</v>
      </c>
      <c r="Z114" s="159">
        <v>0</v>
      </c>
      <c r="AA114" s="159">
        <v>0</v>
      </c>
      <c r="AB114" s="159">
        <v>0.2</v>
      </c>
      <c r="AC114" s="159">
        <v>0</v>
      </c>
      <c r="AD114" s="159">
        <v>0</v>
      </c>
      <c r="AE114" s="159">
        <v>0</v>
      </c>
      <c r="AF114" s="159">
        <v>0</v>
      </c>
      <c r="AG114" s="159">
        <v>0</v>
      </c>
      <c r="AH114" s="159">
        <v>0</v>
      </c>
    </row>
    <row r="115" spans="2:34" x14ac:dyDescent="0.3">
      <c r="B115" s="32">
        <f t="shared" si="7"/>
        <v>2040</v>
      </c>
      <c r="C115" s="159">
        <v>0</v>
      </c>
      <c r="D115" s="159">
        <v>0</v>
      </c>
      <c r="E115" s="159">
        <v>0</v>
      </c>
      <c r="F115" s="159">
        <v>0</v>
      </c>
      <c r="G115" s="159">
        <v>0</v>
      </c>
      <c r="H115" s="159">
        <v>0</v>
      </c>
      <c r="I115" s="159">
        <v>0</v>
      </c>
      <c r="J115" s="159">
        <v>0</v>
      </c>
      <c r="K115" s="159">
        <v>0</v>
      </c>
      <c r="L115" s="159">
        <v>0</v>
      </c>
      <c r="M115" s="159">
        <v>0</v>
      </c>
      <c r="N115" s="159">
        <v>0</v>
      </c>
      <c r="O115" s="159">
        <v>0</v>
      </c>
      <c r="P115" s="159">
        <v>0</v>
      </c>
      <c r="Q115" s="159">
        <v>0</v>
      </c>
      <c r="R115" s="159">
        <v>0</v>
      </c>
      <c r="S115" s="159">
        <v>0</v>
      </c>
      <c r="T115" s="159">
        <v>0</v>
      </c>
      <c r="U115" s="159">
        <v>0</v>
      </c>
      <c r="V115" s="159">
        <v>0</v>
      </c>
      <c r="W115" s="159">
        <v>0</v>
      </c>
      <c r="X115" s="159">
        <v>0.2</v>
      </c>
      <c r="Y115" s="159">
        <v>0</v>
      </c>
      <c r="Z115" s="159">
        <v>0</v>
      </c>
      <c r="AA115" s="159">
        <v>0</v>
      </c>
      <c r="AB115" s="159">
        <v>0.2</v>
      </c>
      <c r="AC115" s="159">
        <v>0</v>
      </c>
      <c r="AD115" s="159">
        <v>0</v>
      </c>
      <c r="AE115" s="159">
        <v>0</v>
      </c>
      <c r="AF115" s="159">
        <v>0</v>
      </c>
      <c r="AG115" s="159">
        <v>0</v>
      </c>
      <c r="AH115" s="159">
        <v>0</v>
      </c>
    </row>
    <row r="116" spans="2:34" x14ac:dyDescent="0.3">
      <c r="B116" s="32">
        <f t="shared" si="7"/>
        <v>2041</v>
      </c>
      <c r="C116" s="159">
        <v>0</v>
      </c>
      <c r="D116" s="159">
        <v>0</v>
      </c>
      <c r="E116" s="159">
        <v>0</v>
      </c>
      <c r="F116" s="159">
        <v>0</v>
      </c>
      <c r="G116" s="159">
        <v>0</v>
      </c>
      <c r="H116" s="159">
        <v>0</v>
      </c>
      <c r="I116" s="159">
        <v>0</v>
      </c>
      <c r="J116" s="159">
        <v>0</v>
      </c>
      <c r="K116" s="159">
        <v>0</v>
      </c>
      <c r="L116" s="159">
        <v>0</v>
      </c>
      <c r="M116" s="159">
        <v>0</v>
      </c>
      <c r="N116" s="159">
        <v>0</v>
      </c>
      <c r="O116" s="159">
        <v>0</v>
      </c>
      <c r="P116" s="159">
        <v>0</v>
      </c>
      <c r="Q116" s="159">
        <v>0</v>
      </c>
      <c r="R116" s="159">
        <v>0</v>
      </c>
      <c r="S116" s="159">
        <v>0</v>
      </c>
      <c r="T116" s="159">
        <v>0</v>
      </c>
      <c r="U116" s="159">
        <v>0</v>
      </c>
      <c r="V116" s="159">
        <v>0</v>
      </c>
      <c r="W116" s="159">
        <v>0</v>
      </c>
      <c r="X116" s="159">
        <v>0.2</v>
      </c>
      <c r="Y116" s="159">
        <v>0</v>
      </c>
      <c r="Z116" s="159">
        <v>0</v>
      </c>
      <c r="AA116" s="159">
        <v>0</v>
      </c>
      <c r="AB116" s="159">
        <v>0.2</v>
      </c>
      <c r="AC116" s="159">
        <v>0</v>
      </c>
      <c r="AD116" s="159">
        <v>0</v>
      </c>
      <c r="AE116" s="159">
        <v>0</v>
      </c>
      <c r="AF116" s="159">
        <v>0</v>
      </c>
      <c r="AG116" s="159">
        <v>0</v>
      </c>
      <c r="AH116" s="159">
        <v>0</v>
      </c>
    </row>
    <row r="117" spans="2:34" x14ac:dyDescent="0.3">
      <c r="B117" s="32">
        <f t="shared" si="7"/>
        <v>2042</v>
      </c>
      <c r="C117" s="159">
        <v>0</v>
      </c>
      <c r="D117" s="159">
        <v>0</v>
      </c>
      <c r="E117" s="159">
        <v>0</v>
      </c>
      <c r="F117" s="159">
        <v>0</v>
      </c>
      <c r="G117" s="159">
        <v>0</v>
      </c>
      <c r="H117" s="159">
        <v>0</v>
      </c>
      <c r="I117" s="159">
        <v>0</v>
      </c>
      <c r="J117" s="159">
        <v>0</v>
      </c>
      <c r="K117" s="159">
        <v>0</v>
      </c>
      <c r="L117" s="159">
        <v>0</v>
      </c>
      <c r="M117" s="159">
        <v>0</v>
      </c>
      <c r="N117" s="159">
        <v>0</v>
      </c>
      <c r="O117" s="159">
        <v>0</v>
      </c>
      <c r="P117" s="159">
        <v>0</v>
      </c>
      <c r="Q117" s="159">
        <v>0</v>
      </c>
      <c r="R117" s="159">
        <v>0</v>
      </c>
      <c r="S117" s="159">
        <v>0</v>
      </c>
      <c r="T117" s="159">
        <v>0</v>
      </c>
      <c r="U117" s="159">
        <v>0</v>
      </c>
      <c r="V117" s="159">
        <v>0</v>
      </c>
      <c r="W117" s="159">
        <v>0</v>
      </c>
      <c r="X117" s="159">
        <v>0.2</v>
      </c>
      <c r="Y117" s="159">
        <v>0</v>
      </c>
      <c r="Z117" s="159">
        <v>0</v>
      </c>
      <c r="AA117" s="159">
        <v>0</v>
      </c>
      <c r="AB117" s="159">
        <v>0.2</v>
      </c>
      <c r="AC117" s="159">
        <v>0</v>
      </c>
      <c r="AD117" s="159">
        <v>0</v>
      </c>
      <c r="AE117" s="159">
        <v>0</v>
      </c>
      <c r="AF117" s="159">
        <v>0</v>
      </c>
      <c r="AG117" s="159">
        <v>0</v>
      </c>
      <c r="AH117" s="159">
        <v>0</v>
      </c>
    </row>
    <row r="118" spans="2:34" x14ac:dyDescent="0.3">
      <c r="B118" s="32">
        <f t="shared" si="7"/>
        <v>2043</v>
      </c>
      <c r="C118" s="159">
        <v>0</v>
      </c>
      <c r="D118" s="159">
        <v>0</v>
      </c>
      <c r="E118" s="159">
        <v>0</v>
      </c>
      <c r="F118" s="159">
        <v>0</v>
      </c>
      <c r="G118" s="159">
        <v>0</v>
      </c>
      <c r="H118" s="159">
        <v>0</v>
      </c>
      <c r="I118" s="159">
        <v>0</v>
      </c>
      <c r="J118" s="159">
        <v>0</v>
      </c>
      <c r="K118" s="159">
        <v>0</v>
      </c>
      <c r="L118" s="159">
        <v>0</v>
      </c>
      <c r="M118" s="159">
        <v>0</v>
      </c>
      <c r="N118" s="159">
        <v>0</v>
      </c>
      <c r="O118" s="159">
        <v>0</v>
      </c>
      <c r="P118" s="159">
        <v>0</v>
      </c>
      <c r="Q118" s="159">
        <v>0</v>
      </c>
      <c r="R118" s="159">
        <v>0</v>
      </c>
      <c r="S118" s="159">
        <v>0</v>
      </c>
      <c r="T118" s="159">
        <v>0</v>
      </c>
      <c r="U118" s="159">
        <v>0</v>
      </c>
      <c r="V118" s="159">
        <v>0</v>
      </c>
      <c r="W118" s="159">
        <v>0</v>
      </c>
      <c r="X118" s="159">
        <v>0.2</v>
      </c>
      <c r="Y118" s="159">
        <v>0</v>
      </c>
      <c r="Z118" s="159">
        <v>0</v>
      </c>
      <c r="AA118" s="159">
        <v>0</v>
      </c>
      <c r="AB118" s="159">
        <v>0.2</v>
      </c>
      <c r="AC118" s="159">
        <v>0</v>
      </c>
      <c r="AD118" s="159">
        <v>0</v>
      </c>
      <c r="AE118" s="159">
        <v>0</v>
      </c>
      <c r="AF118" s="159">
        <v>0</v>
      </c>
      <c r="AG118" s="159">
        <v>0</v>
      </c>
      <c r="AH118" s="159">
        <v>0</v>
      </c>
    </row>
    <row r="119" spans="2:34" x14ac:dyDescent="0.3">
      <c r="B119" s="32">
        <f t="shared" si="7"/>
        <v>2044</v>
      </c>
      <c r="C119" s="159">
        <v>0</v>
      </c>
      <c r="D119" s="159">
        <v>0</v>
      </c>
      <c r="E119" s="159">
        <v>0</v>
      </c>
      <c r="F119" s="159">
        <v>0</v>
      </c>
      <c r="G119" s="159">
        <v>0</v>
      </c>
      <c r="H119" s="159">
        <v>0</v>
      </c>
      <c r="I119" s="159">
        <v>0</v>
      </c>
      <c r="J119" s="159">
        <v>0</v>
      </c>
      <c r="K119" s="159">
        <v>0</v>
      </c>
      <c r="L119" s="159">
        <v>0</v>
      </c>
      <c r="M119" s="159">
        <v>0</v>
      </c>
      <c r="N119" s="159">
        <v>0</v>
      </c>
      <c r="O119" s="159">
        <v>0</v>
      </c>
      <c r="P119" s="159">
        <v>0</v>
      </c>
      <c r="Q119" s="159">
        <v>0</v>
      </c>
      <c r="R119" s="159">
        <v>0</v>
      </c>
      <c r="S119" s="159">
        <v>0</v>
      </c>
      <c r="T119" s="159">
        <v>0</v>
      </c>
      <c r="U119" s="159">
        <v>0</v>
      </c>
      <c r="V119" s="159">
        <v>0</v>
      </c>
      <c r="W119" s="159">
        <v>0</v>
      </c>
      <c r="X119" s="159">
        <v>0.2</v>
      </c>
      <c r="Y119" s="159">
        <v>0</v>
      </c>
      <c r="Z119" s="159">
        <v>0</v>
      </c>
      <c r="AA119" s="159">
        <v>0</v>
      </c>
      <c r="AB119" s="159">
        <v>0.2</v>
      </c>
      <c r="AC119" s="159">
        <v>0</v>
      </c>
      <c r="AD119" s="159">
        <v>0</v>
      </c>
      <c r="AE119" s="159">
        <v>0</v>
      </c>
      <c r="AF119" s="159">
        <v>0</v>
      </c>
      <c r="AG119" s="159">
        <v>0</v>
      </c>
      <c r="AH119" s="159">
        <v>0</v>
      </c>
    </row>
    <row r="120" spans="2:34" x14ac:dyDescent="0.3">
      <c r="B120" s="32">
        <f t="shared" si="7"/>
        <v>2045</v>
      </c>
      <c r="C120" s="159">
        <v>0</v>
      </c>
      <c r="D120" s="159">
        <v>0</v>
      </c>
      <c r="E120" s="159">
        <v>0</v>
      </c>
      <c r="F120" s="159">
        <v>0</v>
      </c>
      <c r="G120" s="159">
        <v>0</v>
      </c>
      <c r="H120" s="159">
        <v>0</v>
      </c>
      <c r="I120" s="159">
        <v>0</v>
      </c>
      <c r="J120" s="159">
        <v>0</v>
      </c>
      <c r="K120" s="159">
        <v>0</v>
      </c>
      <c r="L120" s="159">
        <v>0</v>
      </c>
      <c r="M120" s="159">
        <v>0</v>
      </c>
      <c r="N120" s="159">
        <v>0</v>
      </c>
      <c r="O120" s="159">
        <v>0</v>
      </c>
      <c r="P120" s="159">
        <v>0</v>
      </c>
      <c r="Q120" s="159">
        <v>0</v>
      </c>
      <c r="R120" s="159">
        <v>0</v>
      </c>
      <c r="S120" s="159">
        <v>0</v>
      </c>
      <c r="T120" s="159">
        <v>0</v>
      </c>
      <c r="U120" s="159">
        <v>0</v>
      </c>
      <c r="V120" s="159">
        <v>0</v>
      </c>
      <c r="W120" s="159">
        <v>0</v>
      </c>
      <c r="X120" s="159">
        <v>0.2</v>
      </c>
      <c r="Y120" s="159">
        <v>0</v>
      </c>
      <c r="Z120" s="159">
        <v>0</v>
      </c>
      <c r="AA120" s="159">
        <v>0</v>
      </c>
      <c r="AB120" s="159">
        <v>0.2</v>
      </c>
      <c r="AC120" s="159">
        <v>0</v>
      </c>
      <c r="AD120" s="159">
        <v>0</v>
      </c>
      <c r="AE120" s="159">
        <v>0</v>
      </c>
      <c r="AF120" s="159">
        <v>0</v>
      </c>
      <c r="AG120" s="159">
        <v>0</v>
      </c>
      <c r="AH120" s="159">
        <v>0</v>
      </c>
    </row>
    <row r="121" spans="2:34" x14ac:dyDescent="0.3">
      <c r="B121" s="32">
        <f t="shared" si="7"/>
        <v>2046</v>
      </c>
      <c r="C121" s="159">
        <v>0</v>
      </c>
      <c r="D121" s="159">
        <v>0</v>
      </c>
      <c r="E121" s="159">
        <v>0</v>
      </c>
      <c r="F121" s="159">
        <v>0</v>
      </c>
      <c r="G121" s="159">
        <v>0</v>
      </c>
      <c r="H121" s="159">
        <v>0</v>
      </c>
      <c r="I121" s="159">
        <v>0</v>
      </c>
      <c r="J121" s="159">
        <v>0</v>
      </c>
      <c r="K121" s="159">
        <v>0</v>
      </c>
      <c r="L121" s="159">
        <v>0</v>
      </c>
      <c r="M121" s="159">
        <v>0</v>
      </c>
      <c r="N121" s="159">
        <v>0</v>
      </c>
      <c r="O121" s="159">
        <v>0</v>
      </c>
      <c r="P121" s="159">
        <v>0</v>
      </c>
      <c r="Q121" s="159">
        <v>0</v>
      </c>
      <c r="R121" s="159">
        <v>0</v>
      </c>
      <c r="S121" s="159">
        <v>0</v>
      </c>
      <c r="T121" s="159">
        <v>0</v>
      </c>
      <c r="U121" s="159">
        <v>0</v>
      </c>
      <c r="V121" s="159">
        <v>0</v>
      </c>
      <c r="W121" s="159">
        <v>0</v>
      </c>
      <c r="X121" s="159">
        <v>0.2</v>
      </c>
      <c r="Y121" s="159">
        <v>0</v>
      </c>
      <c r="Z121" s="159">
        <v>0</v>
      </c>
      <c r="AA121" s="159">
        <v>0</v>
      </c>
      <c r="AB121" s="159">
        <v>0.2</v>
      </c>
      <c r="AC121" s="159">
        <v>0</v>
      </c>
      <c r="AD121" s="159">
        <v>0</v>
      </c>
      <c r="AE121" s="159">
        <v>0</v>
      </c>
      <c r="AF121" s="159">
        <v>0</v>
      </c>
      <c r="AG121" s="159">
        <v>0</v>
      </c>
      <c r="AH121" s="159">
        <v>0</v>
      </c>
    </row>
    <row r="122" spans="2:34" x14ac:dyDescent="0.3">
      <c r="B122" s="32">
        <f t="shared" si="7"/>
        <v>2047</v>
      </c>
      <c r="C122" s="159">
        <v>0</v>
      </c>
      <c r="D122" s="159">
        <v>0</v>
      </c>
      <c r="E122" s="159">
        <v>0</v>
      </c>
      <c r="F122" s="159">
        <v>0</v>
      </c>
      <c r="G122" s="159">
        <v>0</v>
      </c>
      <c r="H122" s="159">
        <v>0</v>
      </c>
      <c r="I122" s="159">
        <v>0</v>
      </c>
      <c r="J122" s="159">
        <v>0</v>
      </c>
      <c r="K122" s="159">
        <v>0</v>
      </c>
      <c r="L122" s="159">
        <v>0</v>
      </c>
      <c r="M122" s="159">
        <v>0</v>
      </c>
      <c r="N122" s="159">
        <v>0</v>
      </c>
      <c r="O122" s="159">
        <v>0</v>
      </c>
      <c r="P122" s="159">
        <v>0</v>
      </c>
      <c r="Q122" s="159">
        <v>0</v>
      </c>
      <c r="R122" s="159">
        <v>0</v>
      </c>
      <c r="S122" s="159">
        <v>0</v>
      </c>
      <c r="T122" s="159">
        <v>0</v>
      </c>
      <c r="U122" s="159">
        <v>0</v>
      </c>
      <c r="V122" s="159">
        <v>0</v>
      </c>
      <c r="W122" s="159">
        <v>0</v>
      </c>
      <c r="X122" s="159">
        <v>0.2</v>
      </c>
      <c r="Y122" s="159">
        <v>0</v>
      </c>
      <c r="Z122" s="159">
        <v>0</v>
      </c>
      <c r="AA122" s="159">
        <v>0</v>
      </c>
      <c r="AB122" s="159">
        <v>0.2</v>
      </c>
      <c r="AC122" s="159">
        <v>0</v>
      </c>
      <c r="AD122" s="159">
        <v>0</v>
      </c>
      <c r="AE122" s="159">
        <v>0</v>
      </c>
      <c r="AF122" s="159">
        <v>0</v>
      </c>
      <c r="AG122" s="159">
        <v>0</v>
      </c>
      <c r="AH122" s="159">
        <v>0</v>
      </c>
    </row>
    <row r="123" spans="2:34" x14ac:dyDescent="0.3">
      <c r="B123" s="32">
        <f t="shared" si="7"/>
        <v>2048</v>
      </c>
      <c r="C123" s="159">
        <v>0</v>
      </c>
      <c r="D123" s="159">
        <v>0</v>
      </c>
      <c r="E123" s="159">
        <v>0</v>
      </c>
      <c r="F123" s="159">
        <v>0</v>
      </c>
      <c r="G123" s="159">
        <v>0</v>
      </c>
      <c r="H123" s="159">
        <v>0</v>
      </c>
      <c r="I123" s="159">
        <v>0</v>
      </c>
      <c r="J123" s="159">
        <v>0</v>
      </c>
      <c r="K123" s="159">
        <v>0</v>
      </c>
      <c r="L123" s="159">
        <v>0</v>
      </c>
      <c r="M123" s="159">
        <v>0</v>
      </c>
      <c r="N123" s="159">
        <v>0</v>
      </c>
      <c r="O123" s="159">
        <v>0</v>
      </c>
      <c r="P123" s="159">
        <v>0</v>
      </c>
      <c r="Q123" s="159">
        <v>0</v>
      </c>
      <c r="R123" s="159">
        <v>0</v>
      </c>
      <c r="S123" s="159">
        <v>0</v>
      </c>
      <c r="T123" s="159">
        <v>0</v>
      </c>
      <c r="U123" s="159">
        <v>0</v>
      </c>
      <c r="V123" s="159">
        <v>0</v>
      </c>
      <c r="W123" s="159">
        <v>0</v>
      </c>
      <c r="X123" s="159">
        <v>0.2</v>
      </c>
      <c r="Y123" s="159">
        <v>0</v>
      </c>
      <c r="Z123" s="159">
        <v>0</v>
      </c>
      <c r="AA123" s="159">
        <v>0</v>
      </c>
      <c r="AB123" s="159">
        <v>0.2</v>
      </c>
      <c r="AC123" s="159">
        <v>0</v>
      </c>
      <c r="AD123" s="159">
        <v>0</v>
      </c>
      <c r="AE123" s="159">
        <v>0</v>
      </c>
      <c r="AF123" s="159">
        <v>0</v>
      </c>
      <c r="AG123" s="159">
        <v>0</v>
      </c>
      <c r="AH123" s="159">
        <v>0</v>
      </c>
    </row>
    <row r="124" spans="2:34" x14ac:dyDescent="0.3">
      <c r="B124" s="32">
        <f t="shared" si="7"/>
        <v>2049</v>
      </c>
      <c r="C124" s="159">
        <v>0</v>
      </c>
      <c r="D124" s="159">
        <v>0</v>
      </c>
      <c r="E124" s="159">
        <v>0</v>
      </c>
      <c r="F124" s="159">
        <v>0</v>
      </c>
      <c r="G124" s="159">
        <v>0</v>
      </c>
      <c r="H124" s="159">
        <v>0</v>
      </c>
      <c r="I124" s="159">
        <v>0</v>
      </c>
      <c r="J124" s="159">
        <v>0</v>
      </c>
      <c r="K124" s="159">
        <v>0</v>
      </c>
      <c r="L124" s="159">
        <v>0</v>
      </c>
      <c r="M124" s="159">
        <v>0</v>
      </c>
      <c r="N124" s="159">
        <v>0</v>
      </c>
      <c r="O124" s="159">
        <v>0</v>
      </c>
      <c r="P124" s="159">
        <v>0</v>
      </c>
      <c r="Q124" s="159">
        <v>0</v>
      </c>
      <c r="R124" s="159">
        <v>0</v>
      </c>
      <c r="S124" s="159">
        <v>0</v>
      </c>
      <c r="T124" s="159">
        <v>0</v>
      </c>
      <c r="U124" s="159">
        <v>0</v>
      </c>
      <c r="V124" s="159">
        <v>0</v>
      </c>
      <c r="W124" s="159">
        <v>0</v>
      </c>
      <c r="X124" s="159">
        <v>0.2</v>
      </c>
      <c r="Y124" s="159">
        <v>0</v>
      </c>
      <c r="Z124" s="159">
        <v>0</v>
      </c>
      <c r="AA124" s="159">
        <v>0</v>
      </c>
      <c r="AB124" s="159">
        <v>0.2</v>
      </c>
      <c r="AC124" s="159">
        <v>0</v>
      </c>
      <c r="AD124" s="159">
        <v>0</v>
      </c>
      <c r="AE124" s="159">
        <v>0</v>
      </c>
      <c r="AF124" s="159">
        <v>0</v>
      </c>
      <c r="AG124" s="159">
        <v>0</v>
      </c>
      <c r="AH124" s="159">
        <v>0</v>
      </c>
    </row>
    <row r="125" spans="2:34" x14ac:dyDescent="0.3">
      <c r="B125" s="32">
        <f t="shared" si="7"/>
        <v>2050</v>
      </c>
      <c r="C125" s="159">
        <v>0</v>
      </c>
      <c r="D125" s="159">
        <v>0</v>
      </c>
      <c r="E125" s="159">
        <v>0</v>
      </c>
      <c r="F125" s="159">
        <v>0</v>
      </c>
      <c r="G125" s="159">
        <v>0</v>
      </c>
      <c r="H125" s="159">
        <v>0</v>
      </c>
      <c r="I125" s="159">
        <v>0</v>
      </c>
      <c r="J125" s="159">
        <v>0</v>
      </c>
      <c r="K125" s="159">
        <v>0</v>
      </c>
      <c r="L125" s="159">
        <v>0</v>
      </c>
      <c r="M125" s="159">
        <v>0</v>
      </c>
      <c r="N125" s="159">
        <v>0</v>
      </c>
      <c r="O125" s="159">
        <v>0</v>
      </c>
      <c r="P125" s="159">
        <v>0</v>
      </c>
      <c r="Q125" s="159">
        <v>0</v>
      </c>
      <c r="R125" s="159">
        <v>0</v>
      </c>
      <c r="S125" s="159">
        <v>0</v>
      </c>
      <c r="T125" s="159">
        <v>0</v>
      </c>
      <c r="U125" s="159">
        <v>0</v>
      </c>
      <c r="V125" s="159">
        <v>0</v>
      </c>
      <c r="W125" s="159">
        <v>0</v>
      </c>
      <c r="X125" s="159">
        <v>0.2</v>
      </c>
      <c r="Y125" s="159">
        <v>0</v>
      </c>
      <c r="Z125" s="159">
        <v>0</v>
      </c>
      <c r="AA125" s="159">
        <v>0</v>
      </c>
      <c r="AB125" s="159">
        <v>0.2</v>
      </c>
      <c r="AC125" s="159">
        <v>0</v>
      </c>
      <c r="AD125" s="159">
        <v>0</v>
      </c>
      <c r="AE125" s="159">
        <v>0</v>
      </c>
      <c r="AF125" s="159">
        <v>0</v>
      </c>
      <c r="AG125" s="159">
        <v>0</v>
      </c>
      <c r="AH125" s="159">
        <v>0</v>
      </c>
    </row>
    <row r="126" spans="2:34" x14ac:dyDescent="0.3">
      <c r="B126" s="32">
        <f t="shared" si="7"/>
        <v>2051</v>
      </c>
      <c r="C126" s="159">
        <v>0</v>
      </c>
      <c r="D126" s="159">
        <v>0</v>
      </c>
      <c r="E126" s="159">
        <v>0</v>
      </c>
      <c r="F126" s="159">
        <v>0</v>
      </c>
      <c r="G126" s="159">
        <v>0</v>
      </c>
      <c r="H126" s="159">
        <v>0</v>
      </c>
      <c r="I126" s="159">
        <v>0</v>
      </c>
      <c r="J126" s="159">
        <v>0</v>
      </c>
      <c r="K126" s="159">
        <v>0</v>
      </c>
      <c r="L126" s="159">
        <v>0</v>
      </c>
      <c r="M126" s="159">
        <v>0</v>
      </c>
      <c r="N126" s="159">
        <v>0</v>
      </c>
      <c r="O126" s="159">
        <v>0</v>
      </c>
      <c r="P126" s="159">
        <v>0</v>
      </c>
      <c r="Q126" s="159">
        <v>0</v>
      </c>
      <c r="R126" s="159">
        <v>0</v>
      </c>
      <c r="S126" s="159">
        <v>0</v>
      </c>
      <c r="T126" s="159">
        <v>0</v>
      </c>
      <c r="U126" s="159">
        <v>0</v>
      </c>
      <c r="V126" s="159">
        <v>0</v>
      </c>
      <c r="W126" s="159">
        <v>0</v>
      </c>
      <c r="X126" s="159">
        <v>0.2</v>
      </c>
      <c r="Y126" s="159">
        <v>0</v>
      </c>
      <c r="Z126" s="159">
        <v>0</v>
      </c>
      <c r="AA126" s="159">
        <v>0</v>
      </c>
      <c r="AB126" s="159">
        <v>0.2</v>
      </c>
      <c r="AC126" s="159">
        <v>0</v>
      </c>
      <c r="AD126" s="159">
        <v>0</v>
      </c>
      <c r="AE126" s="159">
        <v>0</v>
      </c>
      <c r="AF126" s="159">
        <v>0</v>
      </c>
      <c r="AG126" s="159">
        <v>0</v>
      </c>
      <c r="AH126" s="159">
        <v>0</v>
      </c>
    </row>
    <row r="127" spans="2:34" x14ac:dyDescent="0.3">
      <c r="B127" s="32">
        <f t="shared" si="7"/>
        <v>2052</v>
      </c>
      <c r="C127" s="159">
        <v>0</v>
      </c>
      <c r="D127" s="159">
        <v>0</v>
      </c>
      <c r="E127" s="159">
        <v>0</v>
      </c>
      <c r="F127" s="159">
        <v>0</v>
      </c>
      <c r="G127" s="159">
        <v>0</v>
      </c>
      <c r="H127" s="159">
        <v>0</v>
      </c>
      <c r="I127" s="159">
        <v>0</v>
      </c>
      <c r="J127" s="159">
        <v>0</v>
      </c>
      <c r="K127" s="159">
        <v>0</v>
      </c>
      <c r="L127" s="159">
        <v>0</v>
      </c>
      <c r="M127" s="159">
        <v>0</v>
      </c>
      <c r="N127" s="159">
        <v>0</v>
      </c>
      <c r="O127" s="159">
        <v>0</v>
      </c>
      <c r="P127" s="159">
        <v>0</v>
      </c>
      <c r="Q127" s="159">
        <v>0</v>
      </c>
      <c r="R127" s="159">
        <v>0</v>
      </c>
      <c r="S127" s="159">
        <v>0</v>
      </c>
      <c r="T127" s="159">
        <v>0</v>
      </c>
      <c r="U127" s="159">
        <v>0</v>
      </c>
      <c r="V127" s="159">
        <v>0</v>
      </c>
      <c r="W127" s="159">
        <v>0</v>
      </c>
      <c r="X127" s="159">
        <v>0.2</v>
      </c>
      <c r="Y127" s="159">
        <v>0</v>
      </c>
      <c r="Z127" s="159">
        <v>0</v>
      </c>
      <c r="AA127" s="159">
        <v>0</v>
      </c>
      <c r="AB127" s="159">
        <v>0.2</v>
      </c>
      <c r="AC127" s="159">
        <v>0</v>
      </c>
      <c r="AD127" s="159">
        <v>0</v>
      </c>
      <c r="AE127" s="159">
        <v>0</v>
      </c>
      <c r="AF127" s="159">
        <v>0</v>
      </c>
      <c r="AG127" s="159">
        <v>0</v>
      </c>
      <c r="AH127" s="159">
        <v>0</v>
      </c>
    </row>
    <row r="128" spans="2:34" x14ac:dyDescent="0.3">
      <c r="B128" s="32">
        <f t="shared" si="7"/>
        <v>2053</v>
      </c>
      <c r="C128" s="159">
        <v>0</v>
      </c>
      <c r="D128" s="159">
        <v>0</v>
      </c>
      <c r="E128" s="159">
        <v>0</v>
      </c>
      <c r="F128" s="159">
        <v>0</v>
      </c>
      <c r="G128" s="159">
        <v>0</v>
      </c>
      <c r="H128" s="159">
        <v>0</v>
      </c>
      <c r="I128" s="159">
        <v>0</v>
      </c>
      <c r="J128" s="159">
        <v>0</v>
      </c>
      <c r="K128" s="159">
        <v>0</v>
      </c>
      <c r="L128" s="159">
        <v>0</v>
      </c>
      <c r="M128" s="159">
        <v>0</v>
      </c>
      <c r="N128" s="159">
        <v>0</v>
      </c>
      <c r="O128" s="159">
        <v>0</v>
      </c>
      <c r="P128" s="159">
        <v>0</v>
      </c>
      <c r="Q128" s="159">
        <v>0</v>
      </c>
      <c r="R128" s="159">
        <v>0</v>
      </c>
      <c r="S128" s="159">
        <v>0</v>
      </c>
      <c r="T128" s="159">
        <v>0</v>
      </c>
      <c r="U128" s="159">
        <v>0</v>
      </c>
      <c r="V128" s="159">
        <v>0</v>
      </c>
      <c r="W128" s="159">
        <v>0</v>
      </c>
      <c r="X128" s="159">
        <v>0.2</v>
      </c>
      <c r="Y128" s="159">
        <v>0</v>
      </c>
      <c r="Z128" s="159">
        <v>0</v>
      </c>
      <c r="AA128" s="159">
        <v>0</v>
      </c>
      <c r="AB128" s="159">
        <v>0.2</v>
      </c>
      <c r="AC128" s="159">
        <v>0</v>
      </c>
      <c r="AD128" s="159">
        <v>0</v>
      </c>
      <c r="AE128" s="159">
        <v>0</v>
      </c>
      <c r="AF128" s="159">
        <v>0</v>
      </c>
      <c r="AG128" s="159">
        <v>0</v>
      </c>
      <c r="AH128" s="159">
        <v>0</v>
      </c>
    </row>
    <row r="129" spans="2:34" x14ac:dyDescent="0.3">
      <c r="B129" s="32">
        <f t="shared" si="7"/>
        <v>2054</v>
      </c>
      <c r="C129" s="159">
        <v>0</v>
      </c>
      <c r="D129" s="159">
        <v>0</v>
      </c>
      <c r="E129" s="159">
        <v>0</v>
      </c>
      <c r="F129" s="159">
        <v>0</v>
      </c>
      <c r="G129" s="159">
        <v>0</v>
      </c>
      <c r="H129" s="159">
        <v>0</v>
      </c>
      <c r="I129" s="159">
        <v>0</v>
      </c>
      <c r="J129" s="159">
        <v>0</v>
      </c>
      <c r="K129" s="159">
        <v>0</v>
      </c>
      <c r="L129" s="159">
        <v>0</v>
      </c>
      <c r="M129" s="159">
        <v>0</v>
      </c>
      <c r="N129" s="159">
        <v>0</v>
      </c>
      <c r="O129" s="159">
        <v>0</v>
      </c>
      <c r="P129" s="159">
        <v>0</v>
      </c>
      <c r="Q129" s="159">
        <v>0</v>
      </c>
      <c r="R129" s="159">
        <v>0</v>
      </c>
      <c r="S129" s="159">
        <v>0</v>
      </c>
      <c r="T129" s="159">
        <v>0</v>
      </c>
      <c r="U129" s="159">
        <v>0</v>
      </c>
      <c r="V129" s="159">
        <v>0</v>
      </c>
      <c r="W129" s="159">
        <v>0</v>
      </c>
      <c r="X129" s="159">
        <v>0.2</v>
      </c>
      <c r="Y129" s="159">
        <v>0</v>
      </c>
      <c r="Z129" s="159">
        <v>0</v>
      </c>
      <c r="AA129" s="159">
        <v>0</v>
      </c>
      <c r="AB129" s="159">
        <v>0.2</v>
      </c>
      <c r="AC129" s="159">
        <v>0</v>
      </c>
      <c r="AD129" s="159">
        <v>0</v>
      </c>
      <c r="AE129" s="159">
        <v>0</v>
      </c>
      <c r="AF129" s="159">
        <v>0</v>
      </c>
      <c r="AG129" s="159">
        <v>0</v>
      </c>
      <c r="AH129" s="159">
        <v>0</v>
      </c>
    </row>
    <row r="130" spans="2:34" x14ac:dyDescent="0.3">
      <c r="B130" s="32">
        <f t="shared" si="7"/>
        <v>2055</v>
      </c>
      <c r="C130" s="159">
        <v>0</v>
      </c>
      <c r="D130" s="159">
        <v>0</v>
      </c>
      <c r="E130" s="159">
        <v>0</v>
      </c>
      <c r="F130" s="159">
        <v>0</v>
      </c>
      <c r="G130" s="159">
        <v>0</v>
      </c>
      <c r="H130" s="159">
        <v>0</v>
      </c>
      <c r="I130" s="159">
        <v>0</v>
      </c>
      <c r="J130" s="159">
        <v>0</v>
      </c>
      <c r="K130" s="159">
        <v>0</v>
      </c>
      <c r="L130" s="159">
        <v>0</v>
      </c>
      <c r="M130" s="159">
        <v>0</v>
      </c>
      <c r="N130" s="159">
        <v>0</v>
      </c>
      <c r="O130" s="159">
        <v>0</v>
      </c>
      <c r="P130" s="159">
        <v>0</v>
      </c>
      <c r="Q130" s="159">
        <v>0</v>
      </c>
      <c r="R130" s="159">
        <v>0</v>
      </c>
      <c r="S130" s="159">
        <v>0</v>
      </c>
      <c r="T130" s="159">
        <v>0</v>
      </c>
      <c r="U130" s="159">
        <v>0</v>
      </c>
      <c r="V130" s="159">
        <v>0</v>
      </c>
      <c r="W130" s="159">
        <v>0</v>
      </c>
      <c r="X130" s="159">
        <v>0.2</v>
      </c>
      <c r="Y130" s="159">
        <v>0</v>
      </c>
      <c r="Z130" s="159">
        <v>0</v>
      </c>
      <c r="AA130" s="159">
        <v>0</v>
      </c>
      <c r="AB130" s="159">
        <v>0.2</v>
      </c>
      <c r="AC130" s="159">
        <v>0</v>
      </c>
      <c r="AD130" s="159">
        <v>0</v>
      </c>
      <c r="AE130" s="159">
        <v>0</v>
      </c>
      <c r="AF130" s="159">
        <v>0</v>
      </c>
      <c r="AG130" s="159">
        <v>0</v>
      </c>
      <c r="AH130" s="159">
        <v>0</v>
      </c>
    </row>
    <row r="131" spans="2:34" x14ac:dyDescent="0.3">
      <c r="B131" s="32">
        <f t="shared" si="7"/>
        <v>2056</v>
      </c>
      <c r="C131" s="159">
        <v>0</v>
      </c>
      <c r="D131" s="159">
        <v>0</v>
      </c>
      <c r="E131" s="159">
        <v>0</v>
      </c>
      <c r="F131" s="159">
        <v>0</v>
      </c>
      <c r="G131" s="159">
        <v>0</v>
      </c>
      <c r="H131" s="159">
        <v>0</v>
      </c>
      <c r="I131" s="159">
        <v>0</v>
      </c>
      <c r="J131" s="159">
        <v>0</v>
      </c>
      <c r="K131" s="159">
        <v>0</v>
      </c>
      <c r="L131" s="159">
        <v>0</v>
      </c>
      <c r="M131" s="159">
        <v>0</v>
      </c>
      <c r="N131" s="159">
        <v>0</v>
      </c>
      <c r="O131" s="159">
        <v>0</v>
      </c>
      <c r="P131" s="159">
        <v>0</v>
      </c>
      <c r="Q131" s="159">
        <v>0</v>
      </c>
      <c r="R131" s="159">
        <v>0</v>
      </c>
      <c r="S131" s="159">
        <v>0</v>
      </c>
      <c r="T131" s="159">
        <v>0</v>
      </c>
      <c r="U131" s="159">
        <v>0</v>
      </c>
      <c r="V131" s="159">
        <v>0</v>
      </c>
      <c r="W131" s="159">
        <v>0</v>
      </c>
      <c r="X131" s="159">
        <v>0.2</v>
      </c>
      <c r="Y131" s="159">
        <v>0</v>
      </c>
      <c r="Z131" s="159">
        <v>0</v>
      </c>
      <c r="AA131" s="159">
        <v>0</v>
      </c>
      <c r="AB131" s="159">
        <v>0.2</v>
      </c>
      <c r="AC131" s="159">
        <v>0</v>
      </c>
      <c r="AD131" s="159">
        <v>0</v>
      </c>
      <c r="AE131" s="159">
        <v>0</v>
      </c>
      <c r="AF131" s="159">
        <v>0</v>
      </c>
      <c r="AG131" s="159">
        <v>0</v>
      </c>
      <c r="AH131" s="159">
        <v>0</v>
      </c>
    </row>
    <row r="132" spans="2:34" x14ac:dyDescent="0.3">
      <c r="B132" s="32">
        <f t="shared" si="7"/>
        <v>2057</v>
      </c>
      <c r="C132" s="159">
        <v>0</v>
      </c>
      <c r="D132" s="159">
        <v>0</v>
      </c>
      <c r="E132" s="159">
        <v>0</v>
      </c>
      <c r="F132" s="159">
        <v>0</v>
      </c>
      <c r="G132" s="159">
        <v>0</v>
      </c>
      <c r="H132" s="159">
        <v>0</v>
      </c>
      <c r="I132" s="159">
        <v>0</v>
      </c>
      <c r="J132" s="159">
        <v>0</v>
      </c>
      <c r="K132" s="159">
        <v>0</v>
      </c>
      <c r="L132" s="159">
        <v>0</v>
      </c>
      <c r="M132" s="159">
        <v>0</v>
      </c>
      <c r="N132" s="159">
        <v>0</v>
      </c>
      <c r="O132" s="159">
        <v>0</v>
      </c>
      <c r="P132" s="159">
        <v>0</v>
      </c>
      <c r="Q132" s="159">
        <v>0</v>
      </c>
      <c r="R132" s="159">
        <v>0</v>
      </c>
      <c r="S132" s="159">
        <v>0</v>
      </c>
      <c r="T132" s="159">
        <v>0</v>
      </c>
      <c r="U132" s="159">
        <v>0</v>
      </c>
      <c r="V132" s="159">
        <v>0</v>
      </c>
      <c r="W132" s="159">
        <v>0</v>
      </c>
      <c r="X132" s="159">
        <v>0.2</v>
      </c>
      <c r="Y132" s="159">
        <v>0</v>
      </c>
      <c r="Z132" s="159">
        <v>0</v>
      </c>
      <c r="AA132" s="159">
        <v>0</v>
      </c>
      <c r="AB132" s="159">
        <v>0.2</v>
      </c>
      <c r="AC132" s="159">
        <v>0</v>
      </c>
      <c r="AD132" s="159">
        <v>0</v>
      </c>
      <c r="AE132" s="159">
        <v>0</v>
      </c>
      <c r="AF132" s="159">
        <v>0</v>
      </c>
      <c r="AG132" s="159">
        <v>0</v>
      </c>
      <c r="AH132" s="159">
        <v>0</v>
      </c>
    </row>
    <row r="133" spans="2:34" x14ac:dyDescent="0.3">
      <c r="B133" s="32">
        <f t="shared" si="7"/>
        <v>2058</v>
      </c>
      <c r="C133" s="159">
        <v>0</v>
      </c>
      <c r="D133" s="159">
        <v>0</v>
      </c>
      <c r="E133" s="159">
        <v>0</v>
      </c>
      <c r="F133" s="159">
        <v>0</v>
      </c>
      <c r="G133" s="159">
        <v>0</v>
      </c>
      <c r="H133" s="159">
        <v>0</v>
      </c>
      <c r="I133" s="159">
        <v>0</v>
      </c>
      <c r="J133" s="159">
        <v>0</v>
      </c>
      <c r="K133" s="159">
        <v>0</v>
      </c>
      <c r="L133" s="159">
        <v>0</v>
      </c>
      <c r="M133" s="159">
        <v>0</v>
      </c>
      <c r="N133" s="159">
        <v>0</v>
      </c>
      <c r="O133" s="159">
        <v>0</v>
      </c>
      <c r="P133" s="159">
        <v>0</v>
      </c>
      <c r="Q133" s="159">
        <v>0</v>
      </c>
      <c r="R133" s="159">
        <v>0</v>
      </c>
      <c r="S133" s="159">
        <v>0</v>
      </c>
      <c r="T133" s="159">
        <v>0</v>
      </c>
      <c r="U133" s="159">
        <v>0</v>
      </c>
      <c r="V133" s="159">
        <v>0</v>
      </c>
      <c r="W133" s="159">
        <v>0</v>
      </c>
      <c r="X133" s="159">
        <v>0.2</v>
      </c>
      <c r="Y133" s="159">
        <v>0</v>
      </c>
      <c r="Z133" s="159">
        <v>0</v>
      </c>
      <c r="AA133" s="159">
        <v>0</v>
      </c>
      <c r="AB133" s="159">
        <v>0.2</v>
      </c>
      <c r="AC133" s="159">
        <v>0</v>
      </c>
      <c r="AD133" s="159">
        <v>0</v>
      </c>
      <c r="AE133" s="159">
        <v>0</v>
      </c>
      <c r="AF133" s="159">
        <v>0</v>
      </c>
      <c r="AG133" s="159">
        <v>0</v>
      </c>
      <c r="AH133" s="159">
        <v>0</v>
      </c>
    </row>
    <row r="134" spans="2:34" x14ac:dyDescent="0.3">
      <c r="B134" s="32">
        <f t="shared" si="7"/>
        <v>2059</v>
      </c>
      <c r="C134" s="159">
        <v>0</v>
      </c>
      <c r="D134" s="159">
        <v>0</v>
      </c>
      <c r="E134" s="159">
        <v>0</v>
      </c>
      <c r="F134" s="159">
        <v>0</v>
      </c>
      <c r="G134" s="159">
        <v>0</v>
      </c>
      <c r="H134" s="159">
        <v>0</v>
      </c>
      <c r="I134" s="159">
        <v>0</v>
      </c>
      <c r="J134" s="159">
        <v>0</v>
      </c>
      <c r="K134" s="159">
        <v>0</v>
      </c>
      <c r="L134" s="159">
        <v>0</v>
      </c>
      <c r="M134" s="159">
        <v>0</v>
      </c>
      <c r="N134" s="159">
        <v>0</v>
      </c>
      <c r="O134" s="159">
        <v>0</v>
      </c>
      <c r="P134" s="159">
        <v>0</v>
      </c>
      <c r="Q134" s="159">
        <v>0</v>
      </c>
      <c r="R134" s="159">
        <v>0</v>
      </c>
      <c r="S134" s="159">
        <v>0</v>
      </c>
      <c r="T134" s="159">
        <v>0</v>
      </c>
      <c r="U134" s="159">
        <v>0</v>
      </c>
      <c r="V134" s="159">
        <v>0</v>
      </c>
      <c r="W134" s="159">
        <v>0</v>
      </c>
      <c r="X134" s="159">
        <v>0.2</v>
      </c>
      <c r="Y134" s="159">
        <v>0</v>
      </c>
      <c r="Z134" s="159">
        <v>0</v>
      </c>
      <c r="AA134" s="159">
        <v>0</v>
      </c>
      <c r="AB134" s="159">
        <v>0.2</v>
      </c>
      <c r="AC134" s="159">
        <v>0</v>
      </c>
      <c r="AD134" s="159">
        <v>0</v>
      </c>
      <c r="AE134" s="159">
        <v>0</v>
      </c>
      <c r="AF134" s="159">
        <v>0</v>
      </c>
      <c r="AG134" s="159">
        <v>0</v>
      </c>
      <c r="AH134" s="159">
        <v>0</v>
      </c>
    </row>
    <row r="135" spans="2:34" x14ac:dyDescent="0.3">
      <c r="B135" s="32">
        <f t="shared" si="7"/>
        <v>2060</v>
      </c>
      <c r="C135" s="159">
        <v>0</v>
      </c>
      <c r="D135" s="159">
        <v>0</v>
      </c>
      <c r="E135" s="159">
        <v>0</v>
      </c>
      <c r="F135" s="159">
        <v>0</v>
      </c>
      <c r="G135" s="159">
        <v>0</v>
      </c>
      <c r="H135" s="159">
        <v>0</v>
      </c>
      <c r="I135" s="159">
        <v>0</v>
      </c>
      <c r="J135" s="159">
        <v>0</v>
      </c>
      <c r="K135" s="159">
        <v>0</v>
      </c>
      <c r="L135" s="159">
        <v>0</v>
      </c>
      <c r="M135" s="159">
        <v>0</v>
      </c>
      <c r="N135" s="159">
        <v>0</v>
      </c>
      <c r="O135" s="159">
        <v>0</v>
      </c>
      <c r="P135" s="159">
        <v>0</v>
      </c>
      <c r="Q135" s="159">
        <v>0</v>
      </c>
      <c r="R135" s="159">
        <v>0</v>
      </c>
      <c r="S135" s="159">
        <v>0</v>
      </c>
      <c r="T135" s="159">
        <v>0</v>
      </c>
      <c r="U135" s="159">
        <v>0</v>
      </c>
      <c r="V135" s="159">
        <v>0</v>
      </c>
      <c r="W135" s="159">
        <v>0</v>
      </c>
      <c r="X135" s="159">
        <v>0.2</v>
      </c>
      <c r="Y135" s="159">
        <v>0</v>
      </c>
      <c r="Z135" s="159">
        <v>0</v>
      </c>
      <c r="AA135" s="159">
        <v>0</v>
      </c>
      <c r="AB135" s="159">
        <v>0.2</v>
      </c>
      <c r="AC135" s="159">
        <v>0</v>
      </c>
      <c r="AD135" s="159">
        <v>0</v>
      </c>
      <c r="AE135" s="159">
        <v>0</v>
      </c>
      <c r="AF135" s="159">
        <v>0</v>
      </c>
      <c r="AG135" s="159">
        <v>0</v>
      </c>
      <c r="AH135" s="159">
        <v>0</v>
      </c>
    </row>
    <row r="136" spans="2:34" x14ac:dyDescent="0.3">
      <c r="B136" s="32">
        <f t="shared" si="7"/>
        <v>2061</v>
      </c>
      <c r="C136" s="159">
        <v>0</v>
      </c>
      <c r="D136" s="159">
        <v>0</v>
      </c>
      <c r="E136" s="159">
        <v>0</v>
      </c>
      <c r="F136" s="159">
        <v>0</v>
      </c>
      <c r="G136" s="159">
        <v>0</v>
      </c>
      <c r="H136" s="159">
        <v>0</v>
      </c>
      <c r="I136" s="159">
        <v>0</v>
      </c>
      <c r="J136" s="159">
        <v>0</v>
      </c>
      <c r="K136" s="159">
        <v>0</v>
      </c>
      <c r="L136" s="159">
        <v>0</v>
      </c>
      <c r="M136" s="159">
        <v>0</v>
      </c>
      <c r="N136" s="159">
        <v>0</v>
      </c>
      <c r="O136" s="159">
        <v>0</v>
      </c>
      <c r="P136" s="159">
        <v>0</v>
      </c>
      <c r="Q136" s="159">
        <v>0</v>
      </c>
      <c r="R136" s="159">
        <v>0</v>
      </c>
      <c r="S136" s="159">
        <v>0</v>
      </c>
      <c r="T136" s="159">
        <v>0</v>
      </c>
      <c r="U136" s="159">
        <v>0</v>
      </c>
      <c r="V136" s="159">
        <v>0</v>
      </c>
      <c r="W136" s="159">
        <v>0</v>
      </c>
      <c r="X136" s="159">
        <v>0.2</v>
      </c>
      <c r="Y136" s="159">
        <v>0</v>
      </c>
      <c r="Z136" s="159">
        <v>0</v>
      </c>
      <c r="AA136" s="159">
        <v>0</v>
      </c>
      <c r="AB136" s="159">
        <v>0.2</v>
      </c>
      <c r="AC136" s="159">
        <v>0</v>
      </c>
      <c r="AD136" s="159">
        <v>0</v>
      </c>
      <c r="AE136" s="159">
        <v>0</v>
      </c>
      <c r="AF136" s="159">
        <v>0</v>
      </c>
      <c r="AG136" s="159">
        <v>0</v>
      </c>
      <c r="AH136" s="159">
        <v>0</v>
      </c>
    </row>
    <row r="137" spans="2:34" x14ac:dyDescent="0.3">
      <c r="B137" s="32">
        <f t="shared" si="7"/>
        <v>2062</v>
      </c>
      <c r="C137" s="159">
        <v>0</v>
      </c>
      <c r="D137" s="159">
        <v>0</v>
      </c>
      <c r="E137" s="159">
        <v>0</v>
      </c>
      <c r="F137" s="159">
        <v>0</v>
      </c>
      <c r="G137" s="159">
        <v>0</v>
      </c>
      <c r="H137" s="159">
        <v>0</v>
      </c>
      <c r="I137" s="159">
        <v>0</v>
      </c>
      <c r="J137" s="159">
        <v>0</v>
      </c>
      <c r="K137" s="159">
        <v>0</v>
      </c>
      <c r="L137" s="159">
        <v>0</v>
      </c>
      <c r="M137" s="159">
        <v>0</v>
      </c>
      <c r="N137" s="159">
        <v>0</v>
      </c>
      <c r="O137" s="159">
        <v>0</v>
      </c>
      <c r="P137" s="159">
        <v>0</v>
      </c>
      <c r="Q137" s="159">
        <v>0</v>
      </c>
      <c r="R137" s="159">
        <v>0</v>
      </c>
      <c r="S137" s="159">
        <v>0</v>
      </c>
      <c r="T137" s="159">
        <v>0</v>
      </c>
      <c r="U137" s="159">
        <v>0</v>
      </c>
      <c r="V137" s="159">
        <v>0</v>
      </c>
      <c r="W137" s="159">
        <v>0</v>
      </c>
      <c r="X137" s="159">
        <v>0.2</v>
      </c>
      <c r="Y137" s="159">
        <v>0</v>
      </c>
      <c r="Z137" s="159">
        <v>0</v>
      </c>
      <c r="AA137" s="159">
        <v>0</v>
      </c>
      <c r="AB137" s="159">
        <v>0.2</v>
      </c>
      <c r="AC137" s="159">
        <v>0</v>
      </c>
      <c r="AD137" s="159">
        <v>0</v>
      </c>
      <c r="AE137" s="159">
        <v>0</v>
      </c>
      <c r="AF137" s="159">
        <v>0</v>
      </c>
      <c r="AG137" s="159">
        <v>0</v>
      </c>
      <c r="AH137" s="159">
        <v>0</v>
      </c>
    </row>
    <row r="138" spans="2:34" x14ac:dyDescent="0.3">
      <c r="B138" s="32">
        <f t="shared" si="7"/>
        <v>2063</v>
      </c>
      <c r="C138" s="159">
        <v>0</v>
      </c>
      <c r="D138" s="159">
        <v>0</v>
      </c>
      <c r="E138" s="159">
        <v>0</v>
      </c>
      <c r="F138" s="159">
        <v>0</v>
      </c>
      <c r="G138" s="159">
        <v>0</v>
      </c>
      <c r="H138" s="159">
        <v>0</v>
      </c>
      <c r="I138" s="159">
        <v>0</v>
      </c>
      <c r="J138" s="159">
        <v>0</v>
      </c>
      <c r="K138" s="159">
        <v>0</v>
      </c>
      <c r="L138" s="159">
        <v>0</v>
      </c>
      <c r="M138" s="159">
        <v>0</v>
      </c>
      <c r="N138" s="159">
        <v>0</v>
      </c>
      <c r="O138" s="159">
        <v>0</v>
      </c>
      <c r="P138" s="159">
        <v>0</v>
      </c>
      <c r="Q138" s="159">
        <v>0</v>
      </c>
      <c r="R138" s="159">
        <v>0</v>
      </c>
      <c r="S138" s="159">
        <v>0</v>
      </c>
      <c r="T138" s="159">
        <v>0</v>
      </c>
      <c r="U138" s="159">
        <v>0</v>
      </c>
      <c r="V138" s="159">
        <v>0</v>
      </c>
      <c r="W138" s="159">
        <v>0</v>
      </c>
      <c r="X138" s="159">
        <v>0.2</v>
      </c>
      <c r="Y138" s="159">
        <v>0</v>
      </c>
      <c r="Z138" s="159">
        <v>0</v>
      </c>
      <c r="AA138" s="159">
        <v>0</v>
      </c>
      <c r="AB138" s="159">
        <v>0.2</v>
      </c>
      <c r="AC138" s="159">
        <v>0</v>
      </c>
      <c r="AD138" s="159">
        <v>0</v>
      </c>
      <c r="AE138" s="159">
        <v>0</v>
      </c>
      <c r="AF138" s="159">
        <v>0</v>
      </c>
      <c r="AG138" s="159">
        <v>0</v>
      </c>
      <c r="AH138" s="159">
        <v>0</v>
      </c>
    </row>
    <row r="139" spans="2:34" x14ac:dyDescent="0.3">
      <c r="B139" s="32">
        <f t="shared" si="7"/>
        <v>2064</v>
      </c>
      <c r="C139" s="159">
        <v>0</v>
      </c>
      <c r="D139" s="159">
        <v>0</v>
      </c>
      <c r="E139" s="159">
        <v>0</v>
      </c>
      <c r="F139" s="159">
        <v>0</v>
      </c>
      <c r="G139" s="159">
        <v>0</v>
      </c>
      <c r="H139" s="159">
        <v>0</v>
      </c>
      <c r="I139" s="159">
        <v>0</v>
      </c>
      <c r="J139" s="159">
        <v>0</v>
      </c>
      <c r="K139" s="159">
        <v>0</v>
      </c>
      <c r="L139" s="159">
        <v>0</v>
      </c>
      <c r="M139" s="159">
        <v>0</v>
      </c>
      <c r="N139" s="159">
        <v>0</v>
      </c>
      <c r="O139" s="159">
        <v>0</v>
      </c>
      <c r="P139" s="159">
        <v>0</v>
      </c>
      <c r="Q139" s="159">
        <v>0</v>
      </c>
      <c r="R139" s="159">
        <v>0</v>
      </c>
      <c r="S139" s="159">
        <v>0</v>
      </c>
      <c r="T139" s="159">
        <v>0</v>
      </c>
      <c r="U139" s="159">
        <v>0</v>
      </c>
      <c r="V139" s="159">
        <v>0</v>
      </c>
      <c r="W139" s="159">
        <v>0</v>
      </c>
      <c r="X139" s="159">
        <v>0.2</v>
      </c>
      <c r="Y139" s="159">
        <v>0</v>
      </c>
      <c r="Z139" s="159">
        <v>0</v>
      </c>
      <c r="AA139" s="159">
        <v>0</v>
      </c>
      <c r="AB139" s="159">
        <v>0.2</v>
      </c>
      <c r="AC139" s="159">
        <v>0</v>
      </c>
      <c r="AD139" s="159">
        <v>0</v>
      </c>
      <c r="AE139" s="159">
        <v>0</v>
      </c>
      <c r="AF139" s="159">
        <v>0</v>
      </c>
      <c r="AG139" s="159">
        <v>0</v>
      </c>
      <c r="AH139" s="159">
        <v>0</v>
      </c>
    </row>
    <row r="140" spans="2:34" x14ac:dyDescent="0.3">
      <c r="B140" s="32">
        <f t="shared" si="7"/>
        <v>2065</v>
      </c>
      <c r="C140" s="159">
        <v>0</v>
      </c>
      <c r="D140" s="159">
        <v>0</v>
      </c>
      <c r="E140" s="159">
        <v>0</v>
      </c>
      <c r="F140" s="159">
        <v>0</v>
      </c>
      <c r="G140" s="159">
        <v>0</v>
      </c>
      <c r="H140" s="159">
        <v>0</v>
      </c>
      <c r="I140" s="159">
        <v>0</v>
      </c>
      <c r="J140" s="159">
        <v>0</v>
      </c>
      <c r="K140" s="159">
        <v>0</v>
      </c>
      <c r="L140" s="159">
        <v>0</v>
      </c>
      <c r="M140" s="159">
        <v>0</v>
      </c>
      <c r="N140" s="159">
        <v>0</v>
      </c>
      <c r="O140" s="159">
        <v>0</v>
      </c>
      <c r="P140" s="159">
        <v>0</v>
      </c>
      <c r="Q140" s="159">
        <v>0</v>
      </c>
      <c r="R140" s="159">
        <v>0</v>
      </c>
      <c r="S140" s="159">
        <v>0</v>
      </c>
      <c r="T140" s="159">
        <v>0</v>
      </c>
      <c r="U140" s="159">
        <v>0</v>
      </c>
      <c r="V140" s="159">
        <v>0</v>
      </c>
      <c r="W140" s="159">
        <v>0</v>
      </c>
      <c r="X140" s="159">
        <v>0.2</v>
      </c>
      <c r="Y140" s="159">
        <v>0</v>
      </c>
      <c r="Z140" s="159">
        <v>0</v>
      </c>
      <c r="AA140" s="159">
        <v>0</v>
      </c>
      <c r="AB140" s="159">
        <v>0.2</v>
      </c>
      <c r="AC140" s="159">
        <v>0</v>
      </c>
      <c r="AD140" s="159">
        <v>0</v>
      </c>
      <c r="AE140" s="159">
        <v>0</v>
      </c>
      <c r="AF140" s="159">
        <v>0</v>
      </c>
      <c r="AG140" s="159">
        <v>0</v>
      </c>
      <c r="AH140" s="159">
        <v>0</v>
      </c>
    </row>
    <row r="141" spans="2:34" x14ac:dyDescent="0.3">
      <c r="B141" s="32">
        <f t="shared" si="7"/>
        <v>2066</v>
      </c>
      <c r="C141" s="159">
        <v>0</v>
      </c>
      <c r="D141" s="159">
        <v>0</v>
      </c>
      <c r="E141" s="159">
        <v>0</v>
      </c>
      <c r="F141" s="159">
        <v>0</v>
      </c>
      <c r="G141" s="159">
        <v>0</v>
      </c>
      <c r="H141" s="159">
        <v>0</v>
      </c>
      <c r="I141" s="159">
        <v>0</v>
      </c>
      <c r="J141" s="159">
        <v>0</v>
      </c>
      <c r="K141" s="159">
        <v>0</v>
      </c>
      <c r="L141" s="159">
        <v>0</v>
      </c>
      <c r="M141" s="159">
        <v>0</v>
      </c>
      <c r="N141" s="159">
        <v>0</v>
      </c>
      <c r="O141" s="159">
        <v>0</v>
      </c>
      <c r="P141" s="159">
        <v>0</v>
      </c>
      <c r="Q141" s="159">
        <v>0</v>
      </c>
      <c r="R141" s="159">
        <v>0</v>
      </c>
      <c r="S141" s="159">
        <v>0</v>
      </c>
      <c r="T141" s="159">
        <v>0</v>
      </c>
      <c r="U141" s="159">
        <v>0</v>
      </c>
      <c r="V141" s="159">
        <v>0</v>
      </c>
      <c r="W141" s="159">
        <v>0</v>
      </c>
      <c r="X141" s="159">
        <v>0.2</v>
      </c>
      <c r="Y141" s="159">
        <v>0</v>
      </c>
      <c r="Z141" s="159">
        <v>0</v>
      </c>
      <c r="AA141" s="159">
        <v>0</v>
      </c>
      <c r="AB141" s="159">
        <v>0.2</v>
      </c>
      <c r="AC141" s="159">
        <v>0</v>
      </c>
      <c r="AD141" s="159">
        <v>0</v>
      </c>
      <c r="AE141" s="159">
        <v>0</v>
      </c>
      <c r="AF141" s="159">
        <v>0</v>
      </c>
      <c r="AG141" s="159">
        <v>0</v>
      </c>
      <c r="AH141" s="159">
        <v>0</v>
      </c>
    </row>
    <row r="142" spans="2:34" x14ac:dyDescent="0.3">
      <c r="B142" s="32">
        <f t="shared" si="7"/>
        <v>2067</v>
      </c>
      <c r="C142" s="159">
        <v>0</v>
      </c>
      <c r="D142" s="159">
        <v>0</v>
      </c>
      <c r="E142" s="159">
        <v>0</v>
      </c>
      <c r="F142" s="159">
        <v>0</v>
      </c>
      <c r="G142" s="159">
        <v>0</v>
      </c>
      <c r="H142" s="159">
        <v>0</v>
      </c>
      <c r="I142" s="159">
        <v>0</v>
      </c>
      <c r="J142" s="159">
        <v>0</v>
      </c>
      <c r="K142" s="159">
        <v>0</v>
      </c>
      <c r="L142" s="159">
        <v>0</v>
      </c>
      <c r="M142" s="159">
        <v>0</v>
      </c>
      <c r="N142" s="159">
        <v>0</v>
      </c>
      <c r="O142" s="159">
        <v>0</v>
      </c>
      <c r="P142" s="159">
        <v>0</v>
      </c>
      <c r="Q142" s="159">
        <v>0</v>
      </c>
      <c r="R142" s="159">
        <v>0</v>
      </c>
      <c r="S142" s="159">
        <v>0</v>
      </c>
      <c r="T142" s="159">
        <v>0</v>
      </c>
      <c r="U142" s="159">
        <v>0</v>
      </c>
      <c r="V142" s="159">
        <v>0</v>
      </c>
      <c r="W142" s="159">
        <v>0</v>
      </c>
      <c r="X142" s="159">
        <v>0.2</v>
      </c>
      <c r="Y142" s="159">
        <v>0</v>
      </c>
      <c r="Z142" s="159">
        <v>0</v>
      </c>
      <c r="AA142" s="159">
        <v>0</v>
      </c>
      <c r="AB142" s="159">
        <v>0.2</v>
      </c>
      <c r="AC142" s="159">
        <v>0</v>
      </c>
      <c r="AD142" s="159">
        <v>0</v>
      </c>
      <c r="AE142" s="159">
        <v>0</v>
      </c>
      <c r="AF142" s="159">
        <v>0</v>
      </c>
      <c r="AG142" s="159">
        <v>0</v>
      </c>
      <c r="AH142" s="159">
        <v>0</v>
      </c>
    </row>
    <row r="143" spans="2:34" x14ac:dyDescent="0.3">
      <c r="B143" s="32">
        <f t="shared" si="7"/>
        <v>2068</v>
      </c>
      <c r="C143" s="159">
        <v>0</v>
      </c>
      <c r="D143" s="159">
        <v>0</v>
      </c>
      <c r="E143" s="159">
        <v>0</v>
      </c>
      <c r="F143" s="159">
        <v>0</v>
      </c>
      <c r="G143" s="159">
        <v>0</v>
      </c>
      <c r="H143" s="159">
        <v>0</v>
      </c>
      <c r="I143" s="159">
        <v>0</v>
      </c>
      <c r="J143" s="159">
        <v>0</v>
      </c>
      <c r="K143" s="159">
        <v>0</v>
      </c>
      <c r="L143" s="159">
        <v>0</v>
      </c>
      <c r="M143" s="159">
        <v>0</v>
      </c>
      <c r="N143" s="159">
        <v>0</v>
      </c>
      <c r="O143" s="159">
        <v>0</v>
      </c>
      <c r="P143" s="159">
        <v>0</v>
      </c>
      <c r="Q143" s="159">
        <v>0</v>
      </c>
      <c r="R143" s="159">
        <v>0</v>
      </c>
      <c r="S143" s="159">
        <v>0</v>
      </c>
      <c r="T143" s="159">
        <v>0</v>
      </c>
      <c r="U143" s="159">
        <v>0</v>
      </c>
      <c r="V143" s="159">
        <v>0</v>
      </c>
      <c r="W143" s="159">
        <v>0</v>
      </c>
      <c r="X143" s="159">
        <v>0.2</v>
      </c>
      <c r="Y143" s="159">
        <v>0</v>
      </c>
      <c r="Z143" s="159">
        <v>0</v>
      </c>
      <c r="AA143" s="159">
        <v>0</v>
      </c>
      <c r="AB143" s="159">
        <v>0.2</v>
      </c>
      <c r="AC143" s="159">
        <v>0</v>
      </c>
      <c r="AD143" s="159">
        <v>0</v>
      </c>
      <c r="AE143" s="159">
        <v>0</v>
      </c>
      <c r="AF143" s="159">
        <v>0</v>
      </c>
      <c r="AG143" s="159">
        <v>0</v>
      </c>
      <c r="AH143" s="159">
        <v>0</v>
      </c>
    </row>
    <row r="144" spans="2:34" x14ac:dyDescent="0.3">
      <c r="B144" s="32">
        <f t="shared" si="7"/>
        <v>2069</v>
      </c>
      <c r="C144" s="159">
        <v>0</v>
      </c>
      <c r="D144" s="159">
        <v>0</v>
      </c>
      <c r="E144" s="159">
        <v>0</v>
      </c>
      <c r="F144" s="159">
        <v>0</v>
      </c>
      <c r="G144" s="159">
        <v>0</v>
      </c>
      <c r="H144" s="159">
        <v>0</v>
      </c>
      <c r="I144" s="159">
        <v>0</v>
      </c>
      <c r="J144" s="159">
        <v>0</v>
      </c>
      <c r="K144" s="159">
        <v>0</v>
      </c>
      <c r="L144" s="159">
        <v>0</v>
      </c>
      <c r="M144" s="159">
        <v>0</v>
      </c>
      <c r="N144" s="159">
        <v>0</v>
      </c>
      <c r="O144" s="159">
        <v>0</v>
      </c>
      <c r="P144" s="159">
        <v>0</v>
      </c>
      <c r="Q144" s="159">
        <v>0</v>
      </c>
      <c r="R144" s="159">
        <v>0</v>
      </c>
      <c r="S144" s="159">
        <v>0</v>
      </c>
      <c r="T144" s="159">
        <v>0</v>
      </c>
      <c r="U144" s="159">
        <v>0</v>
      </c>
      <c r="V144" s="159">
        <v>0</v>
      </c>
      <c r="W144" s="159">
        <v>0</v>
      </c>
      <c r="X144" s="159">
        <v>0.2</v>
      </c>
      <c r="Y144" s="159">
        <v>0</v>
      </c>
      <c r="Z144" s="159">
        <v>0</v>
      </c>
      <c r="AA144" s="159">
        <v>0</v>
      </c>
      <c r="AB144" s="159">
        <v>0.2</v>
      </c>
      <c r="AC144" s="159">
        <v>0</v>
      </c>
      <c r="AD144" s="159">
        <v>0</v>
      </c>
      <c r="AE144" s="159">
        <v>0</v>
      </c>
      <c r="AF144" s="159">
        <v>0</v>
      </c>
      <c r="AG144" s="159">
        <v>0</v>
      </c>
      <c r="AH144" s="159">
        <v>0</v>
      </c>
    </row>
    <row r="145" spans="2:34" ht="14.5" thickBot="1" x14ac:dyDescent="0.35">
      <c r="B145" s="67">
        <f t="shared" ref="B145" si="8">B76</f>
        <v>2070</v>
      </c>
      <c r="C145" s="159">
        <v>0</v>
      </c>
      <c r="D145" s="159">
        <v>0</v>
      </c>
      <c r="E145" s="159">
        <v>0</v>
      </c>
      <c r="F145" s="159">
        <v>0</v>
      </c>
      <c r="G145" s="159">
        <v>0</v>
      </c>
      <c r="H145" s="159">
        <v>0</v>
      </c>
      <c r="I145" s="159">
        <v>0</v>
      </c>
      <c r="J145" s="159">
        <v>0</v>
      </c>
      <c r="K145" s="159">
        <v>0</v>
      </c>
      <c r="L145" s="159">
        <v>0</v>
      </c>
      <c r="M145" s="159">
        <v>0</v>
      </c>
      <c r="N145" s="159">
        <v>0</v>
      </c>
      <c r="O145" s="159">
        <v>0</v>
      </c>
      <c r="P145" s="159">
        <v>0</v>
      </c>
      <c r="Q145" s="159">
        <v>0</v>
      </c>
      <c r="R145" s="159">
        <v>0</v>
      </c>
      <c r="S145" s="159">
        <v>0</v>
      </c>
      <c r="T145" s="159">
        <v>0</v>
      </c>
      <c r="U145" s="159">
        <v>0</v>
      </c>
      <c r="V145" s="159">
        <v>0</v>
      </c>
      <c r="W145" s="159">
        <v>0</v>
      </c>
      <c r="X145" s="160">
        <v>0.2</v>
      </c>
      <c r="Y145" s="159">
        <v>0</v>
      </c>
      <c r="Z145" s="159">
        <v>0</v>
      </c>
      <c r="AA145" s="159">
        <v>0</v>
      </c>
      <c r="AB145" s="160">
        <v>0.2</v>
      </c>
      <c r="AC145" s="159">
        <v>0</v>
      </c>
      <c r="AD145" s="159">
        <v>0</v>
      </c>
      <c r="AE145" s="159">
        <v>0</v>
      </c>
      <c r="AF145" s="159">
        <v>0</v>
      </c>
      <c r="AG145" s="159">
        <v>0</v>
      </c>
      <c r="AH145" s="159">
        <v>0</v>
      </c>
    </row>
    <row r="146" spans="2:34" x14ac:dyDescent="0.3"/>
    <row r="147" spans="2:34" ht="14.5" thickBot="1" x14ac:dyDescent="0.35">
      <c r="B147" s="161" t="s">
        <v>55</v>
      </c>
    </row>
    <row r="148" spans="2:34" ht="26.5" thickBot="1" x14ac:dyDescent="0.35">
      <c r="B148" s="30" t="s">
        <v>7</v>
      </c>
      <c r="C148" s="158" t="str">
        <f t="shared" ref="C148:J148" si="9">C79</f>
        <v>2020_5</v>
      </c>
      <c r="D148" s="158" t="str">
        <f t="shared" si="9"/>
        <v>2025_A</v>
      </c>
      <c r="E148" s="158" t="str">
        <f t="shared" si="9"/>
        <v>2025_B</v>
      </c>
      <c r="F148" s="158" t="str">
        <f t="shared" si="9"/>
        <v>2025_C</v>
      </c>
      <c r="G148" s="158" t="str">
        <f t="shared" si="9"/>
        <v>2025_D</v>
      </c>
      <c r="H148" s="158" t="str">
        <f t="shared" si="9"/>
        <v>2025_E</v>
      </c>
      <c r="I148" s="158" t="str">
        <f t="shared" si="9"/>
        <v>2025_F</v>
      </c>
      <c r="J148" s="158">
        <f t="shared" si="9"/>
        <v>0</v>
      </c>
      <c r="K148" s="158">
        <f t="shared" ref="K148:T148" si="10">K79</f>
        <v>0</v>
      </c>
      <c r="L148" s="158">
        <f t="shared" si="10"/>
        <v>0</v>
      </c>
      <c r="M148" s="158">
        <f t="shared" si="10"/>
        <v>0</v>
      </c>
      <c r="N148" s="158">
        <f t="shared" si="10"/>
        <v>0</v>
      </c>
      <c r="O148" s="158">
        <f t="shared" si="10"/>
        <v>0</v>
      </c>
      <c r="P148" s="158">
        <f t="shared" si="10"/>
        <v>0</v>
      </c>
      <c r="Q148" s="158">
        <f t="shared" si="10"/>
        <v>0</v>
      </c>
      <c r="R148" s="158">
        <f t="shared" si="10"/>
        <v>0</v>
      </c>
      <c r="S148" s="158">
        <f t="shared" si="10"/>
        <v>0</v>
      </c>
      <c r="T148" s="158">
        <f t="shared" si="10"/>
        <v>0</v>
      </c>
      <c r="U148" s="158">
        <f t="shared" ref="U148:AB148" si="11">U79</f>
        <v>0</v>
      </c>
      <c r="V148" s="158">
        <f t="shared" si="11"/>
        <v>0</v>
      </c>
      <c r="W148" s="158">
        <f t="shared" si="11"/>
        <v>0</v>
      </c>
      <c r="X148" s="158">
        <f t="shared" si="11"/>
        <v>0</v>
      </c>
      <c r="Y148" s="158">
        <f t="shared" si="11"/>
        <v>0</v>
      </c>
      <c r="Z148" s="158">
        <f t="shared" si="11"/>
        <v>0</v>
      </c>
      <c r="AA148" s="158">
        <f t="shared" si="11"/>
        <v>0</v>
      </c>
      <c r="AB148" s="158">
        <f t="shared" si="11"/>
        <v>0</v>
      </c>
      <c r="AC148" s="158">
        <f t="shared" ref="AC148:AD148" si="12">AC79</f>
        <v>0</v>
      </c>
      <c r="AD148" s="158">
        <f t="shared" si="12"/>
        <v>0</v>
      </c>
      <c r="AE148" s="158">
        <f t="shared" ref="AE148:AF148" si="13">AE79</f>
        <v>0</v>
      </c>
      <c r="AF148" s="158">
        <f t="shared" si="13"/>
        <v>0</v>
      </c>
      <c r="AG148" s="158">
        <f t="shared" ref="AG148:AH148" si="14">AG79</f>
        <v>0</v>
      </c>
      <c r="AH148" s="158">
        <f t="shared" si="14"/>
        <v>0</v>
      </c>
    </row>
    <row r="149" spans="2:34" x14ac:dyDescent="0.3">
      <c r="B149" s="33">
        <f>B80</f>
        <v>2005</v>
      </c>
      <c r="C149" s="127">
        <v>5.5E-2</v>
      </c>
      <c r="D149" s="127">
        <v>5.5E-2</v>
      </c>
      <c r="E149" s="127">
        <v>5.5E-2</v>
      </c>
      <c r="F149" s="127">
        <v>5.5E-2</v>
      </c>
      <c r="G149" s="127">
        <v>5.5E-2</v>
      </c>
      <c r="H149" s="127">
        <v>5.5E-2</v>
      </c>
      <c r="I149" s="127">
        <v>5.5E-2</v>
      </c>
      <c r="J149" s="127">
        <v>5.5E-2</v>
      </c>
      <c r="K149" s="127">
        <v>5.5E-2</v>
      </c>
      <c r="L149" s="127">
        <v>5.5E-2</v>
      </c>
      <c r="M149" s="127">
        <v>5.5E-2</v>
      </c>
      <c r="N149" s="127">
        <v>5.5E-2</v>
      </c>
      <c r="O149" s="127">
        <v>5.5E-2</v>
      </c>
      <c r="P149" s="127">
        <v>5.5E-2</v>
      </c>
      <c r="Q149" s="127">
        <v>5.5E-2</v>
      </c>
      <c r="R149" s="127">
        <v>5.5E-2</v>
      </c>
      <c r="S149" s="127">
        <v>5.5E-2</v>
      </c>
      <c r="T149" s="127">
        <v>5.5E-2</v>
      </c>
      <c r="U149" s="127">
        <v>5.5E-2</v>
      </c>
      <c r="V149" s="127">
        <v>5.5E-2</v>
      </c>
      <c r="W149" s="127">
        <v>5.5E-2</v>
      </c>
      <c r="X149" s="127">
        <v>5.5E-2</v>
      </c>
      <c r="Y149" s="127">
        <v>5.5E-2</v>
      </c>
      <c r="Z149" s="127">
        <v>5.5E-2</v>
      </c>
      <c r="AA149" s="127">
        <v>5.5E-2</v>
      </c>
      <c r="AB149" s="127">
        <v>1.1254019292604502E-2</v>
      </c>
      <c r="AC149" s="127">
        <v>5.5E-2</v>
      </c>
      <c r="AD149" s="127">
        <v>5.5E-2</v>
      </c>
      <c r="AE149" s="127">
        <v>5.5E-2</v>
      </c>
      <c r="AF149" s="127">
        <v>5.5E-2</v>
      </c>
      <c r="AG149" s="127">
        <v>5.5E-2</v>
      </c>
      <c r="AH149" s="127">
        <v>5.5E-2</v>
      </c>
    </row>
    <row r="150" spans="2:34" x14ac:dyDescent="0.3">
      <c r="B150" s="32">
        <f t="shared" ref="B150:B213" si="15">B81</f>
        <v>2006</v>
      </c>
      <c r="C150" s="127">
        <v>5.5E-2</v>
      </c>
      <c r="D150" s="127">
        <v>5.5E-2</v>
      </c>
      <c r="E150" s="127">
        <v>5.5E-2</v>
      </c>
      <c r="F150" s="127">
        <v>5.5E-2</v>
      </c>
      <c r="G150" s="127">
        <v>5.5E-2</v>
      </c>
      <c r="H150" s="127">
        <v>5.5E-2</v>
      </c>
      <c r="I150" s="127">
        <v>5.5E-2</v>
      </c>
      <c r="J150" s="127">
        <v>5.5E-2</v>
      </c>
      <c r="K150" s="127">
        <v>5.5E-2</v>
      </c>
      <c r="L150" s="127">
        <v>5.5E-2</v>
      </c>
      <c r="M150" s="127">
        <v>5.5E-2</v>
      </c>
      <c r="N150" s="127">
        <v>5.5E-2</v>
      </c>
      <c r="O150" s="127">
        <v>5.5E-2</v>
      </c>
      <c r="P150" s="127">
        <v>5.5E-2</v>
      </c>
      <c r="Q150" s="127">
        <v>5.5E-2</v>
      </c>
      <c r="R150" s="127">
        <v>5.5E-2</v>
      </c>
      <c r="S150" s="127">
        <v>5.5E-2</v>
      </c>
      <c r="T150" s="127">
        <v>5.5E-2</v>
      </c>
      <c r="U150" s="127">
        <v>5.5E-2</v>
      </c>
      <c r="V150" s="127">
        <v>5.5E-2</v>
      </c>
      <c r="W150" s="127">
        <v>5.5E-2</v>
      </c>
      <c r="X150" s="127">
        <v>5.5E-2</v>
      </c>
      <c r="Y150" s="127">
        <v>5.5E-2</v>
      </c>
      <c r="Z150" s="127">
        <v>5.5E-2</v>
      </c>
      <c r="AA150" s="127">
        <v>5.5E-2</v>
      </c>
      <c r="AB150" s="127">
        <v>1.532567049808429E-2</v>
      </c>
      <c r="AC150" s="127">
        <v>5.5E-2</v>
      </c>
      <c r="AD150" s="127">
        <v>5.5E-2</v>
      </c>
      <c r="AE150" s="127">
        <v>5.5E-2</v>
      </c>
      <c r="AF150" s="127">
        <v>5.5E-2</v>
      </c>
      <c r="AG150" s="127">
        <v>5.5E-2</v>
      </c>
      <c r="AH150" s="127">
        <v>5.5E-2</v>
      </c>
    </row>
    <row r="151" spans="2:34" x14ac:dyDescent="0.3">
      <c r="B151" s="32">
        <f t="shared" si="15"/>
        <v>2007</v>
      </c>
      <c r="C151" s="127">
        <v>5.5E-2</v>
      </c>
      <c r="D151" s="127">
        <v>5.5E-2</v>
      </c>
      <c r="E151" s="127">
        <v>5.5E-2</v>
      </c>
      <c r="F151" s="127">
        <v>5.5E-2</v>
      </c>
      <c r="G151" s="127">
        <v>5.5E-2</v>
      </c>
      <c r="H151" s="127">
        <v>5.5E-2</v>
      </c>
      <c r="I151" s="127">
        <v>5.5E-2</v>
      </c>
      <c r="J151" s="127">
        <v>5.5E-2</v>
      </c>
      <c r="K151" s="127">
        <v>5.5E-2</v>
      </c>
      <c r="L151" s="127">
        <v>5.5E-2</v>
      </c>
      <c r="M151" s="127">
        <v>5.5E-2</v>
      </c>
      <c r="N151" s="127">
        <v>5.5E-2</v>
      </c>
      <c r="O151" s="127">
        <v>5.5E-2</v>
      </c>
      <c r="P151" s="127">
        <v>5.5E-2</v>
      </c>
      <c r="Q151" s="127">
        <v>5.5E-2</v>
      </c>
      <c r="R151" s="127">
        <v>5.5E-2</v>
      </c>
      <c r="S151" s="127">
        <v>5.5E-2</v>
      </c>
      <c r="T151" s="127">
        <v>5.5E-2</v>
      </c>
      <c r="U151" s="127">
        <v>5.5E-2</v>
      </c>
      <c r="V151" s="127">
        <v>5.5E-2</v>
      </c>
      <c r="W151" s="127">
        <v>5.5E-2</v>
      </c>
      <c r="X151" s="127">
        <v>5.5E-2</v>
      </c>
      <c r="Y151" s="127">
        <v>5.5E-2</v>
      </c>
      <c r="Z151" s="127">
        <v>5.5E-2</v>
      </c>
      <c r="AA151" s="127">
        <v>5.5E-2</v>
      </c>
      <c r="AB151" s="127">
        <v>2.3809523809523808E-2</v>
      </c>
      <c r="AC151" s="127">
        <v>5.5E-2</v>
      </c>
      <c r="AD151" s="127">
        <v>5.5E-2</v>
      </c>
      <c r="AE151" s="127">
        <v>5.5E-2</v>
      </c>
      <c r="AF151" s="127">
        <v>5.5E-2</v>
      </c>
      <c r="AG151" s="127">
        <v>5.5E-2</v>
      </c>
      <c r="AH151" s="127">
        <v>5.5E-2</v>
      </c>
    </row>
    <row r="152" spans="2:34" x14ac:dyDescent="0.3">
      <c r="B152" s="32">
        <f t="shared" si="15"/>
        <v>2008</v>
      </c>
      <c r="C152" s="127">
        <v>5.5E-2</v>
      </c>
      <c r="D152" s="127">
        <v>5.5E-2</v>
      </c>
      <c r="E152" s="127">
        <v>5.5E-2</v>
      </c>
      <c r="F152" s="127">
        <v>5.5E-2</v>
      </c>
      <c r="G152" s="127">
        <v>5.5E-2</v>
      </c>
      <c r="H152" s="127">
        <v>5.5E-2</v>
      </c>
      <c r="I152" s="127">
        <v>5.5E-2</v>
      </c>
      <c r="J152" s="127">
        <v>5.5E-2</v>
      </c>
      <c r="K152" s="127">
        <v>5.5E-2</v>
      </c>
      <c r="L152" s="127">
        <v>5.5E-2</v>
      </c>
      <c r="M152" s="127">
        <v>5.5E-2</v>
      </c>
      <c r="N152" s="127">
        <v>5.5E-2</v>
      </c>
      <c r="O152" s="127">
        <v>5.5E-2</v>
      </c>
      <c r="P152" s="127">
        <v>5.5E-2</v>
      </c>
      <c r="Q152" s="127">
        <v>5.5E-2</v>
      </c>
      <c r="R152" s="127">
        <v>5.5E-2</v>
      </c>
      <c r="S152" s="127">
        <v>5.5E-2</v>
      </c>
      <c r="T152" s="127">
        <v>5.5E-2</v>
      </c>
      <c r="U152" s="127">
        <v>5.5E-2</v>
      </c>
      <c r="V152" s="127">
        <v>5.5E-2</v>
      </c>
      <c r="W152" s="127">
        <v>5.5E-2</v>
      </c>
      <c r="X152" s="127">
        <v>5.5E-2</v>
      </c>
      <c r="Y152" s="127">
        <v>5.5E-2</v>
      </c>
      <c r="Z152" s="127">
        <v>5.5E-2</v>
      </c>
      <c r="AA152" s="127">
        <v>5.5E-2</v>
      </c>
      <c r="AB152" s="127">
        <v>3.1818181818181815E-2</v>
      </c>
      <c r="AC152" s="127">
        <v>5.5E-2</v>
      </c>
      <c r="AD152" s="127">
        <v>5.5E-2</v>
      </c>
      <c r="AE152" s="127">
        <v>5.5E-2</v>
      </c>
      <c r="AF152" s="127">
        <v>5.5E-2</v>
      </c>
      <c r="AG152" s="127">
        <v>5.5E-2</v>
      </c>
      <c r="AH152" s="127">
        <v>5.5E-2</v>
      </c>
    </row>
    <row r="153" spans="2:34" x14ac:dyDescent="0.3">
      <c r="B153" s="32">
        <f t="shared" si="15"/>
        <v>2009</v>
      </c>
      <c r="C153" s="127">
        <v>5.5E-2</v>
      </c>
      <c r="D153" s="127">
        <v>5.5E-2</v>
      </c>
      <c r="E153" s="127">
        <v>5.5E-2</v>
      </c>
      <c r="F153" s="127">
        <v>5.5E-2</v>
      </c>
      <c r="G153" s="127">
        <v>5.5E-2</v>
      </c>
      <c r="H153" s="127">
        <v>5.5E-2</v>
      </c>
      <c r="I153" s="127">
        <v>5.5E-2</v>
      </c>
      <c r="J153" s="127">
        <v>5.5E-2</v>
      </c>
      <c r="K153" s="127">
        <v>5.5E-2</v>
      </c>
      <c r="L153" s="127">
        <v>5.5E-2</v>
      </c>
      <c r="M153" s="127">
        <v>5.5E-2</v>
      </c>
      <c r="N153" s="127">
        <v>5.5E-2</v>
      </c>
      <c r="O153" s="127">
        <v>5.5E-2</v>
      </c>
      <c r="P153" s="127">
        <v>5.5E-2</v>
      </c>
      <c r="Q153" s="127">
        <v>5.5E-2</v>
      </c>
      <c r="R153" s="127">
        <v>5.5E-2</v>
      </c>
      <c r="S153" s="127">
        <v>5.5E-2</v>
      </c>
      <c r="T153" s="127">
        <v>5.5E-2</v>
      </c>
      <c r="U153" s="127">
        <v>5.5E-2</v>
      </c>
      <c r="V153" s="127">
        <v>5.5E-2</v>
      </c>
      <c r="W153" s="127">
        <v>5.5E-2</v>
      </c>
      <c r="X153" s="127">
        <v>5.5E-2</v>
      </c>
      <c r="Y153" s="127">
        <v>5.5E-2</v>
      </c>
      <c r="Z153" s="127">
        <v>5.5E-2</v>
      </c>
      <c r="AA153" s="127">
        <v>5.5E-2</v>
      </c>
      <c r="AB153" s="127">
        <v>0.05</v>
      </c>
      <c r="AC153" s="127">
        <v>5.5E-2</v>
      </c>
      <c r="AD153" s="127">
        <v>5.5E-2</v>
      </c>
      <c r="AE153" s="127">
        <v>5.5E-2</v>
      </c>
      <c r="AF153" s="127">
        <v>5.5E-2</v>
      </c>
      <c r="AG153" s="127">
        <v>5.5E-2</v>
      </c>
      <c r="AH153" s="127">
        <v>5.5E-2</v>
      </c>
    </row>
    <row r="154" spans="2:34" x14ac:dyDescent="0.3">
      <c r="B154" s="32">
        <f t="shared" si="15"/>
        <v>2010</v>
      </c>
      <c r="C154" s="127">
        <v>5.5E-2</v>
      </c>
      <c r="D154" s="127">
        <v>5.5E-2</v>
      </c>
      <c r="E154" s="127">
        <v>5.5E-2</v>
      </c>
      <c r="F154" s="127">
        <v>5.5E-2</v>
      </c>
      <c r="G154" s="127">
        <v>5.5E-2</v>
      </c>
      <c r="H154" s="127">
        <v>5.5E-2</v>
      </c>
      <c r="I154" s="127">
        <v>5.5E-2</v>
      </c>
      <c r="J154" s="127">
        <v>5.5E-2</v>
      </c>
      <c r="K154" s="127">
        <v>5.5E-2</v>
      </c>
      <c r="L154" s="127">
        <v>5.5E-2</v>
      </c>
      <c r="M154" s="127">
        <v>5.5E-2</v>
      </c>
      <c r="N154" s="127">
        <v>5.5E-2</v>
      </c>
      <c r="O154" s="127">
        <v>5.5E-2</v>
      </c>
      <c r="P154" s="127">
        <v>5.5E-2</v>
      </c>
      <c r="Q154" s="127">
        <v>5.5E-2</v>
      </c>
      <c r="R154" s="127">
        <v>5.5E-2</v>
      </c>
      <c r="S154" s="127">
        <v>5.5E-2</v>
      </c>
      <c r="T154" s="127">
        <v>5.5E-2</v>
      </c>
      <c r="U154" s="127">
        <v>5.5E-2</v>
      </c>
      <c r="V154" s="127">
        <v>5.5E-2</v>
      </c>
      <c r="W154" s="127">
        <v>5.5E-2</v>
      </c>
      <c r="X154" s="127">
        <v>5.5E-2</v>
      </c>
      <c r="Y154" s="127">
        <v>5.5E-2</v>
      </c>
      <c r="Z154" s="127">
        <v>5.5E-2</v>
      </c>
      <c r="AA154" s="127">
        <v>5.5E-2</v>
      </c>
      <c r="AB154" s="127">
        <v>0.05</v>
      </c>
      <c r="AC154" s="127">
        <v>5.5E-2</v>
      </c>
      <c r="AD154" s="127">
        <v>5.5E-2</v>
      </c>
      <c r="AE154" s="127">
        <v>5.5E-2</v>
      </c>
      <c r="AF154" s="127">
        <v>5.5E-2</v>
      </c>
      <c r="AG154" s="127">
        <v>5.5E-2</v>
      </c>
      <c r="AH154" s="127">
        <v>5.5E-2</v>
      </c>
    </row>
    <row r="155" spans="2:34" x14ac:dyDescent="0.3">
      <c r="B155" s="32">
        <f t="shared" si="15"/>
        <v>2011</v>
      </c>
      <c r="C155" s="127">
        <v>5.5E-2</v>
      </c>
      <c r="D155" s="127">
        <v>5.5E-2</v>
      </c>
      <c r="E155" s="127">
        <v>5.5E-2</v>
      </c>
      <c r="F155" s="127">
        <v>5.5E-2</v>
      </c>
      <c r="G155" s="127">
        <v>5.5E-2</v>
      </c>
      <c r="H155" s="127">
        <v>5.5E-2</v>
      </c>
      <c r="I155" s="127">
        <v>5.5E-2</v>
      </c>
      <c r="J155" s="127">
        <v>5.5E-2</v>
      </c>
      <c r="K155" s="127">
        <v>5.5E-2</v>
      </c>
      <c r="L155" s="127">
        <v>5.5E-2</v>
      </c>
      <c r="M155" s="127">
        <v>5.5E-2</v>
      </c>
      <c r="N155" s="127">
        <v>5.5E-2</v>
      </c>
      <c r="O155" s="127">
        <v>5.5E-2</v>
      </c>
      <c r="P155" s="127">
        <v>5.5E-2</v>
      </c>
      <c r="Q155" s="127">
        <v>5.5E-2</v>
      </c>
      <c r="R155" s="127">
        <v>5.5E-2</v>
      </c>
      <c r="S155" s="127">
        <v>5.5E-2</v>
      </c>
      <c r="T155" s="127">
        <v>5.5E-2</v>
      </c>
      <c r="U155" s="127">
        <v>5.5E-2</v>
      </c>
      <c r="V155" s="127">
        <v>5.5E-2</v>
      </c>
      <c r="W155" s="127">
        <v>5.5E-2</v>
      </c>
      <c r="X155" s="127">
        <v>5.5E-2</v>
      </c>
      <c r="Y155" s="127">
        <v>5.5E-2</v>
      </c>
      <c r="Z155" s="127">
        <v>5.5E-2</v>
      </c>
      <c r="AA155" s="127">
        <v>5.5E-2</v>
      </c>
      <c r="AB155" s="127">
        <v>0.05</v>
      </c>
      <c r="AC155" s="127">
        <v>5.5E-2</v>
      </c>
      <c r="AD155" s="127">
        <v>5.5E-2</v>
      </c>
      <c r="AE155" s="127">
        <v>5.5E-2</v>
      </c>
      <c r="AF155" s="127">
        <v>5.5E-2</v>
      </c>
      <c r="AG155" s="127">
        <v>5.5E-2</v>
      </c>
      <c r="AH155" s="127">
        <v>5.5E-2</v>
      </c>
    </row>
    <row r="156" spans="2:34" x14ac:dyDescent="0.3">
      <c r="B156" s="32">
        <f t="shared" si="15"/>
        <v>2012</v>
      </c>
      <c r="C156" s="127">
        <v>5.5E-2</v>
      </c>
      <c r="D156" s="127">
        <v>5.5E-2</v>
      </c>
      <c r="E156" s="127">
        <v>5.5E-2</v>
      </c>
      <c r="F156" s="127">
        <v>5.5E-2</v>
      </c>
      <c r="G156" s="127">
        <v>5.5E-2</v>
      </c>
      <c r="H156" s="127">
        <v>5.5E-2</v>
      </c>
      <c r="I156" s="127">
        <v>5.5E-2</v>
      </c>
      <c r="J156" s="127">
        <v>5.5E-2</v>
      </c>
      <c r="K156" s="127">
        <v>5.5E-2</v>
      </c>
      <c r="L156" s="127">
        <v>5.5E-2</v>
      </c>
      <c r="M156" s="127">
        <v>5.5E-2</v>
      </c>
      <c r="N156" s="127">
        <v>5.5E-2</v>
      </c>
      <c r="O156" s="127">
        <v>5.5E-2</v>
      </c>
      <c r="P156" s="127">
        <v>5.5E-2</v>
      </c>
      <c r="Q156" s="127">
        <v>5.5E-2</v>
      </c>
      <c r="R156" s="127">
        <v>5.5E-2</v>
      </c>
      <c r="S156" s="127">
        <v>5.5E-2</v>
      </c>
      <c r="T156" s="127">
        <v>5.5E-2</v>
      </c>
      <c r="U156" s="127">
        <v>5.5E-2</v>
      </c>
      <c r="V156" s="127">
        <v>5.5E-2</v>
      </c>
      <c r="W156" s="127">
        <v>5.5E-2</v>
      </c>
      <c r="X156" s="127">
        <v>5.5E-2</v>
      </c>
      <c r="Y156" s="127">
        <v>5.5E-2</v>
      </c>
      <c r="Z156" s="127">
        <v>5.5E-2</v>
      </c>
      <c r="AA156" s="127">
        <v>5.5E-2</v>
      </c>
      <c r="AB156" s="127">
        <v>0.05</v>
      </c>
      <c r="AC156" s="127">
        <v>5.5E-2</v>
      </c>
      <c r="AD156" s="127">
        <v>5.5E-2</v>
      </c>
      <c r="AE156" s="127">
        <v>5.5E-2</v>
      </c>
      <c r="AF156" s="127">
        <v>5.5E-2</v>
      </c>
      <c r="AG156" s="127">
        <v>5.5E-2</v>
      </c>
      <c r="AH156" s="127">
        <v>5.5E-2</v>
      </c>
    </row>
    <row r="157" spans="2:34" x14ac:dyDescent="0.3">
      <c r="B157" s="32">
        <f t="shared" si="15"/>
        <v>2013</v>
      </c>
      <c r="C157" s="127">
        <v>5.5E-2</v>
      </c>
      <c r="D157" s="127">
        <v>5.5E-2</v>
      </c>
      <c r="E157" s="127">
        <v>5.5E-2</v>
      </c>
      <c r="F157" s="127">
        <v>5.5E-2</v>
      </c>
      <c r="G157" s="127">
        <v>5.5E-2</v>
      </c>
      <c r="H157" s="127">
        <v>5.5E-2</v>
      </c>
      <c r="I157" s="127">
        <v>5.5E-2</v>
      </c>
      <c r="J157" s="127">
        <v>5.5E-2</v>
      </c>
      <c r="K157" s="127">
        <v>5.5E-2</v>
      </c>
      <c r="L157" s="127">
        <v>5.5E-2</v>
      </c>
      <c r="M157" s="127">
        <v>5.5E-2</v>
      </c>
      <c r="N157" s="127">
        <v>5.5E-2</v>
      </c>
      <c r="O157" s="127">
        <v>5.5E-2</v>
      </c>
      <c r="P157" s="127">
        <v>5.5E-2</v>
      </c>
      <c r="Q157" s="127">
        <v>5.5E-2</v>
      </c>
      <c r="R157" s="127">
        <v>5.5E-2</v>
      </c>
      <c r="S157" s="127">
        <v>5.5E-2</v>
      </c>
      <c r="T157" s="127">
        <v>5.5E-2</v>
      </c>
      <c r="U157" s="127">
        <v>5.5E-2</v>
      </c>
      <c r="V157" s="127">
        <v>5.5E-2</v>
      </c>
      <c r="W157" s="127">
        <v>5.5E-2</v>
      </c>
      <c r="X157" s="127">
        <v>5.5E-2</v>
      </c>
      <c r="Y157" s="127">
        <v>5.5E-2</v>
      </c>
      <c r="Z157" s="127">
        <v>5.5E-2</v>
      </c>
      <c r="AA157" s="127">
        <v>5.5E-2</v>
      </c>
      <c r="AB157" s="127">
        <v>0.05</v>
      </c>
      <c r="AC157" s="127">
        <v>5.5E-2</v>
      </c>
      <c r="AD157" s="127">
        <v>5.5E-2</v>
      </c>
      <c r="AE157" s="127">
        <v>5.5E-2</v>
      </c>
      <c r="AF157" s="127">
        <v>5.5E-2</v>
      </c>
      <c r="AG157" s="127">
        <v>5.5E-2</v>
      </c>
      <c r="AH157" s="127">
        <v>5.5E-2</v>
      </c>
    </row>
    <row r="158" spans="2:34" x14ac:dyDescent="0.3">
      <c r="B158" s="32">
        <f t="shared" si="15"/>
        <v>2014</v>
      </c>
      <c r="C158" s="127">
        <v>5.5E-2</v>
      </c>
      <c r="D158" s="127">
        <v>5.5E-2</v>
      </c>
      <c r="E158" s="127">
        <v>5.5E-2</v>
      </c>
      <c r="F158" s="127">
        <v>5.5E-2</v>
      </c>
      <c r="G158" s="127">
        <v>5.5E-2</v>
      </c>
      <c r="H158" s="127">
        <v>5.5E-2</v>
      </c>
      <c r="I158" s="127">
        <v>5.5E-2</v>
      </c>
      <c r="J158" s="127">
        <v>5.5E-2</v>
      </c>
      <c r="K158" s="127">
        <v>5.5E-2</v>
      </c>
      <c r="L158" s="127">
        <v>5.5E-2</v>
      </c>
      <c r="M158" s="127">
        <v>5.5E-2</v>
      </c>
      <c r="N158" s="127">
        <v>5.5E-2</v>
      </c>
      <c r="O158" s="127">
        <v>5.5E-2</v>
      </c>
      <c r="P158" s="127">
        <v>5.5E-2</v>
      </c>
      <c r="Q158" s="127">
        <v>5.5E-2</v>
      </c>
      <c r="R158" s="127">
        <v>5.5E-2</v>
      </c>
      <c r="S158" s="127">
        <v>5.5E-2</v>
      </c>
      <c r="T158" s="127">
        <v>5.5E-2</v>
      </c>
      <c r="U158" s="127">
        <v>5.5E-2</v>
      </c>
      <c r="V158" s="127">
        <v>5.5E-2</v>
      </c>
      <c r="W158" s="127">
        <v>5.5E-2</v>
      </c>
      <c r="X158" s="127">
        <v>5.5E-2</v>
      </c>
      <c r="Y158" s="127">
        <v>5.5E-2</v>
      </c>
      <c r="Z158" s="127">
        <v>5.5E-2</v>
      </c>
      <c r="AA158" s="127">
        <v>5.5E-2</v>
      </c>
      <c r="AB158" s="127">
        <v>0.05</v>
      </c>
      <c r="AC158" s="127">
        <v>5.5E-2</v>
      </c>
      <c r="AD158" s="127">
        <v>5.5E-2</v>
      </c>
      <c r="AE158" s="127">
        <v>5.5E-2</v>
      </c>
      <c r="AF158" s="127">
        <v>5.5E-2</v>
      </c>
      <c r="AG158" s="127">
        <v>5.5E-2</v>
      </c>
      <c r="AH158" s="127">
        <v>5.5E-2</v>
      </c>
    </row>
    <row r="159" spans="2:34" x14ac:dyDescent="0.3">
      <c r="B159" s="32">
        <f t="shared" si="15"/>
        <v>2015</v>
      </c>
      <c r="C159" s="127">
        <v>5.5E-2</v>
      </c>
      <c r="D159" s="127">
        <v>5.5E-2</v>
      </c>
      <c r="E159" s="127">
        <v>5.5E-2</v>
      </c>
      <c r="F159" s="127">
        <v>5.5E-2</v>
      </c>
      <c r="G159" s="127">
        <v>5.5E-2</v>
      </c>
      <c r="H159" s="127">
        <v>5.5E-2</v>
      </c>
      <c r="I159" s="127">
        <v>5.5E-2</v>
      </c>
      <c r="J159" s="127">
        <v>5.5E-2</v>
      </c>
      <c r="K159" s="127">
        <v>5.5E-2</v>
      </c>
      <c r="L159" s="127">
        <v>5.5E-2</v>
      </c>
      <c r="M159" s="127">
        <v>5.5E-2</v>
      </c>
      <c r="N159" s="127">
        <v>5.5E-2</v>
      </c>
      <c r="O159" s="127">
        <v>5.5E-2</v>
      </c>
      <c r="P159" s="127">
        <v>5.5E-2</v>
      </c>
      <c r="Q159" s="127">
        <v>5.5E-2</v>
      </c>
      <c r="R159" s="127">
        <v>5.5E-2</v>
      </c>
      <c r="S159" s="127">
        <v>5.5E-2</v>
      </c>
      <c r="T159" s="127">
        <v>5.5E-2</v>
      </c>
      <c r="U159" s="127">
        <v>5.5E-2</v>
      </c>
      <c r="V159" s="127">
        <v>5.5E-2</v>
      </c>
      <c r="W159" s="127">
        <v>5.5E-2</v>
      </c>
      <c r="X159" s="127">
        <v>5.5E-2</v>
      </c>
      <c r="Y159" s="127">
        <v>5.5E-2</v>
      </c>
      <c r="Z159" s="127">
        <v>5.5E-2</v>
      </c>
      <c r="AA159" s="127">
        <v>5.5E-2</v>
      </c>
      <c r="AB159" s="127">
        <v>0.05</v>
      </c>
      <c r="AC159" s="127">
        <v>5.5E-2</v>
      </c>
      <c r="AD159" s="127">
        <v>5.5E-2</v>
      </c>
      <c r="AE159" s="127">
        <v>5.5E-2</v>
      </c>
      <c r="AF159" s="127">
        <v>5.5E-2</v>
      </c>
      <c r="AG159" s="127">
        <v>5.5E-2</v>
      </c>
      <c r="AH159" s="127">
        <v>5.5E-2</v>
      </c>
    </row>
    <row r="160" spans="2:34" x14ac:dyDescent="0.3">
      <c r="B160" s="32">
        <f t="shared" si="15"/>
        <v>2016</v>
      </c>
      <c r="C160" s="127">
        <v>5.5E-2</v>
      </c>
      <c r="D160" s="127">
        <v>5.5E-2</v>
      </c>
      <c r="E160" s="127">
        <v>5.5E-2</v>
      </c>
      <c r="F160" s="127">
        <v>5.5E-2</v>
      </c>
      <c r="G160" s="127">
        <v>5.5E-2</v>
      </c>
      <c r="H160" s="127">
        <v>5.5E-2</v>
      </c>
      <c r="I160" s="127">
        <v>5.5E-2</v>
      </c>
      <c r="J160" s="127">
        <v>5.5E-2</v>
      </c>
      <c r="K160" s="127">
        <v>5.5E-2</v>
      </c>
      <c r="L160" s="127">
        <v>5.5E-2</v>
      </c>
      <c r="M160" s="127">
        <v>5.5E-2</v>
      </c>
      <c r="N160" s="127">
        <v>5.5E-2</v>
      </c>
      <c r="O160" s="127">
        <v>5.5E-2</v>
      </c>
      <c r="P160" s="127">
        <v>5.5E-2</v>
      </c>
      <c r="Q160" s="127">
        <v>5.5E-2</v>
      </c>
      <c r="R160" s="127">
        <v>5.5E-2</v>
      </c>
      <c r="S160" s="127">
        <v>5.5E-2</v>
      </c>
      <c r="T160" s="127">
        <v>5.5E-2</v>
      </c>
      <c r="U160" s="127">
        <v>5.5E-2</v>
      </c>
      <c r="V160" s="127">
        <v>5.5E-2</v>
      </c>
      <c r="W160" s="127">
        <v>5.5E-2</v>
      </c>
      <c r="X160" s="127">
        <v>5.5E-2</v>
      </c>
      <c r="Y160" s="127">
        <v>5.5E-2</v>
      </c>
      <c r="Z160" s="127">
        <v>5.5E-2</v>
      </c>
      <c r="AA160" s="127">
        <v>5.5E-2</v>
      </c>
      <c r="AB160" s="127">
        <v>0.05</v>
      </c>
      <c r="AC160" s="127">
        <v>5.5E-2</v>
      </c>
      <c r="AD160" s="127">
        <v>5.5E-2</v>
      </c>
      <c r="AE160" s="127">
        <v>5.5E-2</v>
      </c>
      <c r="AF160" s="127">
        <v>5.5E-2</v>
      </c>
      <c r="AG160" s="127">
        <v>5.5E-2</v>
      </c>
      <c r="AH160" s="127">
        <v>5.5E-2</v>
      </c>
    </row>
    <row r="161" spans="2:34" x14ac:dyDescent="0.3">
      <c r="B161" s="32">
        <f t="shared" si="15"/>
        <v>2017</v>
      </c>
      <c r="C161" s="127">
        <v>5.5E-2</v>
      </c>
      <c r="D161" s="127">
        <v>5.5E-2</v>
      </c>
      <c r="E161" s="127">
        <v>5.5E-2</v>
      </c>
      <c r="F161" s="127">
        <v>5.5E-2</v>
      </c>
      <c r="G161" s="127">
        <v>5.5E-2</v>
      </c>
      <c r="H161" s="127">
        <v>5.5E-2</v>
      </c>
      <c r="I161" s="127">
        <v>5.5E-2</v>
      </c>
      <c r="J161" s="127">
        <v>5.5E-2</v>
      </c>
      <c r="K161" s="127">
        <v>5.5E-2</v>
      </c>
      <c r="L161" s="127">
        <v>5.5E-2</v>
      </c>
      <c r="M161" s="127">
        <v>5.5E-2</v>
      </c>
      <c r="N161" s="127">
        <v>5.5E-2</v>
      </c>
      <c r="O161" s="127">
        <v>5.5E-2</v>
      </c>
      <c r="P161" s="127">
        <v>5.5E-2</v>
      </c>
      <c r="Q161" s="127">
        <v>5.5E-2</v>
      </c>
      <c r="R161" s="127">
        <v>5.5E-2</v>
      </c>
      <c r="S161" s="127">
        <v>5.5E-2</v>
      </c>
      <c r="T161" s="127">
        <v>5.5E-2</v>
      </c>
      <c r="U161" s="127">
        <v>5.5E-2</v>
      </c>
      <c r="V161" s="127">
        <v>5.5E-2</v>
      </c>
      <c r="W161" s="127">
        <v>5.5E-2</v>
      </c>
      <c r="X161" s="127">
        <v>5.5E-2</v>
      </c>
      <c r="Y161" s="127">
        <v>5.5E-2</v>
      </c>
      <c r="Z161" s="127">
        <v>5.5E-2</v>
      </c>
      <c r="AA161" s="127">
        <v>5.5E-2</v>
      </c>
      <c r="AB161" s="127">
        <v>0.05</v>
      </c>
      <c r="AC161" s="127">
        <v>5.5E-2</v>
      </c>
      <c r="AD161" s="127">
        <v>5.5E-2</v>
      </c>
      <c r="AE161" s="127">
        <v>5.5E-2</v>
      </c>
      <c r="AF161" s="127">
        <v>5.5E-2</v>
      </c>
      <c r="AG161" s="127">
        <v>5.5E-2</v>
      </c>
      <c r="AH161" s="127">
        <v>5.5E-2</v>
      </c>
    </row>
    <row r="162" spans="2:34" x14ac:dyDescent="0.3">
      <c r="B162" s="32">
        <f t="shared" si="15"/>
        <v>2018</v>
      </c>
      <c r="C162" s="127">
        <v>5.5E-2</v>
      </c>
      <c r="D162" s="127">
        <v>5.5E-2</v>
      </c>
      <c r="E162" s="127">
        <v>5.5E-2</v>
      </c>
      <c r="F162" s="127">
        <v>5.5E-2</v>
      </c>
      <c r="G162" s="127">
        <v>5.5E-2</v>
      </c>
      <c r="H162" s="127">
        <v>5.5E-2</v>
      </c>
      <c r="I162" s="127">
        <v>5.5E-2</v>
      </c>
      <c r="J162" s="127">
        <v>5.5E-2</v>
      </c>
      <c r="K162" s="127">
        <v>5.5E-2</v>
      </c>
      <c r="L162" s="127">
        <v>5.5E-2</v>
      </c>
      <c r="M162" s="127">
        <v>5.5E-2</v>
      </c>
      <c r="N162" s="127">
        <v>5.5E-2</v>
      </c>
      <c r="O162" s="127">
        <v>5.5E-2</v>
      </c>
      <c r="P162" s="127">
        <v>5.5E-2</v>
      </c>
      <c r="Q162" s="127">
        <v>5.5E-2</v>
      </c>
      <c r="R162" s="127">
        <v>5.5E-2</v>
      </c>
      <c r="S162" s="127">
        <v>5.5E-2</v>
      </c>
      <c r="T162" s="127">
        <v>5.5E-2</v>
      </c>
      <c r="U162" s="127">
        <v>5.5E-2</v>
      </c>
      <c r="V162" s="127">
        <v>5.5E-2</v>
      </c>
      <c r="W162" s="127">
        <v>5.5E-2</v>
      </c>
      <c r="X162" s="127">
        <v>5.5E-2</v>
      </c>
      <c r="Y162" s="127">
        <v>5.5E-2</v>
      </c>
      <c r="Z162" s="127">
        <v>5.5E-2</v>
      </c>
      <c r="AA162" s="127">
        <v>5.5E-2</v>
      </c>
      <c r="AB162" s="127">
        <v>0.05</v>
      </c>
      <c r="AC162" s="127">
        <v>5.5E-2</v>
      </c>
      <c r="AD162" s="127">
        <v>5.5E-2</v>
      </c>
      <c r="AE162" s="127">
        <v>5.5E-2</v>
      </c>
      <c r="AF162" s="127">
        <v>5.5E-2</v>
      </c>
      <c r="AG162" s="127">
        <v>5.5E-2</v>
      </c>
      <c r="AH162" s="127">
        <v>5.5E-2</v>
      </c>
    </row>
    <row r="163" spans="2:34" x14ac:dyDescent="0.3">
      <c r="B163" s="32">
        <f t="shared" si="15"/>
        <v>2019</v>
      </c>
      <c r="C163" s="127">
        <v>5.5E-2</v>
      </c>
      <c r="D163" s="127">
        <v>5.5E-2</v>
      </c>
      <c r="E163" s="127">
        <v>5.5E-2</v>
      </c>
      <c r="F163" s="127">
        <v>5.5E-2</v>
      </c>
      <c r="G163" s="127">
        <v>5.5E-2</v>
      </c>
      <c r="H163" s="127">
        <v>5.5E-2</v>
      </c>
      <c r="I163" s="127">
        <v>5.5E-2</v>
      </c>
      <c r="J163" s="127">
        <v>5.5E-2</v>
      </c>
      <c r="K163" s="127">
        <v>5.5E-2</v>
      </c>
      <c r="L163" s="127">
        <v>5.5E-2</v>
      </c>
      <c r="M163" s="127">
        <v>5.5E-2</v>
      </c>
      <c r="N163" s="127">
        <v>5.5E-2</v>
      </c>
      <c r="O163" s="127">
        <v>5.5E-2</v>
      </c>
      <c r="P163" s="127">
        <v>5.5E-2</v>
      </c>
      <c r="Q163" s="127">
        <v>5.5E-2</v>
      </c>
      <c r="R163" s="127">
        <v>5.5E-2</v>
      </c>
      <c r="S163" s="127">
        <v>5.5E-2</v>
      </c>
      <c r="T163" s="127">
        <v>5.5E-2</v>
      </c>
      <c r="U163" s="127">
        <v>5.5E-2</v>
      </c>
      <c r="V163" s="127">
        <v>5.5E-2</v>
      </c>
      <c r="W163" s="127">
        <v>5.5E-2</v>
      </c>
      <c r="X163" s="127">
        <v>5.5E-2</v>
      </c>
      <c r="Y163" s="127">
        <v>5.5E-2</v>
      </c>
      <c r="Z163" s="127">
        <v>5.5E-2</v>
      </c>
      <c r="AA163" s="127">
        <v>5.5E-2</v>
      </c>
      <c r="AB163" s="127">
        <v>0.05</v>
      </c>
      <c r="AC163" s="127">
        <v>5.5E-2</v>
      </c>
      <c r="AD163" s="127">
        <v>5.5E-2</v>
      </c>
      <c r="AE163" s="127">
        <v>5.5E-2</v>
      </c>
      <c r="AF163" s="127">
        <v>5.5E-2</v>
      </c>
      <c r="AG163" s="127">
        <v>5.5E-2</v>
      </c>
      <c r="AH163" s="127">
        <v>5.5E-2</v>
      </c>
    </row>
    <row r="164" spans="2:34" x14ac:dyDescent="0.3">
      <c r="B164" s="32">
        <f t="shared" si="15"/>
        <v>2020</v>
      </c>
      <c r="C164" s="127">
        <v>5.5E-2</v>
      </c>
      <c r="D164" s="127">
        <v>5.5E-2</v>
      </c>
      <c r="E164" s="127">
        <v>5.5E-2</v>
      </c>
      <c r="F164" s="127">
        <v>5.5E-2</v>
      </c>
      <c r="G164" s="127">
        <v>5.5E-2</v>
      </c>
      <c r="H164" s="127">
        <v>5.5E-2</v>
      </c>
      <c r="I164" s="127">
        <v>5.5E-2</v>
      </c>
      <c r="J164" s="127">
        <v>5.5E-2</v>
      </c>
      <c r="K164" s="127">
        <v>5.5E-2</v>
      </c>
      <c r="L164" s="127">
        <v>5.5E-2</v>
      </c>
      <c r="M164" s="127">
        <v>5.5E-2</v>
      </c>
      <c r="N164" s="127">
        <v>5.5E-2</v>
      </c>
      <c r="O164" s="127">
        <v>5.5E-2</v>
      </c>
      <c r="P164" s="127">
        <v>5.5E-2</v>
      </c>
      <c r="Q164" s="127">
        <v>5.5E-2</v>
      </c>
      <c r="R164" s="127">
        <v>5.5E-2</v>
      </c>
      <c r="S164" s="127">
        <v>5.5E-2</v>
      </c>
      <c r="T164" s="127">
        <v>5.5E-2</v>
      </c>
      <c r="U164" s="127">
        <v>5.5E-2</v>
      </c>
      <c r="V164" s="127">
        <v>5.5E-2</v>
      </c>
      <c r="W164" s="127">
        <v>5.5E-2</v>
      </c>
      <c r="X164" s="127">
        <v>5.5E-2</v>
      </c>
      <c r="Y164" s="127">
        <v>5.5E-2</v>
      </c>
      <c r="Z164" s="127">
        <v>5.5E-2</v>
      </c>
      <c r="AA164" s="127">
        <v>5.5E-2</v>
      </c>
      <c r="AB164" s="127">
        <v>0.05</v>
      </c>
      <c r="AC164" s="127">
        <v>5.5E-2</v>
      </c>
      <c r="AD164" s="127">
        <v>5.5E-2</v>
      </c>
      <c r="AE164" s="127">
        <v>5.5E-2</v>
      </c>
      <c r="AF164" s="127">
        <v>5.5E-2</v>
      </c>
      <c r="AG164" s="127">
        <v>5.5E-2</v>
      </c>
      <c r="AH164" s="127">
        <v>5.5E-2</v>
      </c>
    </row>
    <row r="165" spans="2:34" x14ac:dyDescent="0.3">
      <c r="B165" s="32">
        <f t="shared" si="15"/>
        <v>2021</v>
      </c>
      <c r="C165" s="127">
        <v>5.5E-2</v>
      </c>
      <c r="D165" s="127">
        <v>5.5E-2</v>
      </c>
      <c r="E165" s="127">
        <v>5.5E-2</v>
      </c>
      <c r="F165" s="127">
        <v>5.5E-2</v>
      </c>
      <c r="G165" s="127">
        <v>5.5E-2</v>
      </c>
      <c r="H165" s="127">
        <v>5.5E-2</v>
      </c>
      <c r="I165" s="127">
        <v>5.5E-2</v>
      </c>
      <c r="J165" s="127">
        <v>5.5E-2</v>
      </c>
      <c r="K165" s="127">
        <v>5.5E-2</v>
      </c>
      <c r="L165" s="127">
        <v>5.5E-2</v>
      </c>
      <c r="M165" s="127">
        <v>5.5E-2</v>
      </c>
      <c r="N165" s="127">
        <v>5.5E-2</v>
      </c>
      <c r="O165" s="127">
        <v>5.5E-2</v>
      </c>
      <c r="P165" s="127">
        <v>5.5E-2</v>
      </c>
      <c r="Q165" s="127">
        <v>5.5E-2</v>
      </c>
      <c r="R165" s="127">
        <v>5.5E-2</v>
      </c>
      <c r="S165" s="127">
        <v>5.5E-2</v>
      </c>
      <c r="T165" s="127">
        <v>5.5E-2</v>
      </c>
      <c r="U165" s="127">
        <v>5.5E-2</v>
      </c>
      <c r="V165" s="127">
        <v>5.5E-2</v>
      </c>
      <c r="W165" s="127">
        <v>5.5E-2</v>
      </c>
      <c r="X165" s="127">
        <v>5.5E-2</v>
      </c>
      <c r="Y165" s="127">
        <v>5.5E-2</v>
      </c>
      <c r="Z165" s="127">
        <v>5.5E-2</v>
      </c>
      <c r="AA165" s="127">
        <v>5.5E-2</v>
      </c>
      <c r="AB165" s="127">
        <v>0.05</v>
      </c>
      <c r="AC165" s="127">
        <v>5.5E-2</v>
      </c>
      <c r="AD165" s="127">
        <v>5.5E-2</v>
      </c>
      <c r="AE165" s="127">
        <v>5.5E-2</v>
      </c>
      <c r="AF165" s="127">
        <v>5.5E-2</v>
      </c>
      <c r="AG165" s="127">
        <v>5.5E-2</v>
      </c>
      <c r="AH165" s="127">
        <v>5.5E-2</v>
      </c>
    </row>
    <row r="166" spans="2:34" x14ac:dyDescent="0.3">
      <c r="B166" s="32">
        <f t="shared" si="15"/>
        <v>2022</v>
      </c>
      <c r="C166" s="127">
        <v>5.5E-2</v>
      </c>
      <c r="D166" s="127">
        <v>5.5E-2</v>
      </c>
      <c r="E166" s="127">
        <v>5.5E-2</v>
      </c>
      <c r="F166" s="127">
        <v>5.5E-2</v>
      </c>
      <c r="G166" s="127">
        <v>5.5E-2</v>
      </c>
      <c r="H166" s="127">
        <v>5.5E-2</v>
      </c>
      <c r="I166" s="127">
        <v>5.5E-2</v>
      </c>
      <c r="J166" s="127">
        <v>5.5E-2</v>
      </c>
      <c r="K166" s="127">
        <v>5.5E-2</v>
      </c>
      <c r="L166" s="127">
        <v>5.5E-2</v>
      </c>
      <c r="M166" s="127">
        <v>5.5E-2</v>
      </c>
      <c r="N166" s="127">
        <v>5.5E-2</v>
      </c>
      <c r="O166" s="127">
        <v>5.5E-2</v>
      </c>
      <c r="P166" s="127">
        <v>5.5E-2</v>
      </c>
      <c r="Q166" s="127">
        <v>5.5E-2</v>
      </c>
      <c r="R166" s="127">
        <v>5.5E-2</v>
      </c>
      <c r="S166" s="127">
        <v>5.5E-2</v>
      </c>
      <c r="T166" s="127">
        <v>5.5E-2</v>
      </c>
      <c r="U166" s="127">
        <v>5.5E-2</v>
      </c>
      <c r="V166" s="127">
        <v>5.5E-2</v>
      </c>
      <c r="W166" s="127">
        <v>5.5E-2</v>
      </c>
      <c r="X166" s="127">
        <v>5.5E-2</v>
      </c>
      <c r="Y166" s="127">
        <v>5.5E-2</v>
      </c>
      <c r="Z166" s="127">
        <v>5.5E-2</v>
      </c>
      <c r="AA166" s="127">
        <v>5.5E-2</v>
      </c>
      <c r="AB166" s="127">
        <v>0.05</v>
      </c>
      <c r="AC166" s="127">
        <v>5.5E-2</v>
      </c>
      <c r="AD166" s="127">
        <v>5.5E-2</v>
      </c>
      <c r="AE166" s="127">
        <v>5.5E-2</v>
      </c>
      <c r="AF166" s="127">
        <v>5.5E-2</v>
      </c>
      <c r="AG166" s="127">
        <v>5.5E-2</v>
      </c>
      <c r="AH166" s="127">
        <v>5.5E-2</v>
      </c>
    </row>
    <row r="167" spans="2:34" x14ac:dyDescent="0.3">
      <c r="B167" s="32">
        <f t="shared" si="15"/>
        <v>2023</v>
      </c>
      <c r="C167" s="127">
        <v>5.5E-2</v>
      </c>
      <c r="D167" s="127">
        <v>5.5E-2</v>
      </c>
      <c r="E167" s="127">
        <v>5.5E-2</v>
      </c>
      <c r="F167" s="127">
        <v>5.5E-2</v>
      </c>
      <c r="G167" s="127">
        <v>5.5E-2</v>
      </c>
      <c r="H167" s="127">
        <v>5.5E-2</v>
      </c>
      <c r="I167" s="127">
        <v>5.5E-2</v>
      </c>
      <c r="J167" s="127">
        <v>5.5E-2</v>
      </c>
      <c r="K167" s="127">
        <v>5.5E-2</v>
      </c>
      <c r="L167" s="127">
        <v>5.5E-2</v>
      </c>
      <c r="M167" s="127">
        <v>5.5E-2</v>
      </c>
      <c r="N167" s="127">
        <v>5.5E-2</v>
      </c>
      <c r="O167" s="127">
        <v>5.5E-2</v>
      </c>
      <c r="P167" s="127">
        <v>5.5E-2</v>
      </c>
      <c r="Q167" s="127">
        <v>5.5E-2</v>
      </c>
      <c r="R167" s="127">
        <v>5.5E-2</v>
      </c>
      <c r="S167" s="127">
        <v>5.5E-2</v>
      </c>
      <c r="T167" s="127">
        <v>5.5E-2</v>
      </c>
      <c r="U167" s="127">
        <v>5.5E-2</v>
      </c>
      <c r="V167" s="127">
        <v>5.5E-2</v>
      </c>
      <c r="W167" s="127">
        <v>5.5E-2</v>
      </c>
      <c r="X167" s="127">
        <v>5.5E-2</v>
      </c>
      <c r="Y167" s="127">
        <v>5.5E-2</v>
      </c>
      <c r="Z167" s="127">
        <v>5.5E-2</v>
      </c>
      <c r="AA167" s="127">
        <v>5.5E-2</v>
      </c>
      <c r="AB167" s="127">
        <v>0.05</v>
      </c>
      <c r="AC167" s="127">
        <v>5.5E-2</v>
      </c>
      <c r="AD167" s="127">
        <v>5.5E-2</v>
      </c>
      <c r="AE167" s="127">
        <v>5.5E-2</v>
      </c>
      <c r="AF167" s="127">
        <v>5.5E-2</v>
      </c>
      <c r="AG167" s="127">
        <v>5.5E-2</v>
      </c>
      <c r="AH167" s="127">
        <v>5.5E-2</v>
      </c>
    </row>
    <row r="168" spans="2:34" x14ac:dyDescent="0.3">
      <c r="B168" s="32">
        <f t="shared" si="15"/>
        <v>2024</v>
      </c>
      <c r="C168" s="127">
        <v>5.5E-2</v>
      </c>
      <c r="D168" s="127">
        <v>5.5E-2</v>
      </c>
      <c r="E168" s="127">
        <v>5.5E-2</v>
      </c>
      <c r="F168" s="127">
        <v>5.5E-2</v>
      </c>
      <c r="G168" s="127">
        <v>5.5E-2</v>
      </c>
      <c r="H168" s="127">
        <v>5.5E-2</v>
      </c>
      <c r="I168" s="127">
        <v>5.5E-2</v>
      </c>
      <c r="J168" s="127">
        <v>5.5E-2</v>
      </c>
      <c r="K168" s="127">
        <v>5.5E-2</v>
      </c>
      <c r="L168" s="127">
        <v>5.5E-2</v>
      </c>
      <c r="M168" s="127">
        <v>5.5E-2</v>
      </c>
      <c r="N168" s="127">
        <v>5.5E-2</v>
      </c>
      <c r="O168" s="127">
        <v>5.5E-2</v>
      </c>
      <c r="P168" s="127">
        <v>5.5E-2</v>
      </c>
      <c r="Q168" s="127">
        <v>5.5E-2</v>
      </c>
      <c r="R168" s="127">
        <v>5.5E-2</v>
      </c>
      <c r="S168" s="127">
        <v>5.5E-2</v>
      </c>
      <c r="T168" s="127">
        <v>5.5E-2</v>
      </c>
      <c r="U168" s="127">
        <v>5.5E-2</v>
      </c>
      <c r="V168" s="127">
        <v>5.5E-2</v>
      </c>
      <c r="W168" s="127">
        <v>5.5E-2</v>
      </c>
      <c r="X168" s="127">
        <v>5.5E-2</v>
      </c>
      <c r="Y168" s="127">
        <v>5.5E-2</v>
      </c>
      <c r="Z168" s="127">
        <v>5.5E-2</v>
      </c>
      <c r="AA168" s="127">
        <v>5.5E-2</v>
      </c>
      <c r="AB168" s="127">
        <v>0.05</v>
      </c>
      <c r="AC168" s="127">
        <v>5.5E-2</v>
      </c>
      <c r="AD168" s="127">
        <v>5.5E-2</v>
      </c>
      <c r="AE168" s="127">
        <v>5.5E-2</v>
      </c>
      <c r="AF168" s="127">
        <v>5.5E-2</v>
      </c>
      <c r="AG168" s="127">
        <v>5.5E-2</v>
      </c>
      <c r="AH168" s="127">
        <v>5.5E-2</v>
      </c>
    </row>
    <row r="169" spans="2:34" x14ac:dyDescent="0.3">
      <c r="B169" s="32">
        <f t="shared" si="15"/>
        <v>2025</v>
      </c>
      <c r="C169" s="127">
        <v>5.5E-2</v>
      </c>
      <c r="D169" s="127">
        <v>5.5E-2</v>
      </c>
      <c r="E169" s="127">
        <v>5.5E-2</v>
      </c>
      <c r="F169" s="127">
        <v>5.5E-2</v>
      </c>
      <c r="G169" s="127">
        <v>5.5E-2</v>
      </c>
      <c r="H169" s="127">
        <v>5.5E-2</v>
      </c>
      <c r="I169" s="127">
        <v>5.5E-2</v>
      </c>
      <c r="J169" s="127">
        <v>5.5E-2</v>
      </c>
      <c r="K169" s="127">
        <v>5.5E-2</v>
      </c>
      <c r="L169" s="127">
        <v>5.5E-2</v>
      </c>
      <c r="M169" s="127">
        <v>5.5E-2</v>
      </c>
      <c r="N169" s="127">
        <v>5.5E-2</v>
      </c>
      <c r="O169" s="127">
        <v>5.5E-2</v>
      </c>
      <c r="P169" s="127">
        <v>5.5E-2</v>
      </c>
      <c r="Q169" s="127">
        <v>5.5E-2</v>
      </c>
      <c r="R169" s="127">
        <v>5.5E-2</v>
      </c>
      <c r="S169" s="127">
        <v>5.5E-2</v>
      </c>
      <c r="T169" s="127">
        <v>5.5E-2</v>
      </c>
      <c r="U169" s="127">
        <v>5.5E-2</v>
      </c>
      <c r="V169" s="127">
        <v>5.5E-2</v>
      </c>
      <c r="W169" s="127">
        <v>5.5E-2</v>
      </c>
      <c r="X169" s="127">
        <v>5.5E-2</v>
      </c>
      <c r="Y169" s="127">
        <v>5.5E-2</v>
      </c>
      <c r="Z169" s="127">
        <v>5.5E-2</v>
      </c>
      <c r="AA169" s="127">
        <v>5.5E-2</v>
      </c>
      <c r="AB169" s="127">
        <v>0.05</v>
      </c>
      <c r="AC169" s="127">
        <v>5.5E-2</v>
      </c>
      <c r="AD169" s="127">
        <v>5.5E-2</v>
      </c>
      <c r="AE169" s="127">
        <v>5.5E-2</v>
      </c>
      <c r="AF169" s="127">
        <v>5.5E-2</v>
      </c>
      <c r="AG169" s="127">
        <v>5.5E-2</v>
      </c>
      <c r="AH169" s="127">
        <v>5.5E-2</v>
      </c>
    </row>
    <row r="170" spans="2:34" x14ac:dyDescent="0.3">
      <c r="B170" s="32">
        <f t="shared" si="15"/>
        <v>2026</v>
      </c>
      <c r="C170" s="127">
        <v>5.5E-2</v>
      </c>
      <c r="D170" s="127">
        <v>5.5E-2</v>
      </c>
      <c r="E170" s="127">
        <v>5.5E-2</v>
      </c>
      <c r="F170" s="127">
        <v>5.5E-2</v>
      </c>
      <c r="G170" s="127">
        <v>5.5E-2</v>
      </c>
      <c r="H170" s="127">
        <v>5.5E-2</v>
      </c>
      <c r="I170" s="127">
        <v>5.5E-2</v>
      </c>
      <c r="J170" s="127">
        <v>5.5E-2</v>
      </c>
      <c r="K170" s="127">
        <v>5.5E-2</v>
      </c>
      <c r="L170" s="127">
        <v>5.5E-2</v>
      </c>
      <c r="M170" s="127">
        <v>5.5E-2</v>
      </c>
      <c r="N170" s="127">
        <v>5.5E-2</v>
      </c>
      <c r="O170" s="127">
        <v>5.5E-2</v>
      </c>
      <c r="P170" s="127">
        <v>5.5E-2</v>
      </c>
      <c r="Q170" s="127">
        <v>5.5E-2</v>
      </c>
      <c r="R170" s="127">
        <v>5.5E-2</v>
      </c>
      <c r="S170" s="127">
        <v>5.5E-2</v>
      </c>
      <c r="T170" s="127">
        <v>5.5E-2</v>
      </c>
      <c r="U170" s="127">
        <v>5.5E-2</v>
      </c>
      <c r="V170" s="127">
        <v>5.5E-2</v>
      </c>
      <c r="W170" s="127">
        <v>5.5E-2</v>
      </c>
      <c r="X170" s="127">
        <v>5.5E-2</v>
      </c>
      <c r="Y170" s="127">
        <v>5.5E-2</v>
      </c>
      <c r="Z170" s="127">
        <v>5.5E-2</v>
      </c>
      <c r="AA170" s="127">
        <v>5.5E-2</v>
      </c>
      <c r="AB170" s="127">
        <v>0.05</v>
      </c>
      <c r="AC170" s="127">
        <v>5.5E-2</v>
      </c>
      <c r="AD170" s="127">
        <v>5.5E-2</v>
      </c>
      <c r="AE170" s="127">
        <v>5.5E-2</v>
      </c>
      <c r="AF170" s="127">
        <v>5.5E-2</v>
      </c>
      <c r="AG170" s="127">
        <v>5.5E-2</v>
      </c>
      <c r="AH170" s="127">
        <v>5.5E-2</v>
      </c>
    </row>
    <row r="171" spans="2:34" x14ac:dyDescent="0.3">
      <c r="B171" s="32">
        <f t="shared" si="15"/>
        <v>2027</v>
      </c>
      <c r="C171" s="127">
        <v>5.5E-2</v>
      </c>
      <c r="D171" s="127">
        <v>5.5E-2</v>
      </c>
      <c r="E171" s="127">
        <v>5.5E-2</v>
      </c>
      <c r="F171" s="127">
        <v>5.5E-2</v>
      </c>
      <c r="G171" s="127">
        <v>5.5E-2</v>
      </c>
      <c r="H171" s="127">
        <v>5.5E-2</v>
      </c>
      <c r="I171" s="127">
        <v>5.5E-2</v>
      </c>
      <c r="J171" s="127">
        <v>5.5E-2</v>
      </c>
      <c r="K171" s="127">
        <v>5.5E-2</v>
      </c>
      <c r="L171" s="127">
        <v>5.5E-2</v>
      </c>
      <c r="M171" s="127">
        <v>5.5E-2</v>
      </c>
      <c r="N171" s="127">
        <v>5.5E-2</v>
      </c>
      <c r="O171" s="127">
        <v>5.5E-2</v>
      </c>
      <c r="P171" s="127">
        <v>5.5E-2</v>
      </c>
      <c r="Q171" s="127">
        <v>5.5E-2</v>
      </c>
      <c r="R171" s="127">
        <v>5.5E-2</v>
      </c>
      <c r="S171" s="127">
        <v>5.5E-2</v>
      </c>
      <c r="T171" s="127">
        <v>5.5E-2</v>
      </c>
      <c r="U171" s="127">
        <v>5.5E-2</v>
      </c>
      <c r="V171" s="127">
        <v>5.5E-2</v>
      </c>
      <c r="W171" s="127">
        <v>5.5E-2</v>
      </c>
      <c r="X171" s="127">
        <v>5.5E-2</v>
      </c>
      <c r="Y171" s="127">
        <v>5.5E-2</v>
      </c>
      <c r="Z171" s="127">
        <v>5.5E-2</v>
      </c>
      <c r="AA171" s="127">
        <v>5.5E-2</v>
      </c>
      <c r="AB171" s="127">
        <v>0.05</v>
      </c>
      <c r="AC171" s="127">
        <v>5.5E-2</v>
      </c>
      <c r="AD171" s="127">
        <v>5.5E-2</v>
      </c>
      <c r="AE171" s="127">
        <v>5.5E-2</v>
      </c>
      <c r="AF171" s="127">
        <v>5.5E-2</v>
      </c>
      <c r="AG171" s="127">
        <v>5.5E-2</v>
      </c>
      <c r="AH171" s="127">
        <v>5.5E-2</v>
      </c>
    </row>
    <row r="172" spans="2:34" x14ac:dyDescent="0.3">
      <c r="B172" s="32">
        <f t="shared" si="15"/>
        <v>2028</v>
      </c>
      <c r="C172" s="127">
        <v>5.5E-2</v>
      </c>
      <c r="D172" s="127">
        <v>5.5E-2</v>
      </c>
      <c r="E172" s="127">
        <v>5.5E-2</v>
      </c>
      <c r="F172" s="127">
        <v>5.5E-2</v>
      </c>
      <c r="G172" s="127">
        <v>5.5E-2</v>
      </c>
      <c r="H172" s="127">
        <v>5.5E-2</v>
      </c>
      <c r="I172" s="127">
        <v>5.5E-2</v>
      </c>
      <c r="J172" s="127">
        <v>5.5E-2</v>
      </c>
      <c r="K172" s="127">
        <v>5.5E-2</v>
      </c>
      <c r="L172" s="127">
        <v>5.5E-2</v>
      </c>
      <c r="M172" s="127">
        <v>5.5E-2</v>
      </c>
      <c r="N172" s="127">
        <v>5.5E-2</v>
      </c>
      <c r="O172" s="127">
        <v>5.5E-2</v>
      </c>
      <c r="P172" s="127">
        <v>5.5E-2</v>
      </c>
      <c r="Q172" s="127">
        <v>5.5E-2</v>
      </c>
      <c r="R172" s="127">
        <v>5.5E-2</v>
      </c>
      <c r="S172" s="127">
        <v>5.5E-2</v>
      </c>
      <c r="T172" s="127">
        <v>5.5E-2</v>
      </c>
      <c r="U172" s="127">
        <v>5.5E-2</v>
      </c>
      <c r="V172" s="127">
        <v>5.5E-2</v>
      </c>
      <c r="W172" s="127">
        <v>5.5E-2</v>
      </c>
      <c r="X172" s="127">
        <v>5.5E-2</v>
      </c>
      <c r="Y172" s="127">
        <v>5.5E-2</v>
      </c>
      <c r="Z172" s="127">
        <v>5.5E-2</v>
      </c>
      <c r="AA172" s="127">
        <v>5.5E-2</v>
      </c>
      <c r="AB172" s="127">
        <v>0.05</v>
      </c>
      <c r="AC172" s="127">
        <v>5.5E-2</v>
      </c>
      <c r="AD172" s="127">
        <v>5.5E-2</v>
      </c>
      <c r="AE172" s="127">
        <v>5.5E-2</v>
      </c>
      <c r="AF172" s="127">
        <v>5.5E-2</v>
      </c>
      <c r="AG172" s="127">
        <v>5.5E-2</v>
      </c>
      <c r="AH172" s="127">
        <v>5.5E-2</v>
      </c>
    </row>
    <row r="173" spans="2:34" x14ac:dyDescent="0.3">
      <c r="B173" s="32">
        <f t="shared" si="15"/>
        <v>2029</v>
      </c>
      <c r="C173" s="127">
        <v>5.5E-2</v>
      </c>
      <c r="D173" s="127">
        <v>5.5E-2</v>
      </c>
      <c r="E173" s="127">
        <v>5.5E-2</v>
      </c>
      <c r="F173" s="127">
        <v>5.5E-2</v>
      </c>
      <c r="G173" s="127">
        <v>5.5E-2</v>
      </c>
      <c r="H173" s="127">
        <v>5.5E-2</v>
      </c>
      <c r="I173" s="127">
        <v>5.5E-2</v>
      </c>
      <c r="J173" s="127">
        <v>5.5E-2</v>
      </c>
      <c r="K173" s="127">
        <v>5.5E-2</v>
      </c>
      <c r="L173" s="127">
        <v>5.5E-2</v>
      </c>
      <c r="M173" s="127">
        <v>5.5E-2</v>
      </c>
      <c r="N173" s="127">
        <v>5.5E-2</v>
      </c>
      <c r="O173" s="127">
        <v>5.5E-2</v>
      </c>
      <c r="P173" s="127">
        <v>5.5E-2</v>
      </c>
      <c r="Q173" s="127">
        <v>5.5E-2</v>
      </c>
      <c r="R173" s="127">
        <v>5.5E-2</v>
      </c>
      <c r="S173" s="127">
        <v>5.5E-2</v>
      </c>
      <c r="T173" s="127">
        <v>5.5E-2</v>
      </c>
      <c r="U173" s="127">
        <v>5.5E-2</v>
      </c>
      <c r="V173" s="127">
        <v>5.5E-2</v>
      </c>
      <c r="W173" s="127">
        <v>5.5E-2</v>
      </c>
      <c r="X173" s="127">
        <v>5.5E-2</v>
      </c>
      <c r="Y173" s="127">
        <v>5.5E-2</v>
      </c>
      <c r="Z173" s="127">
        <v>5.5E-2</v>
      </c>
      <c r="AA173" s="127">
        <v>5.5E-2</v>
      </c>
      <c r="AB173" s="127">
        <v>0.05</v>
      </c>
      <c r="AC173" s="127">
        <v>5.5E-2</v>
      </c>
      <c r="AD173" s="127">
        <v>5.5E-2</v>
      </c>
      <c r="AE173" s="127">
        <v>5.5E-2</v>
      </c>
      <c r="AF173" s="127">
        <v>5.5E-2</v>
      </c>
      <c r="AG173" s="127">
        <v>5.5E-2</v>
      </c>
      <c r="AH173" s="127">
        <v>5.5E-2</v>
      </c>
    </row>
    <row r="174" spans="2:34" x14ac:dyDescent="0.3">
      <c r="B174" s="32">
        <f t="shared" si="15"/>
        <v>2030</v>
      </c>
      <c r="C174" s="127">
        <v>5.5E-2</v>
      </c>
      <c r="D174" s="127">
        <v>5.5E-2</v>
      </c>
      <c r="E174" s="127">
        <v>5.5E-2</v>
      </c>
      <c r="F174" s="127">
        <v>5.5E-2</v>
      </c>
      <c r="G174" s="127">
        <v>5.5E-2</v>
      </c>
      <c r="H174" s="127">
        <v>5.5E-2</v>
      </c>
      <c r="I174" s="127">
        <v>5.5E-2</v>
      </c>
      <c r="J174" s="127">
        <v>5.5E-2</v>
      </c>
      <c r="K174" s="127">
        <v>5.5E-2</v>
      </c>
      <c r="L174" s="127">
        <v>5.5E-2</v>
      </c>
      <c r="M174" s="127">
        <v>5.5E-2</v>
      </c>
      <c r="N174" s="127">
        <v>5.5E-2</v>
      </c>
      <c r="O174" s="127">
        <v>5.5E-2</v>
      </c>
      <c r="P174" s="127">
        <v>5.5E-2</v>
      </c>
      <c r="Q174" s="127">
        <v>5.5E-2</v>
      </c>
      <c r="R174" s="127">
        <v>5.5E-2</v>
      </c>
      <c r="S174" s="127">
        <v>5.5E-2</v>
      </c>
      <c r="T174" s="127">
        <v>5.5E-2</v>
      </c>
      <c r="U174" s="127">
        <v>5.5E-2</v>
      </c>
      <c r="V174" s="127">
        <v>5.5E-2</v>
      </c>
      <c r="W174" s="127">
        <v>5.5E-2</v>
      </c>
      <c r="X174" s="127">
        <v>5.5E-2</v>
      </c>
      <c r="Y174" s="127">
        <v>5.5E-2</v>
      </c>
      <c r="Z174" s="127">
        <v>5.5E-2</v>
      </c>
      <c r="AA174" s="127">
        <v>5.5E-2</v>
      </c>
      <c r="AB174" s="127">
        <v>0.05</v>
      </c>
      <c r="AC174" s="127">
        <v>5.5E-2</v>
      </c>
      <c r="AD174" s="127">
        <v>5.5E-2</v>
      </c>
      <c r="AE174" s="127">
        <v>5.5E-2</v>
      </c>
      <c r="AF174" s="127">
        <v>5.5E-2</v>
      </c>
      <c r="AG174" s="127">
        <v>5.5E-2</v>
      </c>
      <c r="AH174" s="127">
        <v>5.5E-2</v>
      </c>
    </row>
    <row r="175" spans="2:34" x14ac:dyDescent="0.3">
      <c r="B175" s="32">
        <f t="shared" si="15"/>
        <v>2031</v>
      </c>
      <c r="C175" s="127">
        <v>5.5E-2</v>
      </c>
      <c r="D175" s="127">
        <v>5.5E-2</v>
      </c>
      <c r="E175" s="127">
        <v>5.5E-2</v>
      </c>
      <c r="F175" s="127">
        <v>5.5E-2</v>
      </c>
      <c r="G175" s="127">
        <v>5.5E-2</v>
      </c>
      <c r="H175" s="127">
        <v>5.5E-2</v>
      </c>
      <c r="I175" s="127">
        <v>5.5E-2</v>
      </c>
      <c r="J175" s="127">
        <v>5.5E-2</v>
      </c>
      <c r="K175" s="127">
        <v>5.5E-2</v>
      </c>
      <c r="L175" s="127">
        <v>5.5E-2</v>
      </c>
      <c r="M175" s="127">
        <v>5.5E-2</v>
      </c>
      <c r="N175" s="127">
        <v>5.5E-2</v>
      </c>
      <c r="O175" s="127">
        <v>5.5E-2</v>
      </c>
      <c r="P175" s="127">
        <v>5.5E-2</v>
      </c>
      <c r="Q175" s="127">
        <v>5.5E-2</v>
      </c>
      <c r="R175" s="127">
        <v>5.5E-2</v>
      </c>
      <c r="S175" s="127">
        <v>5.5E-2</v>
      </c>
      <c r="T175" s="127">
        <v>5.5E-2</v>
      </c>
      <c r="U175" s="127">
        <v>5.5E-2</v>
      </c>
      <c r="V175" s="127">
        <v>5.5E-2</v>
      </c>
      <c r="W175" s="127">
        <v>5.5E-2</v>
      </c>
      <c r="X175" s="127">
        <v>5.5E-2</v>
      </c>
      <c r="Y175" s="127">
        <v>5.5E-2</v>
      </c>
      <c r="Z175" s="127">
        <v>5.5E-2</v>
      </c>
      <c r="AA175" s="127">
        <v>5.5E-2</v>
      </c>
      <c r="AB175" s="127">
        <v>0.05</v>
      </c>
      <c r="AC175" s="127">
        <v>5.5E-2</v>
      </c>
      <c r="AD175" s="127">
        <v>5.5E-2</v>
      </c>
      <c r="AE175" s="127">
        <v>5.5E-2</v>
      </c>
      <c r="AF175" s="127">
        <v>5.5E-2</v>
      </c>
      <c r="AG175" s="127">
        <v>5.5E-2</v>
      </c>
      <c r="AH175" s="127">
        <v>5.5E-2</v>
      </c>
    </row>
    <row r="176" spans="2:34" x14ac:dyDescent="0.3">
      <c r="B176" s="32">
        <f t="shared" si="15"/>
        <v>2032</v>
      </c>
      <c r="C176" s="127">
        <v>5.5E-2</v>
      </c>
      <c r="D176" s="127">
        <v>5.5E-2</v>
      </c>
      <c r="E176" s="127">
        <v>5.5E-2</v>
      </c>
      <c r="F176" s="127">
        <v>5.5E-2</v>
      </c>
      <c r="G176" s="127">
        <v>5.5E-2</v>
      </c>
      <c r="H176" s="127">
        <v>5.5E-2</v>
      </c>
      <c r="I176" s="127">
        <v>5.5E-2</v>
      </c>
      <c r="J176" s="127">
        <v>5.5E-2</v>
      </c>
      <c r="K176" s="127">
        <v>5.5E-2</v>
      </c>
      <c r="L176" s="127">
        <v>5.5E-2</v>
      </c>
      <c r="M176" s="127">
        <v>5.5E-2</v>
      </c>
      <c r="N176" s="127">
        <v>5.5E-2</v>
      </c>
      <c r="O176" s="127">
        <v>5.5E-2</v>
      </c>
      <c r="P176" s="127">
        <v>5.5E-2</v>
      </c>
      <c r="Q176" s="127">
        <v>5.5E-2</v>
      </c>
      <c r="R176" s="127">
        <v>5.5E-2</v>
      </c>
      <c r="S176" s="127">
        <v>5.5E-2</v>
      </c>
      <c r="T176" s="127">
        <v>5.5E-2</v>
      </c>
      <c r="U176" s="127">
        <v>5.5E-2</v>
      </c>
      <c r="V176" s="127">
        <v>5.5E-2</v>
      </c>
      <c r="W176" s="127">
        <v>5.5E-2</v>
      </c>
      <c r="X176" s="127">
        <v>5.5E-2</v>
      </c>
      <c r="Y176" s="127">
        <v>5.5E-2</v>
      </c>
      <c r="Z176" s="127">
        <v>5.5E-2</v>
      </c>
      <c r="AA176" s="127">
        <v>5.5E-2</v>
      </c>
      <c r="AB176" s="127">
        <v>0.05</v>
      </c>
      <c r="AC176" s="127">
        <v>5.5E-2</v>
      </c>
      <c r="AD176" s="127">
        <v>5.5E-2</v>
      </c>
      <c r="AE176" s="127">
        <v>5.5E-2</v>
      </c>
      <c r="AF176" s="127">
        <v>5.5E-2</v>
      </c>
      <c r="AG176" s="127">
        <v>5.5E-2</v>
      </c>
      <c r="AH176" s="127">
        <v>5.5E-2</v>
      </c>
    </row>
    <row r="177" spans="2:34" x14ac:dyDescent="0.3">
      <c r="B177" s="32">
        <f t="shared" si="15"/>
        <v>2033</v>
      </c>
      <c r="C177" s="127">
        <v>5.5E-2</v>
      </c>
      <c r="D177" s="127">
        <v>5.5E-2</v>
      </c>
      <c r="E177" s="127">
        <v>5.5E-2</v>
      </c>
      <c r="F177" s="127">
        <v>5.5E-2</v>
      </c>
      <c r="G177" s="127">
        <v>5.5E-2</v>
      </c>
      <c r="H177" s="127">
        <v>5.5E-2</v>
      </c>
      <c r="I177" s="127">
        <v>5.5E-2</v>
      </c>
      <c r="J177" s="127">
        <v>5.5E-2</v>
      </c>
      <c r="K177" s="127">
        <v>5.5E-2</v>
      </c>
      <c r="L177" s="127">
        <v>5.5E-2</v>
      </c>
      <c r="M177" s="127">
        <v>5.5E-2</v>
      </c>
      <c r="N177" s="127">
        <v>5.5E-2</v>
      </c>
      <c r="O177" s="127">
        <v>5.5E-2</v>
      </c>
      <c r="P177" s="127">
        <v>5.5E-2</v>
      </c>
      <c r="Q177" s="127">
        <v>5.5E-2</v>
      </c>
      <c r="R177" s="127">
        <v>5.5E-2</v>
      </c>
      <c r="S177" s="127">
        <v>5.5E-2</v>
      </c>
      <c r="T177" s="127">
        <v>5.5E-2</v>
      </c>
      <c r="U177" s="127">
        <v>5.5E-2</v>
      </c>
      <c r="V177" s="127">
        <v>5.5E-2</v>
      </c>
      <c r="W177" s="127">
        <v>5.5E-2</v>
      </c>
      <c r="X177" s="127">
        <v>5.5E-2</v>
      </c>
      <c r="Y177" s="127">
        <v>5.5E-2</v>
      </c>
      <c r="Z177" s="127">
        <v>5.5E-2</v>
      </c>
      <c r="AA177" s="127">
        <v>5.5E-2</v>
      </c>
      <c r="AB177" s="127">
        <v>0.05</v>
      </c>
      <c r="AC177" s="127">
        <v>5.5E-2</v>
      </c>
      <c r="AD177" s="127">
        <v>5.5E-2</v>
      </c>
      <c r="AE177" s="127">
        <v>5.5E-2</v>
      </c>
      <c r="AF177" s="127">
        <v>5.5E-2</v>
      </c>
      <c r="AG177" s="127">
        <v>5.5E-2</v>
      </c>
      <c r="AH177" s="127">
        <v>5.5E-2</v>
      </c>
    </row>
    <row r="178" spans="2:34" x14ac:dyDescent="0.3">
      <c r="B178" s="32">
        <f t="shared" si="15"/>
        <v>2034</v>
      </c>
      <c r="C178" s="127">
        <v>5.5E-2</v>
      </c>
      <c r="D178" s="127">
        <v>5.5E-2</v>
      </c>
      <c r="E178" s="127">
        <v>5.5E-2</v>
      </c>
      <c r="F178" s="127">
        <v>5.5E-2</v>
      </c>
      <c r="G178" s="127">
        <v>5.5E-2</v>
      </c>
      <c r="H178" s="127">
        <v>5.5E-2</v>
      </c>
      <c r="I178" s="127">
        <v>5.5E-2</v>
      </c>
      <c r="J178" s="127">
        <v>5.5E-2</v>
      </c>
      <c r="K178" s="127">
        <v>5.5E-2</v>
      </c>
      <c r="L178" s="127">
        <v>5.5E-2</v>
      </c>
      <c r="M178" s="127">
        <v>5.5E-2</v>
      </c>
      <c r="N178" s="127">
        <v>5.5E-2</v>
      </c>
      <c r="O178" s="127">
        <v>5.5E-2</v>
      </c>
      <c r="P178" s="127">
        <v>5.5E-2</v>
      </c>
      <c r="Q178" s="127">
        <v>5.5E-2</v>
      </c>
      <c r="R178" s="127">
        <v>5.5E-2</v>
      </c>
      <c r="S178" s="127">
        <v>5.5E-2</v>
      </c>
      <c r="T178" s="127">
        <v>5.5E-2</v>
      </c>
      <c r="U178" s="127">
        <v>5.5E-2</v>
      </c>
      <c r="V178" s="127">
        <v>5.5E-2</v>
      </c>
      <c r="W178" s="127">
        <v>5.5E-2</v>
      </c>
      <c r="X178" s="127">
        <v>5.5E-2</v>
      </c>
      <c r="Y178" s="127">
        <v>5.5E-2</v>
      </c>
      <c r="Z178" s="127">
        <v>5.5E-2</v>
      </c>
      <c r="AA178" s="127">
        <v>5.5E-2</v>
      </c>
      <c r="AB178" s="127">
        <v>0.05</v>
      </c>
      <c r="AC178" s="127">
        <v>5.5E-2</v>
      </c>
      <c r="AD178" s="127">
        <v>5.5E-2</v>
      </c>
      <c r="AE178" s="127">
        <v>5.5E-2</v>
      </c>
      <c r="AF178" s="127">
        <v>5.5E-2</v>
      </c>
      <c r="AG178" s="127">
        <v>5.5E-2</v>
      </c>
      <c r="AH178" s="127">
        <v>5.5E-2</v>
      </c>
    </row>
    <row r="179" spans="2:34" x14ac:dyDescent="0.3">
      <c r="B179" s="32">
        <f t="shared" si="15"/>
        <v>2035</v>
      </c>
      <c r="C179" s="127">
        <v>5.5E-2</v>
      </c>
      <c r="D179" s="127">
        <v>5.5E-2</v>
      </c>
      <c r="E179" s="127">
        <v>5.5E-2</v>
      </c>
      <c r="F179" s="127">
        <v>5.5E-2</v>
      </c>
      <c r="G179" s="127">
        <v>5.5E-2</v>
      </c>
      <c r="H179" s="127">
        <v>5.5E-2</v>
      </c>
      <c r="I179" s="127">
        <v>5.5E-2</v>
      </c>
      <c r="J179" s="127">
        <v>5.5E-2</v>
      </c>
      <c r="K179" s="127">
        <v>5.5E-2</v>
      </c>
      <c r="L179" s="127">
        <v>5.5E-2</v>
      </c>
      <c r="M179" s="127">
        <v>5.5E-2</v>
      </c>
      <c r="N179" s="127">
        <v>5.5E-2</v>
      </c>
      <c r="O179" s="127">
        <v>5.5E-2</v>
      </c>
      <c r="P179" s="127">
        <v>5.5E-2</v>
      </c>
      <c r="Q179" s="127">
        <v>5.5E-2</v>
      </c>
      <c r="R179" s="127">
        <v>5.5E-2</v>
      </c>
      <c r="S179" s="127">
        <v>5.5E-2</v>
      </c>
      <c r="T179" s="127">
        <v>5.5E-2</v>
      </c>
      <c r="U179" s="127">
        <v>5.5E-2</v>
      </c>
      <c r="V179" s="127">
        <v>5.5E-2</v>
      </c>
      <c r="W179" s="127">
        <v>5.5E-2</v>
      </c>
      <c r="X179" s="127">
        <v>5.5E-2</v>
      </c>
      <c r="Y179" s="127">
        <v>5.5E-2</v>
      </c>
      <c r="Z179" s="127">
        <v>5.5E-2</v>
      </c>
      <c r="AA179" s="127">
        <v>5.5E-2</v>
      </c>
      <c r="AB179" s="127">
        <v>0.05</v>
      </c>
      <c r="AC179" s="127">
        <v>5.5E-2</v>
      </c>
      <c r="AD179" s="127">
        <v>5.5E-2</v>
      </c>
      <c r="AE179" s="127">
        <v>5.5E-2</v>
      </c>
      <c r="AF179" s="127">
        <v>5.5E-2</v>
      </c>
      <c r="AG179" s="127">
        <v>5.5E-2</v>
      </c>
      <c r="AH179" s="127">
        <v>5.5E-2</v>
      </c>
    </row>
    <row r="180" spans="2:34" x14ac:dyDescent="0.3">
      <c r="B180" s="32">
        <f t="shared" si="15"/>
        <v>2036</v>
      </c>
      <c r="C180" s="127">
        <v>5.5E-2</v>
      </c>
      <c r="D180" s="127">
        <v>5.5E-2</v>
      </c>
      <c r="E180" s="127">
        <v>5.5E-2</v>
      </c>
      <c r="F180" s="127">
        <v>5.5E-2</v>
      </c>
      <c r="G180" s="127">
        <v>5.5E-2</v>
      </c>
      <c r="H180" s="127">
        <v>5.5E-2</v>
      </c>
      <c r="I180" s="127">
        <v>5.5E-2</v>
      </c>
      <c r="J180" s="127">
        <v>5.5E-2</v>
      </c>
      <c r="K180" s="127">
        <v>5.5E-2</v>
      </c>
      <c r="L180" s="127">
        <v>5.5E-2</v>
      </c>
      <c r="M180" s="127">
        <v>5.5E-2</v>
      </c>
      <c r="N180" s="127">
        <v>5.5E-2</v>
      </c>
      <c r="O180" s="127">
        <v>5.5E-2</v>
      </c>
      <c r="P180" s="127">
        <v>5.5E-2</v>
      </c>
      <c r="Q180" s="127">
        <v>5.5E-2</v>
      </c>
      <c r="R180" s="127">
        <v>5.5E-2</v>
      </c>
      <c r="S180" s="127">
        <v>5.5E-2</v>
      </c>
      <c r="T180" s="127">
        <v>5.5E-2</v>
      </c>
      <c r="U180" s="127">
        <v>5.5E-2</v>
      </c>
      <c r="V180" s="127">
        <v>5.5E-2</v>
      </c>
      <c r="W180" s="127">
        <v>5.5E-2</v>
      </c>
      <c r="X180" s="127">
        <v>5.5E-2</v>
      </c>
      <c r="Y180" s="127">
        <v>5.5E-2</v>
      </c>
      <c r="Z180" s="127">
        <v>5.5E-2</v>
      </c>
      <c r="AA180" s="127">
        <v>5.5E-2</v>
      </c>
      <c r="AB180" s="127">
        <v>0.05</v>
      </c>
      <c r="AC180" s="127">
        <v>5.5E-2</v>
      </c>
      <c r="AD180" s="127">
        <v>5.5E-2</v>
      </c>
      <c r="AE180" s="127">
        <v>5.5E-2</v>
      </c>
      <c r="AF180" s="127">
        <v>5.5E-2</v>
      </c>
      <c r="AG180" s="127">
        <v>5.5E-2</v>
      </c>
      <c r="AH180" s="127">
        <v>5.5E-2</v>
      </c>
    </row>
    <row r="181" spans="2:34" x14ac:dyDescent="0.3">
      <c r="B181" s="32">
        <f t="shared" si="15"/>
        <v>2037</v>
      </c>
      <c r="C181" s="127">
        <v>5.5E-2</v>
      </c>
      <c r="D181" s="127">
        <v>5.5E-2</v>
      </c>
      <c r="E181" s="127">
        <v>5.5E-2</v>
      </c>
      <c r="F181" s="127">
        <v>5.5E-2</v>
      </c>
      <c r="G181" s="127">
        <v>5.5E-2</v>
      </c>
      <c r="H181" s="127">
        <v>5.5E-2</v>
      </c>
      <c r="I181" s="127">
        <v>5.5E-2</v>
      </c>
      <c r="J181" s="127">
        <v>5.5E-2</v>
      </c>
      <c r="K181" s="127">
        <v>5.5E-2</v>
      </c>
      <c r="L181" s="127">
        <v>5.5E-2</v>
      </c>
      <c r="M181" s="127">
        <v>5.5E-2</v>
      </c>
      <c r="N181" s="127">
        <v>5.5E-2</v>
      </c>
      <c r="O181" s="127">
        <v>5.5E-2</v>
      </c>
      <c r="P181" s="127">
        <v>5.5E-2</v>
      </c>
      <c r="Q181" s="127">
        <v>5.5E-2</v>
      </c>
      <c r="R181" s="127">
        <v>5.5E-2</v>
      </c>
      <c r="S181" s="127">
        <v>5.5E-2</v>
      </c>
      <c r="T181" s="127">
        <v>5.5E-2</v>
      </c>
      <c r="U181" s="127">
        <v>5.5E-2</v>
      </c>
      <c r="V181" s="127">
        <v>5.5E-2</v>
      </c>
      <c r="W181" s="127">
        <v>5.5E-2</v>
      </c>
      <c r="X181" s="127">
        <v>5.5E-2</v>
      </c>
      <c r="Y181" s="127">
        <v>5.5E-2</v>
      </c>
      <c r="Z181" s="127">
        <v>5.5E-2</v>
      </c>
      <c r="AA181" s="127">
        <v>5.5E-2</v>
      </c>
      <c r="AB181" s="127">
        <v>0.05</v>
      </c>
      <c r="AC181" s="127">
        <v>5.5E-2</v>
      </c>
      <c r="AD181" s="127">
        <v>5.5E-2</v>
      </c>
      <c r="AE181" s="127">
        <v>5.5E-2</v>
      </c>
      <c r="AF181" s="127">
        <v>5.5E-2</v>
      </c>
      <c r="AG181" s="127">
        <v>5.5E-2</v>
      </c>
      <c r="AH181" s="127">
        <v>5.5E-2</v>
      </c>
    </row>
    <row r="182" spans="2:34" x14ac:dyDescent="0.3">
      <c r="B182" s="32">
        <f t="shared" si="15"/>
        <v>2038</v>
      </c>
      <c r="C182" s="127">
        <v>5.5E-2</v>
      </c>
      <c r="D182" s="127">
        <v>5.5E-2</v>
      </c>
      <c r="E182" s="127">
        <v>5.5E-2</v>
      </c>
      <c r="F182" s="127">
        <v>5.5E-2</v>
      </c>
      <c r="G182" s="127">
        <v>5.5E-2</v>
      </c>
      <c r="H182" s="127">
        <v>5.5E-2</v>
      </c>
      <c r="I182" s="127">
        <v>5.5E-2</v>
      </c>
      <c r="J182" s="127">
        <v>5.5E-2</v>
      </c>
      <c r="K182" s="127">
        <v>5.5E-2</v>
      </c>
      <c r="L182" s="127">
        <v>5.5E-2</v>
      </c>
      <c r="M182" s="127">
        <v>5.5E-2</v>
      </c>
      <c r="N182" s="127">
        <v>5.5E-2</v>
      </c>
      <c r="O182" s="127">
        <v>5.5E-2</v>
      </c>
      <c r="P182" s="127">
        <v>5.5E-2</v>
      </c>
      <c r="Q182" s="127">
        <v>5.5E-2</v>
      </c>
      <c r="R182" s="127">
        <v>5.5E-2</v>
      </c>
      <c r="S182" s="127">
        <v>5.5E-2</v>
      </c>
      <c r="T182" s="127">
        <v>5.5E-2</v>
      </c>
      <c r="U182" s="127">
        <v>5.5E-2</v>
      </c>
      <c r="V182" s="127">
        <v>5.5E-2</v>
      </c>
      <c r="W182" s="127">
        <v>5.5E-2</v>
      </c>
      <c r="X182" s="127">
        <v>5.5E-2</v>
      </c>
      <c r="Y182" s="127">
        <v>5.5E-2</v>
      </c>
      <c r="Z182" s="127">
        <v>5.5E-2</v>
      </c>
      <c r="AA182" s="127">
        <v>5.5E-2</v>
      </c>
      <c r="AB182" s="127">
        <v>0.05</v>
      </c>
      <c r="AC182" s="127">
        <v>5.5E-2</v>
      </c>
      <c r="AD182" s="127">
        <v>5.5E-2</v>
      </c>
      <c r="AE182" s="127">
        <v>5.5E-2</v>
      </c>
      <c r="AF182" s="127">
        <v>5.5E-2</v>
      </c>
      <c r="AG182" s="127">
        <v>5.5E-2</v>
      </c>
      <c r="AH182" s="127">
        <v>5.5E-2</v>
      </c>
    </row>
    <row r="183" spans="2:34" x14ac:dyDescent="0.3">
      <c r="B183" s="32">
        <f t="shared" si="15"/>
        <v>2039</v>
      </c>
      <c r="C183" s="127">
        <v>5.5E-2</v>
      </c>
      <c r="D183" s="127">
        <v>5.5E-2</v>
      </c>
      <c r="E183" s="127">
        <v>5.5E-2</v>
      </c>
      <c r="F183" s="127">
        <v>5.5E-2</v>
      </c>
      <c r="G183" s="127">
        <v>5.5E-2</v>
      </c>
      <c r="H183" s="127">
        <v>5.5E-2</v>
      </c>
      <c r="I183" s="127">
        <v>5.5E-2</v>
      </c>
      <c r="J183" s="127">
        <v>5.5E-2</v>
      </c>
      <c r="K183" s="127">
        <v>5.5E-2</v>
      </c>
      <c r="L183" s="127">
        <v>5.5E-2</v>
      </c>
      <c r="M183" s="127">
        <v>5.5E-2</v>
      </c>
      <c r="N183" s="127">
        <v>5.5E-2</v>
      </c>
      <c r="O183" s="127">
        <v>5.5E-2</v>
      </c>
      <c r="P183" s="127">
        <v>5.5E-2</v>
      </c>
      <c r="Q183" s="127">
        <v>5.5E-2</v>
      </c>
      <c r="R183" s="127">
        <v>5.5E-2</v>
      </c>
      <c r="S183" s="127">
        <v>5.5E-2</v>
      </c>
      <c r="T183" s="127">
        <v>5.5E-2</v>
      </c>
      <c r="U183" s="127">
        <v>5.5E-2</v>
      </c>
      <c r="V183" s="127">
        <v>5.5E-2</v>
      </c>
      <c r="W183" s="127">
        <v>5.5E-2</v>
      </c>
      <c r="X183" s="127">
        <v>5.5E-2</v>
      </c>
      <c r="Y183" s="127">
        <v>5.5E-2</v>
      </c>
      <c r="Z183" s="127">
        <v>5.5E-2</v>
      </c>
      <c r="AA183" s="127">
        <v>5.5E-2</v>
      </c>
      <c r="AB183" s="127">
        <v>0.05</v>
      </c>
      <c r="AC183" s="127">
        <v>5.5E-2</v>
      </c>
      <c r="AD183" s="127">
        <v>5.5E-2</v>
      </c>
      <c r="AE183" s="127">
        <v>5.5E-2</v>
      </c>
      <c r="AF183" s="127">
        <v>5.5E-2</v>
      </c>
      <c r="AG183" s="127">
        <v>5.5E-2</v>
      </c>
      <c r="AH183" s="127">
        <v>5.5E-2</v>
      </c>
    </row>
    <row r="184" spans="2:34" x14ac:dyDescent="0.3">
      <c r="B184" s="32">
        <f t="shared" si="15"/>
        <v>2040</v>
      </c>
      <c r="C184" s="127">
        <v>5.5E-2</v>
      </c>
      <c r="D184" s="127">
        <v>5.5E-2</v>
      </c>
      <c r="E184" s="127">
        <v>5.5E-2</v>
      </c>
      <c r="F184" s="127">
        <v>5.5E-2</v>
      </c>
      <c r="G184" s="127">
        <v>5.5E-2</v>
      </c>
      <c r="H184" s="127">
        <v>5.5E-2</v>
      </c>
      <c r="I184" s="127">
        <v>5.5E-2</v>
      </c>
      <c r="J184" s="127">
        <v>5.5E-2</v>
      </c>
      <c r="K184" s="127">
        <v>5.5E-2</v>
      </c>
      <c r="L184" s="127">
        <v>5.5E-2</v>
      </c>
      <c r="M184" s="127">
        <v>5.5E-2</v>
      </c>
      <c r="N184" s="127">
        <v>5.5E-2</v>
      </c>
      <c r="O184" s="127">
        <v>5.5E-2</v>
      </c>
      <c r="P184" s="127">
        <v>5.5E-2</v>
      </c>
      <c r="Q184" s="127">
        <v>5.5E-2</v>
      </c>
      <c r="R184" s="127">
        <v>5.5E-2</v>
      </c>
      <c r="S184" s="127">
        <v>5.5E-2</v>
      </c>
      <c r="T184" s="127">
        <v>5.5E-2</v>
      </c>
      <c r="U184" s="127">
        <v>5.5E-2</v>
      </c>
      <c r="V184" s="127">
        <v>5.5E-2</v>
      </c>
      <c r="W184" s="127">
        <v>5.5E-2</v>
      </c>
      <c r="X184" s="127">
        <v>5.5E-2</v>
      </c>
      <c r="Y184" s="127">
        <v>5.5E-2</v>
      </c>
      <c r="Z184" s="127">
        <v>5.5E-2</v>
      </c>
      <c r="AA184" s="127">
        <v>5.5E-2</v>
      </c>
      <c r="AB184" s="127">
        <v>0.05</v>
      </c>
      <c r="AC184" s="127">
        <v>5.5E-2</v>
      </c>
      <c r="AD184" s="127">
        <v>5.5E-2</v>
      </c>
      <c r="AE184" s="127">
        <v>5.5E-2</v>
      </c>
      <c r="AF184" s="127">
        <v>5.5E-2</v>
      </c>
      <c r="AG184" s="127">
        <v>5.5E-2</v>
      </c>
      <c r="AH184" s="127">
        <v>5.5E-2</v>
      </c>
    </row>
    <row r="185" spans="2:34" x14ac:dyDescent="0.3">
      <c r="B185" s="32">
        <f t="shared" si="15"/>
        <v>2041</v>
      </c>
      <c r="C185" s="127">
        <v>5.5E-2</v>
      </c>
      <c r="D185" s="127">
        <v>5.5E-2</v>
      </c>
      <c r="E185" s="127">
        <v>5.5E-2</v>
      </c>
      <c r="F185" s="127">
        <v>5.5E-2</v>
      </c>
      <c r="G185" s="127">
        <v>5.5E-2</v>
      </c>
      <c r="H185" s="127">
        <v>5.5E-2</v>
      </c>
      <c r="I185" s="127">
        <v>5.5E-2</v>
      </c>
      <c r="J185" s="127">
        <v>5.5E-2</v>
      </c>
      <c r="K185" s="127">
        <v>5.5E-2</v>
      </c>
      <c r="L185" s="127">
        <v>5.5E-2</v>
      </c>
      <c r="M185" s="127">
        <v>5.5E-2</v>
      </c>
      <c r="N185" s="127">
        <v>5.5E-2</v>
      </c>
      <c r="O185" s="127">
        <v>5.5E-2</v>
      </c>
      <c r="P185" s="127">
        <v>5.5E-2</v>
      </c>
      <c r="Q185" s="127">
        <v>5.5E-2</v>
      </c>
      <c r="R185" s="127">
        <v>5.5E-2</v>
      </c>
      <c r="S185" s="127">
        <v>5.5E-2</v>
      </c>
      <c r="T185" s="127">
        <v>5.5E-2</v>
      </c>
      <c r="U185" s="127">
        <v>5.5E-2</v>
      </c>
      <c r="V185" s="127">
        <v>5.5E-2</v>
      </c>
      <c r="W185" s="127">
        <v>5.5E-2</v>
      </c>
      <c r="X185" s="127">
        <v>5.5E-2</v>
      </c>
      <c r="Y185" s="127">
        <v>5.5E-2</v>
      </c>
      <c r="Z185" s="127">
        <v>5.5E-2</v>
      </c>
      <c r="AA185" s="127">
        <v>5.5E-2</v>
      </c>
      <c r="AB185" s="127">
        <v>0.05</v>
      </c>
      <c r="AC185" s="127">
        <v>5.5E-2</v>
      </c>
      <c r="AD185" s="127">
        <v>5.5E-2</v>
      </c>
      <c r="AE185" s="127">
        <v>5.5E-2</v>
      </c>
      <c r="AF185" s="127">
        <v>5.5E-2</v>
      </c>
      <c r="AG185" s="127">
        <v>5.5E-2</v>
      </c>
      <c r="AH185" s="127">
        <v>5.5E-2</v>
      </c>
    </row>
    <row r="186" spans="2:34" x14ac:dyDescent="0.3">
      <c r="B186" s="32">
        <f t="shared" si="15"/>
        <v>2042</v>
      </c>
      <c r="C186" s="127">
        <v>5.5E-2</v>
      </c>
      <c r="D186" s="127">
        <v>5.5E-2</v>
      </c>
      <c r="E186" s="127">
        <v>5.5E-2</v>
      </c>
      <c r="F186" s="127">
        <v>5.5E-2</v>
      </c>
      <c r="G186" s="127">
        <v>5.5E-2</v>
      </c>
      <c r="H186" s="127">
        <v>5.5E-2</v>
      </c>
      <c r="I186" s="127">
        <v>5.5E-2</v>
      </c>
      <c r="J186" s="127">
        <v>5.5E-2</v>
      </c>
      <c r="K186" s="127">
        <v>5.5E-2</v>
      </c>
      <c r="L186" s="127">
        <v>5.5E-2</v>
      </c>
      <c r="M186" s="127">
        <v>5.5E-2</v>
      </c>
      <c r="N186" s="127">
        <v>5.5E-2</v>
      </c>
      <c r="O186" s="127">
        <v>5.5E-2</v>
      </c>
      <c r="P186" s="127">
        <v>5.5E-2</v>
      </c>
      <c r="Q186" s="127">
        <v>5.5E-2</v>
      </c>
      <c r="R186" s="127">
        <v>5.5E-2</v>
      </c>
      <c r="S186" s="127">
        <v>5.5E-2</v>
      </c>
      <c r="T186" s="127">
        <v>5.5E-2</v>
      </c>
      <c r="U186" s="127">
        <v>5.5E-2</v>
      </c>
      <c r="V186" s="127">
        <v>5.5E-2</v>
      </c>
      <c r="W186" s="127">
        <v>5.5E-2</v>
      </c>
      <c r="X186" s="127">
        <v>5.5E-2</v>
      </c>
      <c r="Y186" s="127">
        <v>5.5E-2</v>
      </c>
      <c r="Z186" s="127">
        <v>5.5E-2</v>
      </c>
      <c r="AA186" s="127">
        <v>5.5E-2</v>
      </c>
      <c r="AB186" s="127">
        <v>0.05</v>
      </c>
      <c r="AC186" s="127">
        <v>5.5E-2</v>
      </c>
      <c r="AD186" s="127">
        <v>5.5E-2</v>
      </c>
      <c r="AE186" s="127">
        <v>5.5E-2</v>
      </c>
      <c r="AF186" s="127">
        <v>5.5E-2</v>
      </c>
      <c r="AG186" s="127">
        <v>5.5E-2</v>
      </c>
      <c r="AH186" s="127">
        <v>5.5E-2</v>
      </c>
    </row>
    <row r="187" spans="2:34" x14ac:dyDescent="0.3">
      <c r="B187" s="32">
        <f t="shared" si="15"/>
        <v>2043</v>
      </c>
      <c r="C187" s="127">
        <v>5.5E-2</v>
      </c>
      <c r="D187" s="127">
        <v>5.5E-2</v>
      </c>
      <c r="E187" s="127">
        <v>5.5E-2</v>
      </c>
      <c r="F187" s="127">
        <v>5.5E-2</v>
      </c>
      <c r="G187" s="127">
        <v>5.5E-2</v>
      </c>
      <c r="H187" s="127">
        <v>5.5E-2</v>
      </c>
      <c r="I187" s="127">
        <v>5.5E-2</v>
      </c>
      <c r="J187" s="127">
        <v>5.5E-2</v>
      </c>
      <c r="K187" s="127">
        <v>5.5E-2</v>
      </c>
      <c r="L187" s="127">
        <v>5.5E-2</v>
      </c>
      <c r="M187" s="127">
        <v>5.5E-2</v>
      </c>
      <c r="N187" s="127">
        <v>5.5E-2</v>
      </c>
      <c r="O187" s="127">
        <v>5.5E-2</v>
      </c>
      <c r="P187" s="127">
        <v>5.5E-2</v>
      </c>
      <c r="Q187" s="127">
        <v>5.5E-2</v>
      </c>
      <c r="R187" s="127">
        <v>5.5E-2</v>
      </c>
      <c r="S187" s="127">
        <v>5.5E-2</v>
      </c>
      <c r="T187" s="127">
        <v>5.5E-2</v>
      </c>
      <c r="U187" s="127">
        <v>5.5E-2</v>
      </c>
      <c r="V187" s="127">
        <v>5.5E-2</v>
      </c>
      <c r="W187" s="127">
        <v>5.5E-2</v>
      </c>
      <c r="X187" s="127">
        <v>5.5E-2</v>
      </c>
      <c r="Y187" s="127">
        <v>5.5E-2</v>
      </c>
      <c r="Z187" s="127">
        <v>5.5E-2</v>
      </c>
      <c r="AA187" s="127">
        <v>5.5E-2</v>
      </c>
      <c r="AB187" s="127">
        <v>0.05</v>
      </c>
      <c r="AC187" s="127">
        <v>5.5E-2</v>
      </c>
      <c r="AD187" s="127">
        <v>5.5E-2</v>
      </c>
      <c r="AE187" s="127">
        <v>5.5E-2</v>
      </c>
      <c r="AF187" s="127">
        <v>5.5E-2</v>
      </c>
      <c r="AG187" s="127">
        <v>5.5E-2</v>
      </c>
      <c r="AH187" s="127">
        <v>5.5E-2</v>
      </c>
    </row>
    <row r="188" spans="2:34" x14ac:dyDescent="0.3">
      <c r="B188" s="32">
        <f t="shared" si="15"/>
        <v>2044</v>
      </c>
      <c r="C188" s="127">
        <v>5.5E-2</v>
      </c>
      <c r="D188" s="127">
        <v>5.5E-2</v>
      </c>
      <c r="E188" s="127">
        <v>5.5E-2</v>
      </c>
      <c r="F188" s="127">
        <v>5.5E-2</v>
      </c>
      <c r="G188" s="127">
        <v>5.5E-2</v>
      </c>
      <c r="H188" s="127">
        <v>5.5E-2</v>
      </c>
      <c r="I188" s="127">
        <v>5.5E-2</v>
      </c>
      <c r="J188" s="127">
        <v>5.5E-2</v>
      </c>
      <c r="K188" s="127">
        <v>5.5E-2</v>
      </c>
      <c r="L188" s="127">
        <v>5.5E-2</v>
      </c>
      <c r="M188" s="127">
        <v>5.5E-2</v>
      </c>
      <c r="N188" s="127">
        <v>5.5E-2</v>
      </c>
      <c r="O188" s="127">
        <v>5.5E-2</v>
      </c>
      <c r="P188" s="127">
        <v>5.5E-2</v>
      </c>
      <c r="Q188" s="127">
        <v>5.5E-2</v>
      </c>
      <c r="R188" s="127">
        <v>5.5E-2</v>
      </c>
      <c r="S188" s="127">
        <v>5.5E-2</v>
      </c>
      <c r="T188" s="127">
        <v>5.5E-2</v>
      </c>
      <c r="U188" s="127">
        <v>5.5E-2</v>
      </c>
      <c r="V188" s="127">
        <v>5.5E-2</v>
      </c>
      <c r="W188" s="127">
        <v>5.5E-2</v>
      </c>
      <c r="X188" s="127">
        <v>5.5E-2</v>
      </c>
      <c r="Y188" s="127">
        <v>5.5E-2</v>
      </c>
      <c r="Z188" s="127">
        <v>5.5E-2</v>
      </c>
      <c r="AA188" s="127">
        <v>5.5E-2</v>
      </c>
      <c r="AB188" s="127">
        <v>0.05</v>
      </c>
      <c r="AC188" s="127">
        <v>5.5E-2</v>
      </c>
      <c r="AD188" s="127">
        <v>5.5E-2</v>
      </c>
      <c r="AE188" s="127">
        <v>5.5E-2</v>
      </c>
      <c r="AF188" s="127">
        <v>5.5E-2</v>
      </c>
      <c r="AG188" s="127">
        <v>5.5E-2</v>
      </c>
      <c r="AH188" s="127">
        <v>5.5E-2</v>
      </c>
    </row>
    <row r="189" spans="2:34" x14ac:dyDescent="0.3">
      <c r="B189" s="32">
        <f t="shared" si="15"/>
        <v>2045</v>
      </c>
      <c r="C189" s="127">
        <v>5.5E-2</v>
      </c>
      <c r="D189" s="127">
        <v>5.5E-2</v>
      </c>
      <c r="E189" s="127">
        <v>5.5E-2</v>
      </c>
      <c r="F189" s="127">
        <v>5.5E-2</v>
      </c>
      <c r="G189" s="127">
        <v>5.5E-2</v>
      </c>
      <c r="H189" s="127">
        <v>5.5E-2</v>
      </c>
      <c r="I189" s="127">
        <v>5.5E-2</v>
      </c>
      <c r="J189" s="127">
        <v>5.5E-2</v>
      </c>
      <c r="K189" s="127">
        <v>5.5E-2</v>
      </c>
      <c r="L189" s="127">
        <v>5.5E-2</v>
      </c>
      <c r="M189" s="127">
        <v>5.5E-2</v>
      </c>
      <c r="N189" s="127">
        <v>5.5E-2</v>
      </c>
      <c r="O189" s="127">
        <v>5.5E-2</v>
      </c>
      <c r="P189" s="127">
        <v>5.5E-2</v>
      </c>
      <c r="Q189" s="127">
        <v>5.5E-2</v>
      </c>
      <c r="R189" s="127">
        <v>5.5E-2</v>
      </c>
      <c r="S189" s="127">
        <v>5.5E-2</v>
      </c>
      <c r="T189" s="127">
        <v>5.5E-2</v>
      </c>
      <c r="U189" s="127">
        <v>5.5E-2</v>
      </c>
      <c r="V189" s="127">
        <v>5.5E-2</v>
      </c>
      <c r="W189" s="127">
        <v>5.5E-2</v>
      </c>
      <c r="X189" s="127">
        <v>5.5E-2</v>
      </c>
      <c r="Y189" s="127">
        <v>5.5E-2</v>
      </c>
      <c r="Z189" s="127">
        <v>5.5E-2</v>
      </c>
      <c r="AA189" s="127">
        <v>5.5E-2</v>
      </c>
      <c r="AB189" s="127">
        <v>0.05</v>
      </c>
      <c r="AC189" s="127">
        <v>5.5E-2</v>
      </c>
      <c r="AD189" s="127">
        <v>5.5E-2</v>
      </c>
      <c r="AE189" s="127">
        <v>5.5E-2</v>
      </c>
      <c r="AF189" s="127">
        <v>5.5E-2</v>
      </c>
      <c r="AG189" s="127">
        <v>5.5E-2</v>
      </c>
      <c r="AH189" s="127">
        <v>5.5E-2</v>
      </c>
    </row>
    <row r="190" spans="2:34" x14ac:dyDescent="0.3">
      <c r="B190" s="32">
        <f t="shared" si="15"/>
        <v>2046</v>
      </c>
      <c r="C190" s="127">
        <v>5.5E-2</v>
      </c>
      <c r="D190" s="127">
        <v>5.5E-2</v>
      </c>
      <c r="E190" s="127">
        <v>5.5E-2</v>
      </c>
      <c r="F190" s="127">
        <v>5.5E-2</v>
      </c>
      <c r="G190" s="127">
        <v>5.5E-2</v>
      </c>
      <c r="H190" s="127">
        <v>5.5E-2</v>
      </c>
      <c r="I190" s="127">
        <v>5.5E-2</v>
      </c>
      <c r="J190" s="127">
        <v>5.5E-2</v>
      </c>
      <c r="K190" s="127">
        <v>5.5E-2</v>
      </c>
      <c r="L190" s="127">
        <v>5.5E-2</v>
      </c>
      <c r="M190" s="127">
        <v>5.5E-2</v>
      </c>
      <c r="N190" s="127">
        <v>5.5E-2</v>
      </c>
      <c r="O190" s="127">
        <v>5.5E-2</v>
      </c>
      <c r="P190" s="127">
        <v>5.5E-2</v>
      </c>
      <c r="Q190" s="127">
        <v>5.5E-2</v>
      </c>
      <c r="R190" s="127">
        <v>5.5E-2</v>
      </c>
      <c r="S190" s="127">
        <v>5.5E-2</v>
      </c>
      <c r="T190" s="127">
        <v>5.5E-2</v>
      </c>
      <c r="U190" s="127">
        <v>5.5E-2</v>
      </c>
      <c r="V190" s="127">
        <v>5.5E-2</v>
      </c>
      <c r="W190" s="127">
        <v>5.5E-2</v>
      </c>
      <c r="X190" s="127">
        <v>5.5E-2</v>
      </c>
      <c r="Y190" s="127">
        <v>5.5E-2</v>
      </c>
      <c r="Z190" s="127">
        <v>5.5E-2</v>
      </c>
      <c r="AA190" s="127">
        <v>5.5E-2</v>
      </c>
      <c r="AB190" s="127">
        <v>0.05</v>
      </c>
      <c r="AC190" s="127">
        <v>5.5E-2</v>
      </c>
      <c r="AD190" s="127">
        <v>5.5E-2</v>
      </c>
      <c r="AE190" s="127">
        <v>5.5E-2</v>
      </c>
      <c r="AF190" s="127">
        <v>5.5E-2</v>
      </c>
      <c r="AG190" s="127">
        <v>5.5E-2</v>
      </c>
      <c r="AH190" s="127">
        <v>5.5E-2</v>
      </c>
    </row>
    <row r="191" spans="2:34" x14ac:dyDescent="0.3">
      <c r="B191" s="32">
        <f t="shared" si="15"/>
        <v>2047</v>
      </c>
      <c r="C191" s="127">
        <v>5.5E-2</v>
      </c>
      <c r="D191" s="127">
        <v>5.5E-2</v>
      </c>
      <c r="E191" s="127">
        <v>5.5E-2</v>
      </c>
      <c r="F191" s="127">
        <v>5.5E-2</v>
      </c>
      <c r="G191" s="127">
        <v>5.5E-2</v>
      </c>
      <c r="H191" s="127">
        <v>5.5E-2</v>
      </c>
      <c r="I191" s="127">
        <v>5.5E-2</v>
      </c>
      <c r="J191" s="127">
        <v>5.5E-2</v>
      </c>
      <c r="K191" s="127">
        <v>5.5E-2</v>
      </c>
      <c r="L191" s="127">
        <v>5.5E-2</v>
      </c>
      <c r="M191" s="127">
        <v>5.5E-2</v>
      </c>
      <c r="N191" s="127">
        <v>5.5E-2</v>
      </c>
      <c r="O191" s="127">
        <v>5.5E-2</v>
      </c>
      <c r="P191" s="127">
        <v>5.5E-2</v>
      </c>
      <c r="Q191" s="127">
        <v>5.5E-2</v>
      </c>
      <c r="R191" s="127">
        <v>5.5E-2</v>
      </c>
      <c r="S191" s="127">
        <v>5.5E-2</v>
      </c>
      <c r="T191" s="127">
        <v>5.5E-2</v>
      </c>
      <c r="U191" s="127">
        <v>5.5E-2</v>
      </c>
      <c r="V191" s="127">
        <v>5.5E-2</v>
      </c>
      <c r="W191" s="127">
        <v>5.5E-2</v>
      </c>
      <c r="X191" s="127">
        <v>5.5E-2</v>
      </c>
      <c r="Y191" s="127">
        <v>5.5E-2</v>
      </c>
      <c r="Z191" s="127">
        <v>5.5E-2</v>
      </c>
      <c r="AA191" s="127">
        <v>5.5E-2</v>
      </c>
      <c r="AB191" s="127">
        <v>0.05</v>
      </c>
      <c r="AC191" s="127">
        <v>5.5E-2</v>
      </c>
      <c r="AD191" s="127">
        <v>5.5E-2</v>
      </c>
      <c r="AE191" s="127">
        <v>5.5E-2</v>
      </c>
      <c r="AF191" s="127">
        <v>5.5E-2</v>
      </c>
      <c r="AG191" s="127">
        <v>5.5E-2</v>
      </c>
      <c r="AH191" s="127">
        <v>5.5E-2</v>
      </c>
    </row>
    <row r="192" spans="2:34" x14ac:dyDescent="0.3">
      <c r="B192" s="32">
        <f t="shared" si="15"/>
        <v>2048</v>
      </c>
      <c r="C192" s="127">
        <v>5.5E-2</v>
      </c>
      <c r="D192" s="127">
        <v>5.5E-2</v>
      </c>
      <c r="E192" s="127">
        <v>5.5E-2</v>
      </c>
      <c r="F192" s="127">
        <v>5.5E-2</v>
      </c>
      <c r="G192" s="127">
        <v>5.5E-2</v>
      </c>
      <c r="H192" s="127">
        <v>5.5E-2</v>
      </c>
      <c r="I192" s="127">
        <v>5.5E-2</v>
      </c>
      <c r="J192" s="127">
        <v>5.5E-2</v>
      </c>
      <c r="K192" s="127">
        <v>5.5E-2</v>
      </c>
      <c r="L192" s="127">
        <v>5.5E-2</v>
      </c>
      <c r="M192" s="127">
        <v>5.5E-2</v>
      </c>
      <c r="N192" s="127">
        <v>5.5E-2</v>
      </c>
      <c r="O192" s="127">
        <v>5.5E-2</v>
      </c>
      <c r="P192" s="127">
        <v>5.5E-2</v>
      </c>
      <c r="Q192" s="127">
        <v>5.5E-2</v>
      </c>
      <c r="R192" s="127">
        <v>5.5E-2</v>
      </c>
      <c r="S192" s="127">
        <v>5.5E-2</v>
      </c>
      <c r="T192" s="127">
        <v>5.5E-2</v>
      </c>
      <c r="U192" s="127">
        <v>5.5E-2</v>
      </c>
      <c r="V192" s="127">
        <v>5.5E-2</v>
      </c>
      <c r="W192" s="127">
        <v>5.5E-2</v>
      </c>
      <c r="X192" s="127">
        <v>5.5E-2</v>
      </c>
      <c r="Y192" s="127">
        <v>5.5E-2</v>
      </c>
      <c r="Z192" s="127">
        <v>5.5E-2</v>
      </c>
      <c r="AA192" s="127">
        <v>5.5E-2</v>
      </c>
      <c r="AB192" s="127">
        <v>0.05</v>
      </c>
      <c r="AC192" s="127">
        <v>5.5E-2</v>
      </c>
      <c r="AD192" s="127">
        <v>5.5E-2</v>
      </c>
      <c r="AE192" s="127">
        <v>5.5E-2</v>
      </c>
      <c r="AF192" s="127">
        <v>5.5E-2</v>
      </c>
      <c r="AG192" s="127">
        <v>5.5E-2</v>
      </c>
      <c r="AH192" s="127">
        <v>5.5E-2</v>
      </c>
    </row>
    <row r="193" spans="2:34" x14ac:dyDescent="0.3">
      <c r="B193" s="32">
        <f t="shared" si="15"/>
        <v>2049</v>
      </c>
      <c r="C193" s="127">
        <v>5.5E-2</v>
      </c>
      <c r="D193" s="127">
        <v>5.5E-2</v>
      </c>
      <c r="E193" s="127">
        <v>5.5E-2</v>
      </c>
      <c r="F193" s="127">
        <v>5.5E-2</v>
      </c>
      <c r="G193" s="127">
        <v>5.5E-2</v>
      </c>
      <c r="H193" s="127">
        <v>5.5E-2</v>
      </c>
      <c r="I193" s="127">
        <v>5.5E-2</v>
      </c>
      <c r="J193" s="127">
        <v>5.5E-2</v>
      </c>
      <c r="K193" s="127">
        <v>5.5E-2</v>
      </c>
      <c r="L193" s="127">
        <v>5.5E-2</v>
      </c>
      <c r="M193" s="127">
        <v>5.5E-2</v>
      </c>
      <c r="N193" s="127">
        <v>5.5E-2</v>
      </c>
      <c r="O193" s="127">
        <v>5.5E-2</v>
      </c>
      <c r="P193" s="127">
        <v>5.5E-2</v>
      </c>
      <c r="Q193" s="127">
        <v>5.5E-2</v>
      </c>
      <c r="R193" s="127">
        <v>5.5E-2</v>
      </c>
      <c r="S193" s="127">
        <v>5.5E-2</v>
      </c>
      <c r="T193" s="127">
        <v>5.5E-2</v>
      </c>
      <c r="U193" s="127">
        <v>5.5E-2</v>
      </c>
      <c r="V193" s="127">
        <v>5.5E-2</v>
      </c>
      <c r="W193" s="127">
        <v>5.5E-2</v>
      </c>
      <c r="X193" s="127">
        <v>5.5E-2</v>
      </c>
      <c r="Y193" s="127">
        <v>5.5E-2</v>
      </c>
      <c r="Z193" s="127">
        <v>5.5E-2</v>
      </c>
      <c r="AA193" s="127">
        <v>5.5E-2</v>
      </c>
      <c r="AB193" s="127">
        <v>0.05</v>
      </c>
      <c r="AC193" s="127">
        <v>5.5E-2</v>
      </c>
      <c r="AD193" s="127">
        <v>5.5E-2</v>
      </c>
      <c r="AE193" s="127">
        <v>5.5E-2</v>
      </c>
      <c r="AF193" s="127">
        <v>5.5E-2</v>
      </c>
      <c r="AG193" s="127">
        <v>5.5E-2</v>
      </c>
      <c r="AH193" s="127">
        <v>5.5E-2</v>
      </c>
    </row>
    <row r="194" spans="2:34" x14ac:dyDescent="0.3">
      <c r="B194" s="32">
        <f t="shared" si="15"/>
        <v>2050</v>
      </c>
      <c r="C194" s="127">
        <v>5.5E-2</v>
      </c>
      <c r="D194" s="127">
        <v>5.5E-2</v>
      </c>
      <c r="E194" s="127">
        <v>5.5E-2</v>
      </c>
      <c r="F194" s="127">
        <v>5.5E-2</v>
      </c>
      <c r="G194" s="127">
        <v>5.5E-2</v>
      </c>
      <c r="H194" s="127">
        <v>5.5E-2</v>
      </c>
      <c r="I194" s="127">
        <v>5.5E-2</v>
      </c>
      <c r="J194" s="127">
        <v>5.5E-2</v>
      </c>
      <c r="K194" s="127">
        <v>5.5E-2</v>
      </c>
      <c r="L194" s="127">
        <v>5.5E-2</v>
      </c>
      <c r="M194" s="127">
        <v>5.5E-2</v>
      </c>
      <c r="N194" s="127">
        <v>5.5E-2</v>
      </c>
      <c r="O194" s="127">
        <v>5.5E-2</v>
      </c>
      <c r="P194" s="127">
        <v>5.5E-2</v>
      </c>
      <c r="Q194" s="127">
        <v>5.5E-2</v>
      </c>
      <c r="R194" s="127">
        <v>5.5E-2</v>
      </c>
      <c r="S194" s="127">
        <v>5.5E-2</v>
      </c>
      <c r="T194" s="127">
        <v>5.5E-2</v>
      </c>
      <c r="U194" s="127">
        <v>5.5E-2</v>
      </c>
      <c r="V194" s="127">
        <v>5.5E-2</v>
      </c>
      <c r="W194" s="127">
        <v>5.5E-2</v>
      </c>
      <c r="X194" s="127">
        <v>5.5E-2</v>
      </c>
      <c r="Y194" s="127">
        <v>5.5E-2</v>
      </c>
      <c r="Z194" s="127">
        <v>5.5E-2</v>
      </c>
      <c r="AA194" s="127">
        <v>5.5E-2</v>
      </c>
      <c r="AB194" s="127">
        <v>0.05</v>
      </c>
      <c r="AC194" s="127">
        <v>5.5E-2</v>
      </c>
      <c r="AD194" s="127">
        <v>5.5E-2</v>
      </c>
      <c r="AE194" s="127">
        <v>5.5E-2</v>
      </c>
      <c r="AF194" s="127">
        <v>5.5E-2</v>
      </c>
      <c r="AG194" s="127">
        <v>5.5E-2</v>
      </c>
      <c r="AH194" s="127">
        <v>5.5E-2</v>
      </c>
    </row>
    <row r="195" spans="2:34" x14ac:dyDescent="0.3">
      <c r="B195" s="32">
        <f t="shared" si="15"/>
        <v>2051</v>
      </c>
      <c r="C195" s="127">
        <v>5.5E-2</v>
      </c>
      <c r="D195" s="127">
        <v>5.5E-2</v>
      </c>
      <c r="E195" s="127">
        <v>5.5E-2</v>
      </c>
      <c r="F195" s="127">
        <v>5.5E-2</v>
      </c>
      <c r="G195" s="127">
        <v>5.5E-2</v>
      </c>
      <c r="H195" s="127">
        <v>5.5E-2</v>
      </c>
      <c r="I195" s="127">
        <v>5.5E-2</v>
      </c>
      <c r="J195" s="127">
        <v>5.5E-2</v>
      </c>
      <c r="K195" s="127">
        <v>5.5E-2</v>
      </c>
      <c r="L195" s="127">
        <v>5.5E-2</v>
      </c>
      <c r="M195" s="127">
        <v>5.5E-2</v>
      </c>
      <c r="N195" s="127">
        <v>5.5E-2</v>
      </c>
      <c r="O195" s="127">
        <v>5.5E-2</v>
      </c>
      <c r="P195" s="127">
        <v>5.5E-2</v>
      </c>
      <c r="Q195" s="127">
        <v>5.5E-2</v>
      </c>
      <c r="R195" s="127">
        <v>5.5E-2</v>
      </c>
      <c r="S195" s="127">
        <v>5.5E-2</v>
      </c>
      <c r="T195" s="127">
        <v>5.5E-2</v>
      </c>
      <c r="U195" s="127">
        <v>5.5E-2</v>
      </c>
      <c r="V195" s="127">
        <v>5.5E-2</v>
      </c>
      <c r="W195" s="127">
        <v>5.5E-2</v>
      </c>
      <c r="X195" s="127">
        <v>5.5E-2</v>
      </c>
      <c r="Y195" s="127">
        <v>5.5E-2</v>
      </c>
      <c r="Z195" s="127">
        <v>5.5E-2</v>
      </c>
      <c r="AA195" s="127">
        <v>5.5E-2</v>
      </c>
      <c r="AB195" s="127">
        <v>0.05</v>
      </c>
      <c r="AC195" s="127">
        <v>5.5E-2</v>
      </c>
      <c r="AD195" s="127">
        <v>5.5E-2</v>
      </c>
      <c r="AE195" s="127">
        <v>5.5E-2</v>
      </c>
      <c r="AF195" s="127">
        <v>5.5E-2</v>
      </c>
      <c r="AG195" s="127">
        <v>5.5E-2</v>
      </c>
      <c r="AH195" s="127">
        <v>5.5E-2</v>
      </c>
    </row>
    <row r="196" spans="2:34" x14ac:dyDescent="0.3">
      <c r="B196" s="32">
        <f t="shared" si="15"/>
        <v>2052</v>
      </c>
      <c r="C196" s="127">
        <v>5.5E-2</v>
      </c>
      <c r="D196" s="127">
        <v>5.5E-2</v>
      </c>
      <c r="E196" s="127">
        <v>5.5E-2</v>
      </c>
      <c r="F196" s="127">
        <v>5.5E-2</v>
      </c>
      <c r="G196" s="127">
        <v>5.5E-2</v>
      </c>
      <c r="H196" s="127">
        <v>5.5E-2</v>
      </c>
      <c r="I196" s="127">
        <v>5.5E-2</v>
      </c>
      <c r="J196" s="127">
        <v>5.5E-2</v>
      </c>
      <c r="K196" s="127">
        <v>5.5E-2</v>
      </c>
      <c r="L196" s="127">
        <v>5.5E-2</v>
      </c>
      <c r="M196" s="127">
        <v>5.5E-2</v>
      </c>
      <c r="N196" s="127">
        <v>5.5E-2</v>
      </c>
      <c r="O196" s="127">
        <v>5.5E-2</v>
      </c>
      <c r="P196" s="127">
        <v>5.5E-2</v>
      </c>
      <c r="Q196" s="127">
        <v>5.5E-2</v>
      </c>
      <c r="R196" s="127">
        <v>5.5E-2</v>
      </c>
      <c r="S196" s="127">
        <v>5.5E-2</v>
      </c>
      <c r="T196" s="127">
        <v>5.5E-2</v>
      </c>
      <c r="U196" s="127">
        <v>5.5E-2</v>
      </c>
      <c r="V196" s="127">
        <v>5.5E-2</v>
      </c>
      <c r="W196" s="127">
        <v>5.5E-2</v>
      </c>
      <c r="X196" s="127">
        <v>5.5E-2</v>
      </c>
      <c r="Y196" s="127">
        <v>5.5E-2</v>
      </c>
      <c r="Z196" s="127">
        <v>5.5E-2</v>
      </c>
      <c r="AA196" s="127">
        <v>5.5E-2</v>
      </c>
      <c r="AB196" s="127">
        <v>0.05</v>
      </c>
      <c r="AC196" s="127">
        <v>5.5E-2</v>
      </c>
      <c r="AD196" s="127">
        <v>5.5E-2</v>
      </c>
      <c r="AE196" s="127">
        <v>5.5E-2</v>
      </c>
      <c r="AF196" s="127">
        <v>5.5E-2</v>
      </c>
      <c r="AG196" s="127">
        <v>5.5E-2</v>
      </c>
      <c r="AH196" s="127">
        <v>5.5E-2</v>
      </c>
    </row>
    <row r="197" spans="2:34" x14ac:dyDescent="0.3">
      <c r="B197" s="32">
        <f t="shared" si="15"/>
        <v>2053</v>
      </c>
      <c r="C197" s="127">
        <v>5.5E-2</v>
      </c>
      <c r="D197" s="127">
        <v>5.5E-2</v>
      </c>
      <c r="E197" s="127">
        <v>5.5E-2</v>
      </c>
      <c r="F197" s="127">
        <v>5.5E-2</v>
      </c>
      <c r="G197" s="127">
        <v>5.5E-2</v>
      </c>
      <c r="H197" s="127">
        <v>5.5E-2</v>
      </c>
      <c r="I197" s="127">
        <v>5.5E-2</v>
      </c>
      <c r="J197" s="127">
        <v>5.5E-2</v>
      </c>
      <c r="K197" s="127">
        <v>5.5E-2</v>
      </c>
      <c r="L197" s="127">
        <v>5.5E-2</v>
      </c>
      <c r="M197" s="127">
        <v>5.5E-2</v>
      </c>
      <c r="N197" s="127">
        <v>5.5E-2</v>
      </c>
      <c r="O197" s="127">
        <v>5.5E-2</v>
      </c>
      <c r="P197" s="127">
        <v>5.5E-2</v>
      </c>
      <c r="Q197" s="127">
        <v>5.5E-2</v>
      </c>
      <c r="R197" s="127">
        <v>5.5E-2</v>
      </c>
      <c r="S197" s="127">
        <v>5.5E-2</v>
      </c>
      <c r="T197" s="127">
        <v>5.5E-2</v>
      </c>
      <c r="U197" s="127">
        <v>5.5E-2</v>
      </c>
      <c r="V197" s="127">
        <v>5.5E-2</v>
      </c>
      <c r="W197" s="127">
        <v>5.5E-2</v>
      </c>
      <c r="X197" s="127">
        <v>5.5E-2</v>
      </c>
      <c r="Y197" s="127">
        <v>5.5E-2</v>
      </c>
      <c r="Z197" s="127">
        <v>5.5E-2</v>
      </c>
      <c r="AA197" s="127">
        <v>5.5E-2</v>
      </c>
      <c r="AB197" s="127">
        <v>0.05</v>
      </c>
      <c r="AC197" s="127">
        <v>5.5E-2</v>
      </c>
      <c r="AD197" s="127">
        <v>5.5E-2</v>
      </c>
      <c r="AE197" s="127">
        <v>5.5E-2</v>
      </c>
      <c r="AF197" s="127">
        <v>5.5E-2</v>
      </c>
      <c r="AG197" s="127">
        <v>5.5E-2</v>
      </c>
      <c r="AH197" s="127">
        <v>5.5E-2</v>
      </c>
    </row>
    <row r="198" spans="2:34" x14ac:dyDescent="0.3">
      <c r="B198" s="32">
        <f t="shared" si="15"/>
        <v>2054</v>
      </c>
      <c r="C198" s="127">
        <v>5.5E-2</v>
      </c>
      <c r="D198" s="127">
        <v>5.5E-2</v>
      </c>
      <c r="E198" s="127">
        <v>5.5E-2</v>
      </c>
      <c r="F198" s="127">
        <v>5.5E-2</v>
      </c>
      <c r="G198" s="127">
        <v>5.5E-2</v>
      </c>
      <c r="H198" s="127">
        <v>5.5E-2</v>
      </c>
      <c r="I198" s="127">
        <v>5.5E-2</v>
      </c>
      <c r="J198" s="127">
        <v>5.5E-2</v>
      </c>
      <c r="K198" s="127">
        <v>5.5E-2</v>
      </c>
      <c r="L198" s="127">
        <v>5.5E-2</v>
      </c>
      <c r="M198" s="127">
        <v>5.5E-2</v>
      </c>
      <c r="N198" s="127">
        <v>5.5E-2</v>
      </c>
      <c r="O198" s="127">
        <v>5.5E-2</v>
      </c>
      <c r="P198" s="127">
        <v>5.5E-2</v>
      </c>
      <c r="Q198" s="127">
        <v>5.5E-2</v>
      </c>
      <c r="R198" s="127">
        <v>5.5E-2</v>
      </c>
      <c r="S198" s="127">
        <v>5.5E-2</v>
      </c>
      <c r="T198" s="127">
        <v>5.5E-2</v>
      </c>
      <c r="U198" s="127">
        <v>5.5E-2</v>
      </c>
      <c r="V198" s="127">
        <v>5.5E-2</v>
      </c>
      <c r="W198" s="127">
        <v>5.5E-2</v>
      </c>
      <c r="X198" s="127">
        <v>5.5E-2</v>
      </c>
      <c r="Y198" s="127">
        <v>5.5E-2</v>
      </c>
      <c r="Z198" s="127">
        <v>5.5E-2</v>
      </c>
      <c r="AA198" s="127">
        <v>5.5E-2</v>
      </c>
      <c r="AB198" s="127">
        <v>0.05</v>
      </c>
      <c r="AC198" s="127">
        <v>5.5E-2</v>
      </c>
      <c r="AD198" s="127">
        <v>5.5E-2</v>
      </c>
      <c r="AE198" s="127">
        <v>5.5E-2</v>
      </c>
      <c r="AF198" s="127">
        <v>5.5E-2</v>
      </c>
      <c r="AG198" s="127">
        <v>5.5E-2</v>
      </c>
      <c r="AH198" s="127">
        <v>5.5E-2</v>
      </c>
    </row>
    <row r="199" spans="2:34" x14ac:dyDescent="0.3">
      <c r="B199" s="32">
        <f t="shared" si="15"/>
        <v>2055</v>
      </c>
      <c r="C199" s="127">
        <v>5.5E-2</v>
      </c>
      <c r="D199" s="127">
        <v>5.5E-2</v>
      </c>
      <c r="E199" s="127">
        <v>5.5E-2</v>
      </c>
      <c r="F199" s="127">
        <v>5.5E-2</v>
      </c>
      <c r="G199" s="127">
        <v>5.5E-2</v>
      </c>
      <c r="H199" s="127">
        <v>5.5E-2</v>
      </c>
      <c r="I199" s="127">
        <v>5.5E-2</v>
      </c>
      <c r="J199" s="127">
        <v>5.5E-2</v>
      </c>
      <c r="K199" s="127">
        <v>5.5E-2</v>
      </c>
      <c r="L199" s="127">
        <v>5.5E-2</v>
      </c>
      <c r="M199" s="127">
        <v>5.5E-2</v>
      </c>
      <c r="N199" s="127">
        <v>5.5E-2</v>
      </c>
      <c r="O199" s="127">
        <v>5.5E-2</v>
      </c>
      <c r="P199" s="127">
        <v>5.5E-2</v>
      </c>
      <c r="Q199" s="127">
        <v>5.5E-2</v>
      </c>
      <c r="R199" s="127">
        <v>5.5E-2</v>
      </c>
      <c r="S199" s="127">
        <v>5.5E-2</v>
      </c>
      <c r="T199" s="127">
        <v>5.5E-2</v>
      </c>
      <c r="U199" s="127">
        <v>5.5E-2</v>
      </c>
      <c r="V199" s="127">
        <v>5.5E-2</v>
      </c>
      <c r="W199" s="127">
        <v>5.5E-2</v>
      </c>
      <c r="X199" s="127">
        <v>5.5E-2</v>
      </c>
      <c r="Y199" s="127">
        <v>5.5E-2</v>
      </c>
      <c r="Z199" s="127">
        <v>5.5E-2</v>
      </c>
      <c r="AA199" s="127">
        <v>5.5E-2</v>
      </c>
      <c r="AB199" s="127">
        <v>0.05</v>
      </c>
      <c r="AC199" s="127">
        <v>5.5E-2</v>
      </c>
      <c r="AD199" s="127">
        <v>5.5E-2</v>
      </c>
      <c r="AE199" s="127">
        <v>5.5E-2</v>
      </c>
      <c r="AF199" s="127">
        <v>5.5E-2</v>
      </c>
      <c r="AG199" s="127">
        <v>5.5E-2</v>
      </c>
      <c r="AH199" s="127">
        <v>5.5E-2</v>
      </c>
    </row>
    <row r="200" spans="2:34" x14ac:dyDescent="0.3">
      <c r="B200" s="32">
        <f t="shared" si="15"/>
        <v>2056</v>
      </c>
      <c r="C200" s="127">
        <v>5.5E-2</v>
      </c>
      <c r="D200" s="127">
        <v>5.5E-2</v>
      </c>
      <c r="E200" s="127">
        <v>5.5E-2</v>
      </c>
      <c r="F200" s="127">
        <v>5.5E-2</v>
      </c>
      <c r="G200" s="127">
        <v>5.5E-2</v>
      </c>
      <c r="H200" s="127">
        <v>5.5E-2</v>
      </c>
      <c r="I200" s="127">
        <v>5.5E-2</v>
      </c>
      <c r="J200" s="127">
        <v>5.5E-2</v>
      </c>
      <c r="K200" s="127">
        <v>5.5E-2</v>
      </c>
      <c r="L200" s="127">
        <v>5.5E-2</v>
      </c>
      <c r="M200" s="127">
        <v>5.5E-2</v>
      </c>
      <c r="N200" s="127">
        <v>5.5E-2</v>
      </c>
      <c r="O200" s="127">
        <v>5.5E-2</v>
      </c>
      <c r="P200" s="127">
        <v>5.5E-2</v>
      </c>
      <c r="Q200" s="127">
        <v>5.5E-2</v>
      </c>
      <c r="R200" s="127">
        <v>5.5E-2</v>
      </c>
      <c r="S200" s="127">
        <v>5.5E-2</v>
      </c>
      <c r="T200" s="127">
        <v>5.5E-2</v>
      </c>
      <c r="U200" s="127">
        <v>5.5E-2</v>
      </c>
      <c r="V200" s="127">
        <v>5.5E-2</v>
      </c>
      <c r="W200" s="127">
        <v>5.5E-2</v>
      </c>
      <c r="X200" s="127">
        <v>5.5E-2</v>
      </c>
      <c r="Y200" s="127">
        <v>5.5E-2</v>
      </c>
      <c r="Z200" s="127">
        <v>5.5E-2</v>
      </c>
      <c r="AA200" s="127">
        <v>5.5E-2</v>
      </c>
      <c r="AB200" s="127">
        <v>0.05</v>
      </c>
      <c r="AC200" s="127">
        <v>5.5E-2</v>
      </c>
      <c r="AD200" s="127">
        <v>5.5E-2</v>
      </c>
      <c r="AE200" s="127">
        <v>5.5E-2</v>
      </c>
      <c r="AF200" s="127">
        <v>5.5E-2</v>
      </c>
      <c r="AG200" s="127">
        <v>5.5E-2</v>
      </c>
      <c r="AH200" s="127">
        <v>5.5E-2</v>
      </c>
    </row>
    <row r="201" spans="2:34" x14ac:dyDescent="0.3">
      <c r="B201" s="32">
        <f t="shared" si="15"/>
        <v>2057</v>
      </c>
      <c r="C201" s="127">
        <v>5.5E-2</v>
      </c>
      <c r="D201" s="127">
        <v>5.5E-2</v>
      </c>
      <c r="E201" s="127">
        <v>5.5E-2</v>
      </c>
      <c r="F201" s="127">
        <v>5.5E-2</v>
      </c>
      <c r="G201" s="127">
        <v>5.5E-2</v>
      </c>
      <c r="H201" s="127">
        <v>5.5E-2</v>
      </c>
      <c r="I201" s="127">
        <v>5.5E-2</v>
      </c>
      <c r="J201" s="127">
        <v>5.5E-2</v>
      </c>
      <c r="K201" s="127">
        <v>5.5E-2</v>
      </c>
      <c r="L201" s="127">
        <v>5.5E-2</v>
      </c>
      <c r="M201" s="127">
        <v>5.5E-2</v>
      </c>
      <c r="N201" s="127">
        <v>5.5E-2</v>
      </c>
      <c r="O201" s="127">
        <v>5.5E-2</v>
      </c>
      <c r="P201" s="127">
        <v>5.5E-2</v>
      </c>
      <c r="Q201" s="127">
        <v>5.5E-2</v>
      </c>
      <c r="R201" s="127">
        <v>5.5E-2</v>
      </c>
      <c r="S201" s="127">
        <v>5.5E-2</v>
      </c>
      <c r="T201" s="127">
        <v>5.5E-2</v>
      </c>
      <c r="U201" s="127">
        <v>5.5E-2</v>
      </c>
      <c r="V201" s="127">
        <v>5.5E-2</v>
      </c>
      <c r="W201" s="127">
        <v>5.5E-2</v>
      </c>
      <c r="X201" s="127">
        <v>5.5E-2</v>
      </c>
      <c r="Y201" s="127">
        <v>5.5E-2</v>
      </c>
      <c r="Z201" s="127">
        <v>5.5E-2</v>
      </c>
      <c r="AA201" s="127">
        <v>5.5E-2</v>
      </c>
      <c r="AB201" s="127">
        <v>0.05</v>
      </c>
      <c r="AC201" s="127">
        <v>5.5E-2</v>
      </c>
      <c r="AD201" s="127">
        <v>5.5E-2</v>
      </c>
      <c r="AE201" s="127">
        <v>5.5E-2</v>
      </c>
      <c r="AF201" s="127">
        <v>5.5E-2</v>
      </c>
      <c r="AG201" s="127">
        <v>5.5E-2</v>
      </c>
      <c r="AH201" s="127">
        <v>5.5E-2</v>
      </c>
    </row>
    <row r="202" spans="2:34" x14ac:dyDescent="0.3">
      <c r="B202" s="32">
        <f t="shared" si="15"/>
        <v>2058</v>
      </c>
      <c r="C202" s="127">
        <v>5.5E-2</v>
      </c>
      <c r="D202" s="127">
        <v>5.5E-2</v>
      </c>
      <c r="E202" s="127">
        <v>5.5E-2</v>
      </c>
      <c r="F202" s="127">
        <v>5.5E-2</v>
      </c>
      <c r="G202" s="127">
        <v>5.5E-2</v>
      </c>
      <c r="H202" s="127">
        <v>5.5E-2</v>
      </c>
      <c r="I202" s="127">
        <v>5.5E-2</v>
      </c>
      <c r="J202" s="127">
        <v>5.5E-2</v>
      </c>
      <c r="K202" s="127">
        <v>5.5E-2</v>
      </c>
      <c r="L202" s="127">
        <v>5.5E-2</v>
      </c>
      <c r="M202" s="127">
        <v>5.5E-2</v>
      </c>
      <c r="N202" s="127">
        <v>5.5E-2</v>
      </c>
      <c r="O202" s="127">
        <v>5.5E-2</v>
      </c>
      <c r="P202" s="127">
        <v>5.5E-2</v>
      </c>
      <c r="Q202" s="127">
        <v>5.5E-2</v>
      </c>
      <c r="R202" s="127">
        <v>5.5E-2</v>
      </c>
      <c r="S202" s="127">
        <v>5.5E-2</v>
      </c>
      <c r="T202" s="127">
        <v>5.5E-2</v>
      </c>
      <c r="U202" s="127">
        <v>5.5E-2</v>
      </c>
      <c r="V202" s="127">
        <v>5.5E-2</v>
      </c>
      <c r="W202" s="127">
        <v>5.5E-2</v>
      </c>
      <c r="X202" s="127">
        <v>5.5E-2</v>
      </c>
      <c r="Y202" s="127">
        <v>5.5E-2</v>
      </c>
      <c r="Z202" s="127">
        <v>5.5E-2</v>
      </c>
      <c r="AA202" s="127">
        <v>5.5E-2</v>
      </c>
      <c r="AB202" s="127">
        <v>0.05</v>
      </c>
      <c r="AC202" s="127">
        <v>5.5E-2</v>
      </c>
      <c r="AD202" s="127">
        <v>5.5E-2</v>
      </c>
      <c r="AE202" s="127">
        <v>5.5E-2</v>
      </c>
      <c r="AF202" s="127">
        <v>5.5E-2</v>
      </c>
      <c r="AG202" s="127">
        <v>5.5E-2</v>
      </c>
      <c r="AH202" s="127">
        <v>5.5E-2</v>
      </c>
    </row>
    <row r="203" spans="2:34" x14ac:dyDescent="0.3">
      <c r="B203" s="32">
        <f t="shared" si="15"/>
        <v>2059</v>
      </c>
      <c r="C203" s="127">
        <v>5.5E-2</v>
      </c>
      <c r="D203" s="127">
        <v>5.5E-2</v>
      </c>
      <c r="E203" s="127">
        <v>5.5E-2</v>
      </c>
      <c r="F203" s="127">
        <v>5.5E-2</v>
      </c>
      <c r="G203" s="127">
        <v>5.5E-2</v>
      </c>
      <c r="H203" s="127">
        <v>5.5E-2</v>
      </c>
      <c r="I203" s="127">
        <v>5.5E-2</v>
      </c>
      <c r="J203" s="127">
        <v>5.5E-2</v>
      </c>
      <c r="K203" s="127">
        <v>5.5E-2</v>
      </c>
      <c r="L203" s="127">
        <v>5.5E-2</v>
      </c>
      <c r="M203" s="127">
        <v>5.5E-2</v>
      </c>
      <c r="N203" s="127">
        <v>5.5E-2</v>
      </c>
      <c r="O203" s="127">
        <v>5.5E-2</v>
      </c>
      <c r="P203" s="127">
        <v>5.5E-2</v>
      </c>
      <c r="Q203" s="127">
        <v>5.5E-2</v>
      </c>
      <c r="R203" s="127">
        <v>5.5E-2</v>
      </c>
      <c r="S203" s="127">
        <v>5.5E-2</v>
      </c>
      <c r="T203" s="127">
        <v>5.5E-2</v>
      </c>
      <c r="U203" s="127">
        <v>5.5E-2</v>
      </c>
      <c r="V203" s="127">
        <v>5.5E-2</v>
      </c>
      <c r="W203" s="127">
        <v>5.5E-2</v>
      </c>
      <c r="X203" s="127">
        <v>5.5E-2</v>
      </c>
      <c r="Y203" s="127">
        <v>5.5E-2</v>
      </c>
      <c r="Z203" s="127">
        <v>5.5E-2</v>
      </c>
      <c r="AA203" s="127">
        <v>5.5E-2</v>
      </c>
      <c r="AB203" s="127">
        <v>0.05</v>
      </c>
      <c r="AC203" s="127">
        <v>5.5E-2</v>
      </c>
      <c r="AD203" s="127">
        <v>5.5E-2</v>
      </c>
      <c r="AE203" s="127">
        <v>5.5E-2</v>
      </c>
      <c r="AF203" s="127">
        <v>5.5E-2</v>
      </c>
      <c r="AG203" s="127">
        <v>5.5E-2</v>
      </c>
      <c r="AH203" s="127">
        <v>5.5E-2</v>
      </c>
    </row>
    <row r="204" spans="2:34" x14ac:dyDescent="0.3">
      <c r="B204" s="32">
        <f t="shared" si="15"/>
        <v>2060</v>
      </c>
      <c r="C204" s="127">
        <v>5.5E-2</v>
      </c>
      <c r="D204" s="127">
        <v>5.5E-2</v>
      </c>
      <c r="E204" s="127">
        <v>5.5E-2</v>
      </c>
      <c r="F204" s="127">
        <v>5.5E-2</v>
      </c>
      <c r="G204" s="127">
        <v>5.5E-2</v>
      </c>
      <c r="H204" s="127">
        <v>5.5E-2</v>
      </c>
      <c r="I204" s="127">
        <v>5.5E-2</v>
      </c>
      <c r="J204" s="127">
        <v>5.5E-2</v>
      </c>
      <c r="K204" s="127">
        <v>5.5E-2</v>
      </c>
      <c r="L204" s="127">
        <v>5.5E-2</v>
      </c>
      <c r="M204" s="127">
        <v>5.5E-2</v>
      </c>
      <c r="N204" s="127">
        <v>5.5E-2</v>
      </c>
      <c r="O204" s="127">
        <v>5.5E-2</v>
      </c>
      <c r="P204" s="127">
        <v>5.5E-2</v>
      </c>
      <c r="Q204" s="127">
        <v>5.5E-2</v>
      </c>
      <c r="R204" s="127">
        <v>5.5E-2</v>
      </c>
      <c r="S204" s="127">
        <v>5.5E-2</v>
      </c>
      <c r="T204" s="127">
        <v>5.5E-2</v>
      </c>
      <c r="U204" s="127">
        <v>5.5E-2</v>
      </c>
      <c r="V204" s="127">
        <v>5.5E-2</v>
      </c>
      <c r="W204" s="127">
        <v>5.5E-2</v>
      </c>
      <c r="X204" s="127">
        <v>5.5E-2</v>
      </c>
      <c r="Y204" s="127">
        <v>5.5E-2</v>
      </c>
      <c r="Z204" s="127">
        <v>5.5E-2</v>
      </c>
      <c r="AA204" s="127">
        <v>5.5E-2</v>
      </c>
      <c r="AB204" s="127">
        <v>0.05</v>
      </c>
      <c r="AC204" s="127">
        <v>5.5E-2</v>
      </c>
      <c r="AD204" s="127">
        <v>5.5E-2</v>
      </c>
      <c r="AE204" s="127">
        <v>5.5E-2</v>
      </c>
      <c r="AF204" s="127">
        <v>5.5E-2</v>
      </c>
      <c r="AG204" s="127">
        <v>5.5E-2</v>
      </c>
      <c r="AH204" s="127">
        <v>5.5E-2</v>
      </c>
    </row>
    <row r="205" spans="2:34" x14ac:dyDescent="0.3">
      <c r="B205" s="32">
        <f t="shared" si="15"/>
        <v>2061</v>
      </c>
      <c r="C205" s="127">
        <v>5.5E-2</v>
      </c>
      <c r="D205" s="127">
        <v>5.5E-2</v>
      </c>
      <c r="E205" s="127">
        <v>5.5E-2</v>
      </c>
      <c r="F205" s="127">
        <v>5.5E-2</v>
      </c>
      <c r="G205" s="127">
        <v>5.5E-2</v>
      </c>
      <c r="H205" s="127">
        <v>5.5E-2</v>
      </c>
      <c r="I205" s="127">
        <v>5.5E-2</v>
      </c>
      <c r="J205" s="127">
        <v>5.5E-2</v>
      </c>
      <c r="K205" s="127">
        <v>5.5E-2</v>
      </c>
      <c r="L205" s="127">
        <v>5.5E-2</v>
      </c>
      <c r="M205" s="127">
        <v>5.5E-2</v>
      </c>
      <c r="N205" s="127">
        <v>5.5E-2</v>
      </c>
      <c r="O205" s="127">
        <v>5.5E-2</v>
      </c>
      <c r="P205" s="127">
        <v>5.5E-2</v>
      </c>
      <c r="Q205" s="127">
        <v>5.5E-2</v>
      </c>
      <c r="R205" s="127">
        <v>5.5E-2</v>
      </c>
      <c r="S205" s="127">
        <v>5.5E-2</v>
      </c>
      <c r="T205" s="127">
        <v>5.5E-2</v>
      </c>
      <c r="U205" s="127">
        <v>5.5E-2</v>
      </c>
      <c r="V205" s="127">
        <v>5.5E-2</v>
      </c>
      <c r="W205" s="127">
        <v>5.5E-2</v>
      </c>
      <c r="X205" s="127">
        <v>5.5E-2</v>
      </c>
      <c r="Y205" s="127">
        <v>5.5E-2</v>
      </c>
      <c r="Z205" s="127">
        <v>5.5E-2</v>
      </c>
      <c r="AA205" s="127">
        <v>5.5E-2</v>
      </c>
      <c r="AB205" s="127">
        <v>0.05</v>
      </c>
      <c r="AC205" s="127">
        <v>5.5E-2</v>
      </c>
      <c r="AD205" s="127">
        <v>5.5E-2</v>
      </c>
      <c r="AE205" s="127">
        <v>5.5E-2</v>
      </c>
      <c r="AF205" s="127">
        <v>5.5E-2</v>
      </c>
      <c r="AG205" s="127">
        <v>5.5E-2</v>
      </c>
      <c r="AH205" s="127">
        <v>5.5E-2</v>
      </c>
    </row>
    <row r="206" spans="2:34" x14ac:dyDescent="0.3">
      <c r="B206" s="32">
        <f t="shared" si="15"/>
        <v>2062</v>
      </c>
      <c r="C206" s="127">
        <v>5.5E-2</v>
      </c>
      <c r="D206" s="127">
        <v>5.5E-2</v>
      </c>
      <c r="E206" s="127">
        <v>5.5E-2</v>
      </c>
      <c r="F206" s="127">
        <v>5.5E-2</v>
      </c>
      <c r="G206" s="127">
        <v>5.5E-2</v>
      </c>
      <c r="H206" s="127">
        <v>5.5E-2</v>
      </c>
      <c r="I206" s="127">
        <v>5.5E-2</v>
      </c>
      <c r="J206" s="127">
        <v>5.5E-2</v>
      </c>
      <c r="K206" s="127">
        <v>5.5E-2</v>
      </c>
      <c r="L206" s="127">
        <v>5.5E-2</v>
      </c>
      <c r="M206" s="127">
        <v>5.5E-2</v>
      </c>
      <c r="N206" s="127">
        <v>5.5E-2</v>
      </c>
      <c r="O206" s="127">
        <v>5.5E-2</v>
      </c>
      <c r="P206" s="127">
        <v>5.5E-2</v>
      </c>
      <c r="Q206" s="127">
        <v>5.5E-2</v>
      </c>
      <c r="R206" s="127">
        <v>5.5E-2</v>
      </c>
      <c r="S206" s="127">
        <v>5.5E-2</v>
      </c>
      <c r="T206" s="127">
        <v>5.5E-2</v>
      </c>
      <c r="U206" s="127">
        <v>5.5E-2</v>
      </c>
      <c r="V206" s="127">
        <v>5.5E-2</v>
      </c>
      <c r="W206" s="127">
        <v>5.5E-2</v>
      </c>
      <c r="X206" s="127">
        <v>5.5E-2</v>
      </c>
      <c r="Y206" s="127">
        <v>5.5E-2</v>
      </c>
      <c r="Z206" s="127">
        <v>5.5E-2</v>
      </c>
      <c r="AA206" s="127">
        <v>5.5E-2</v>
      </c>
      <c r="AB206" s="127">
        <v>0.05</v>
      </c>
      <c r="AC206" s="127">
        <v>5.5E-2</v>
      </c>
      <c r="AD206" s="127">
        <v>5.5E-2</v>
      </c>
      <c r="AE206" s="127">
        <v>5.5E-2</v>
      </c>
      <c r="AF206" s="127">
        <v>5.5E-2</v>
      </c>
      <c r="AG206" s="127">
        <v>5.5E-2</v>
      </c>
      <c r="AH206" s="127">
        <v>5.5E-2</v>
      </c>
    </row>
    <row r="207" spans="2:34" x14ac:dyDescent="0.3">
      <c r="B207" s="32">
        <f t="shared" si="15"/>
        <v>2063</v>
      </c>
      <c r="C207" s="127">
        <v>5.5E-2</v>
      </c>
      <c r="D207" s="127">
        <v>5.5E-2</v>
      </c>
      <c r="E207" s="127">
        <v>5.5E-2</v>
      </c>
      <c r="F207" s="127">
        <v>5.5E-2</v>
      </c>
      <c r="G207" s="127">
        <v>5.5E-2</v>
      </c>
      <c r="H207" s="127">
        <v>5.5E-2</v>
      </c>
      <c r="I207" s="127">
        <v>5.5E-2</v>
      </c>
      <c r="J207" s="127">
        <v>5.5E-2</v>
      </c>
      <c r="K207" s="127">
        <v>5.5E-2</v>
      </c>
      <c r="L207" s="127">
        <v>5.5E-2</v>
      </c>
      <c r="M207" s="127">
        <v>5.5E-2</v>
      </c>
      <c r="N207" s="127">
        <v>5.5E-2</v>
      </c>
      <c r="O207" s="127">
        <v>5.5E-2</v>
      </c>
      <c r="P207" s="127">
        <v>5.5E-2</v>
      </c>
      <c r="Q207" s="127">
        <v>5.5E-2</v>
      </c>
      <c r="R207" s="127">
        <v>5.5E-2</v>
      </c>
      <c r="S207" s="127">
        <v>5.5E-2</v>
      </c>
      <c r="T207" s="127">
        <v>5.5E-2</v>
      </c>
      <c r="U207" s="127">
        <v>5.5E-2</v>
      </c>
      <c r="V207" s="127">
        <v>5.5E-2</v>
      </c>
      <c r="W207" s="127">
        <v>5.5E-2</v>
      </c>
      <c r="X207" s="127">
        <v>5.5E-2</v>
      </c>
      <c r="Y207" s="127">
        <v>5.5E-2</v>
      </c>
      <c r="Z207" s="127">
        <v>5.5E-2</v>
      </c>
      <c r="AA207" s="127">
        <v>5.5E-2</v>
      </c>
      <c r="AB207" s="127">
        <v>0.05</v>
      </c>
      <c r="AC207" s="127">
        <v>5.5E-2</v>
      </c>
      <c r="AD207" s="127">
        <v>5.5E-2</v>
      </c>
      <c r="AE207" s="127">
        <v>5.5E-2</v>
      </c>
      <c r="AF207" s="127">
        <v>5.5E-2</v>
      </c>
      <c r="AG207" s="127">
        <v>5.5E-2</v>
      </c>
      <c r="AH207" s="127">
        <v>5.5E-2</v>
      </c>
    </row>
    <row r="208" spans="2:34" x14ac:dyDescent="0.3">
      <c r="B208" s="32">
        <f t="shared" si="15"/>
        <v>2064</v>
      </c>
      <c r="C208" s="127">
        <v>5.5E-2</v>
      </c>
      <c r="D208" s="127">
        <v>5.5E-2</v>
      </c>
      <c r="E208" s="127">
        <v>5.5E-2</v>
      </c>
      <c r="F208" s="127">
        <v>5.5E-2</v>
      </c>
      <c r="G208" s="127">
        <v>5.5E-2</v>
      </c>
      <c r="H208" s="127">
        <v>5.5E-2</v>
      </c>
      <c r="I208" s="127">
        <v>5.5E-2</v>
      </c>
      <c r="J208" s="127">
        <v>5.5E-2</v>
      </c>
      <c r="K208" s="127">
        <v>5.5E-2</v>
      </c>
      <c r="L208" s="127">
        <v>5.5E-2</v>
      </c>
      <c r="M208" s="127">
        <v>5.5E-2</v>
      </c>
      <c r="N208" s="127">
        <v>5.5E-2</v>
      </c>
      <c r="O208" s="127">
        <v>5.5E-2</v>
      </c>
      <c r="P208" s="127">
        <v>5.5E-2</v>
      </c>
      <c r="Q208" s="127">
        <v>5.5E-2</v>
      </c>
      <c r="R208" s="127">
        <v>5.5E-2</v>
      </c>
      <c r="S208" s="127">
        <v>5.5E-2</v>
      </c>
      <c r="T208" s="127">
        <v>5.5E-2</v>
      </c>
      <c r="U208" s="127">
        <v>5.5E-2</v>
      </c>
      <c r="V208" s="127">
        <v>5.5E-2</v>
      </c>
      <c r="W208" s="127">
        <v>5.5E-2</v>
      </c>
      <c r="X208" s="127">
        <v>5.5E-2</v>
      </c>
      <c r="Y208" s="127">
        <v>5.5E-2</v>
      </c>
      <c r="Z208" s="127">
        <v>5.5E-2</v>
      </c>
      <c r="AA208" s="127">
        <v>5.5E-2</v>
      </c>
      <c r="AB208" s="127">
        <v>0.05</v>
      </c>
      <c r="AC208" s="127">
        <v>5.5E-2</v>
      </c>
      <c r="AD208" s="127">
        <v>5.5E-2</v>
      </c>
      <c r="AE208" s="127">
        <v>5.5E-2</v>
      </c>
      <c r="AF208" s="127">
        <v>5.5E-2</v>
      </c>
      <c r="AG208" s="127">
        <v>5.5E-2</v>
      </c>
      <c r="AH208" s="127">
        <v>5.5E-2</v>
      </c>
    </row>
    <row r="209" spans="2:34" x14ac:dyDescent="0.3">
      <c r="B209" s="32">
        <f t="shared" si="15"/>
        <v>2065</v>
      </c>
      <c r="C209" s="127">
        <v>5.5E-2</v>
      </c>
      <c r="D209" s="127">
        <v>5.5E-2</v>
      </c>
      <c r="E209" s="127">
        <v>5.5E-2</v>
      </c>
      <c r="F209" s="127">
        <v>5.5E-2</v>
      </c>
      <c r="G209" s="127">
        <v>5.5E-2</v>
      </c>
      <c r="H209" s="127">
        <v>5.5E-2</v>
      </c>
      <c r="I209" s="127">
        <v>5.5E-2</v>
      </c>
      <c r="J209" s="127">
        <v>5.5E-2</v>
      </c>
      <c r="K209" s="127">
        <v>5.5E-2</v>
      </c>
      <c r="L209" s="127">
        <v>5.5E-2</v>
      </c>
      <c r="M209" s="127">
        <v>5.5E-2</v>
      </c>
      <c r="N209" s="127">
        <v>5.5E-2</v>
      </c>
      <c r="O209" s="127">
        <v>5.5E-2</v>
      </c>
      <c r="P209" s="127">
        <v>5.5E-2</v>
      </c>
      <c r="Q209" s="127">
        <v>5.5E-2</v>
      </c>
      <c r="R209" s="127">
        <v>5.5E-2</v>
      </c>
      <c r="S209" s="127">
        <v>5.5E-2</v>
      </c>
      <c r="T209" s="127">
        <v>5.5E-2</v>
      </c>
      <c r="U209" s="127">
        <v>5.5E-2</v>
      </c>
      <c r="V209" s="127">
        <v>5.5E-2</v>
      </c>
      <c r="W209" s="127">
        <v>5.5E-2</v>
      </c>
      <c r="X209" s="127">
        <v>5.5E-2</v>
      </c>
      <c r="Y209" s="127">
        <v>5.5E-2</v>
      </c>
      <c r="Z209" s="127">
        <v>5.5E-2</v>
      </c>
      <c r="AA209" s="127">
        <v>5.5E-2</v>
      </c>
      <c r="AB209" s="127">
        <v>0.05</v>
      </c>
      <c r="AC209" s="127">
        <v>5.5E-2</v>
      </c>
      <c r="AD209" s="127">
        <v>5.5E-2</v>
      </c>
      <c r="AE209" s="127">
        <v>5.5E-2</v>
      </c>
      <c r="AF209" s="127">
        <v>5.5E-2</v>
      </c>
      <c r="AG209" s="127">
        <v>5.5E-2</v>
      </c>
      <c r="AH209" s="127">
        <v>5.5E-2</v>
      </c>
    </row>
    <row r="210" spans="2:34" x14ac:dyDescent="0.3">
      <c r="B210" s="32">
        <f t="shared" si="15"/>
        <v>2066</v>
      </c>
      <c r="C210" s="127">
        <v>5.5E-2</v>
      </c>
      <c r="D210" s="127">
        <v>5.5E-2</v>
      </c>
      <c r="E210" s="127">
        <v>5.5E-2</v>
      </c>
      <c r="F210" s="127">
        <v>5.5E-2</v>
      </c>
      <c r="G210" s="127">
        <v>5.5E-2</v>
      </c>
      <c r="H210" s="127">
        <v>5.5E-2</v>
      </c>
      <c r="I210" s="127">
        <v>5.5E-2</v>
      </c>
      <c r="J210" s="127">
        <v>5.5E-2</v>
      </c>
      <c r="K210" s="127">
        <v>5.5E-2</v>
      </c>
      <c r="L210" s="127">
        <v>5.5E-2</v>
      </c>
      <c r="M210" s="127">
        <v>5.5E-2</v>
      </c>
      <c r="N210" s="127">
        <v>5.5E-2</v>
      </c>
      <c r="O210" s="127">
        <v>5.5E-2</v>
      </c>
      <c r="P210" s="127">
        <v>5.5E-2</v>
      </c>
      <c r="Q210" s="127">
        <v>5.5E-2</v>
      </c>
      <c r="R210" s="127">
        <v>5.5E-2</v>
      </c>
      <c r="S210" s="127">
        <v>5.5E-2</v>
      </c>
      <c r="T210" s="127">
        <v>5.5E-2</v>
      </c>
      <c r="U210" s="127">
        <v>5.5E-2</v>
      </c>
      <c r="V210" s="127">
        <v>5.5E-2</v>
      </c>
      <c r="W210" s="127">
        <v>5.5E-2</v>
      </c>
      <c r="X210" s="127">
        <v>5.5E-2</v>
      </c>
      <c r="Y210" s="127">
        <v>5.5E-2</v>
      </c>
      <c r="Z210" s="127">
        <v>5.5E-2</v>
      </c>
      <c r="AA210" s="127">
        <v>5.5E-2</v>
      </c>
      <c r="AB210" s="127">
        <v>0.05</v>
      </c>
      <c r="AC210" s="127">
        <v>5.5E-2</v>
      </c>
      <c r="AD210" s="127">
        <v>5.5E-2</v>
      </c>
      <c r="AE210" s="127">
        <v>5.5E-2</v>
      </c>
      <c r="AF210" s="127">
        <v>5.5E-2</v>
      </c>
      <c r="AG210" s="127">
        <v>5.5E-2</v>
      </c>
      <c r="AH210" s="127">
        <v>5.5E-2</v>
      </c>
    </row>
    <row r="211" spans="2:34" x14ac:dyDescent="0.3">
      <c r="B211" s="32">
        <f t="shared" si="15"/>
        <v>2067</v>
      </c>
      <c r="C211" s="127">
        <v>5.5E-2</v>
      </c>
      <c r="D211" s="127">
        <v>5.5E-2</v>
      </c>
      <c r="E211" s="127">
        <v>5.5E-2</v>
      </c>
      <c r="F211" s="127">
        <v>5.5E-2</v>
      </c>
      <c r="G211" s="127">
        <v>5.5E-2</v>
      </c>
      <c r="H211" s="127">
        <v>5.5E-2</v>
      </c>
      <c r="I211" s="127">
        <v>5.5E-2</v>
      </c>
      <c r="J211" s="127">
        <v>5.5E-2</v>
      </c>
      <c r="K211" s="127">
        <v>5.5E-2</v>
      </c>
      <c r="L211" s="127">
        <v>5.5E-2</v>
      </c>
      <c r="M211" s="127">
        <v>5.5E-2</v>
      </c>
      <c r="N211" s="127">
        <v>5.5E-2</v>
      </c>
      <c r="O211" s="127">
        <v>5.5E-2</v>
      </c>
      <c r="P211" s="127">
        <v>5.5E-2</v>
      </c>
      <c r="Q211" s="127">
        <v>5.5E-2</v>
      </c>
      <c r="R211" s="127">
        <v>5.5E-2</v>
      </c>
      <c r="S211" s="127">
        <v>5.5E-2</v>
      </c>
      <c r="T211" s="127">
        <v>5.5E-2</v>
      </c>
      <c r="U211" s="127">
        <v>5.5E-2</v>
      </c>
      <c r="V211" s="127">
        <v>5.5E-2</v>
      </c>
      <c r="W211" s="127">
        <v>5.5E-2</v>
      </c>
      <c r="X211" s="127">
        <v>5.5E-2</v>
      </c>
      <c r="Y211" s="127">
        <v>5.5E-2</v>
      </c>
      <c r="Z211" s="127">
        <v>5.5E-2</v>
      </c>
      <c r="AA211" s="127">
        <v>5.5E-2</v>
      </c>
      <c r="AB211" s="127">
        <v>0.05</v>
      </c>
      <c r="AC211" s="127">
        <v>5.5E-2</v>
      </c>
      <c r="AD211" s="127">
        <v>5.5E-2</v>
      </c>
      <c r="AE211" s="127">
        <v>5.5E-2</v>
      </c>
      <c r="AF211" s="127">
        <v>5.5E-2</v>
      </c>
      <c r="AG211" s="127">
        <v>5.5E-2</v>
      </c>
      <c r="AH211" s="127">
        <v>5.5E-2</v>
      </c>
    </row>
    <row r="212" spans="2:34" x14ac:dyDescent="0.3">
      <c r="B212" s="32">
        <f t="shared" si="15"/>
        <v>2068</v>
      </c>
      <c r="C212" s="127">
        <v>5.5E-2</v>
      </c>
      <c r="D212" s="127">
        <v>5.5E-2</v>
      </c>
      <c r="E212" s="127">
        <v>5.5E-2</v>
      </c>
      <c r="F212" s="127">
        <v>5.5E-2</v>
      </c>
      <c r="G212" s="127">
        <v>5.5E-2</v>
      </c>
      <c r="H212" s="127">
        <v>5.5E-2</v>
      </c>
      <c r="I212" s="127">
        <v>5.5E-2</v>
      </c>
      <c r="J212" s="127">
        <v>5.5E-2</v>
      </c>
      <c r="K212" s="127">
        <v>5.5E-2</v>
      </c>
      <c r="L212" s="127">
        <v>5.5E-2</v>
      </c>
      <c r="M212" s="127">
        <v>5.5E-2</v>
      </c>
      <c r="N212" s="127">
        <v>5.5E-2</v>
      </c>
      <c r="O212" s="127">
        <v>5.5E-2</v>
      </c>
      <c r="P212" s="127">
        <v>5.5E-2</v>
      </c>
      <c r="Q212" s="127">
        <v>5.5E-2</v>
      </c>
      <c r="R212" s="127">
        <v>5.5E-2</v>
      </c>
      <c r="S212" s="127">
        <v>5.5E-2</v>
      </c>
      <c r="T212" s="127">
        <v>5.5E-2</v>
      </c>
      <c r="U212" s="127">
        <v>5.5E-2</v>
      </c>
      <c r="V212" s="127">
        <v>5.5E-2</v>
      </c>
      <c r="W212" s="127">
        <v>5.5E-2</v>
      </c>
      <c r="X212" s="127">
        <v>5.5E-2</v>
      </c>
      <c r="Y212" s="127">
        <v>5.5E-2</v>
      </c>
      <c r="Z212" s="127">
        <v>5.5E-2</v>
      </c>
      <c r="AA212" s="127">
        <v>5.5E-2</v>
      </c>
      <c r="AB212" s="127">
        <v>0.05</v>
      </c>
      <c r="AC212" s="127">
        <v>5.5E-2</v>
      </c>
      <c r="AD212" s="127">
        <v>5.5E-2</v>
      </c>
      <c r="AE212" s="127">
        <v>5.5E-2</v>
      </c>
      <c r="AF212" s="127">
        <v>5.5E-2</v>
      </c>
      <c r="AG212" s="127">
        <v>5.5E-2</v>
      </c>
      <c r="AH212" s="127">
        <v>5.5E-2</v>
      </c>
    </row>
    <row r="213" spans="2:34" x14ac:dyDescent="0.3">
      <c r="B213" s="32">
        <f t="shared" si="15"/>
        <v>2069</v>
      </c>
      <c r="C213" s="127">
        <v>5.5E-2</v>
      </c>
      <c r="D213" s="127">
        <v>5.5E-2</v>
      </c>
      <c r="E213" s="127">
        <v>5.5E-2</v>
      </c>
      <c r="F213" s="127">
        <v>5.5E-2</v>
      </c>
      <c r="G213" s="127">
        <v>5.5E-2</v>
      </c>
      <c r="H213" s="127">
        <v>5.5E-2</v>
      </c>
      <c r="I213" s="127">
        <v>5.5E-2</v>
      </c>
      <c r="J213" s="127">
        <v>5.5E-2</v>
      </c>
      <c r="K213" s="127">
        <v>5.5E-2</v>
      </c>
      <c r="L213" s="127">
        <v>5.5E-2</v>
      </c>
      <c r="M213" s="127">
        <v>5.5E-2</v>
      </c>
      <c r="N213" s="127">
        <v>5.5E-2</v>
      </c>
      <c r="O213" s="127">
        <v>5.5E-2</v>
      </c>
      <c r="P213" s="127">
        <v>5.5E-2</v>
      </c>
      <c r="Q213" s="127">
        <v>5.5E-2</v>
      </c>
      <c r="R213" s="127">
        <v>5.5E-2</v>
      </c>
      <c r="S213" s="127">
        <v>5.5E-2</v>
      </c>
      <c r="T213" s="127">
        <v>5.5E-2</v>
      </c>
      <c r="U213" s="127">
        <v>5.5E-2</v>
      </c>
      <c r="V213" s="127">
        <v>5.5E-2</v>
      </c>
      <c r="W213" s="127">
        <v>5.5E-2</v>
      </c>
      <c r="X213" s="127">
        <v>5.5E-2</v>
      </c>
      <c r="Y213" s="127">
        <v>5.5E-2</v>
      </c>
      <c r="Z213" s="127">
        <v>5.5E-2</v>
      </c>
      <c r="AA213" s="127">
        <v>5.5E-2</v>
      </c>
      <c r="AB213" s="127">
        <v>0.05</v>
      </c>
      <c r="AC213" s="127">
        <v>5.5E-2</v>
      </c>
      <c r="AD213" s="127">
        <v>5.5E-2</v>
      </c>
      <c r="AE213" s="127">
        <v>5.5E-2</v>
      </c>
      <c r="AF213" s="127">
        <v>5.5E-2</v>
      </c>
      <c r="AG213" s="127">
        <v>5.5E-2</v>
      </c>
      <c r="AH213" s="127">
        <v>5.5E-2</v>
      </c>
    </row>
    <row r="214" spans="2:34" ht="14.5" thickBot="1" x14ac:dyDescent="0.35">
      <c r="B214" s="67">
        <f t="shared" ref="B214" si="16">B145</f>
        <v>2070</v>
      </c>
      <c r="C214" s="128">
        <v>5.5E-2</v>
      </c>
      <c r="D214" s="128">
        <v>5.5E-2</v>
      </c>
      <c r="E214" s="128">
        <v>5.5E-2</v>
      </c>
      <c r="F214" s="128">
        <v>5.5E-2</v>
      </c>
      <c r="G214" s="128">
        <v>5.5E-2</v>
      </c>
      <c r="H214" s="128">
        <v>5.5E-2</v>
      </c>
      <c r="I214" s="128">
        <v>5.5E-2</v>
      </c>
      <c r="J214" s="128">
        <v>5.5E-2</v>
      </c>
      <c r="K214" s="128">
        <v>5.5E-2</v>
      </c>
      <c r="L214" s="128">
        <v>5.5E-2</v>
      </c>
      <c r="M214" s="128">
        <v>5.5E-2</v>
      </c>
      <c r="N214" s="128">
        <v>5.5E-2</v>
      </c>
      <c r="O214" s="128">
        <v>5.5E-2</v>
      </c>
      <c r="P214" s="128">
        <v>5.5E-2</v>
      </c>
      <c r="Q214" s="128">
        <v>5.5E-2</v>
      </c>
      <c r="R214" s="128">
        <v>5.5E-2</v>
      </c>
      <c r="S214" s="128">
        <v>5.5E-2</v>
      </c>
      <c r="T214" s="128">
        <v>5.5E-2</v>
      </c>
      <c r="U214" s="128">
        <v>5.5E-2</v>
      </c>
      <c r="V214" s="128">
        <v>5.5E-2</v>
      </c>
      <c r="W214" s="128">
        <v>5.5E-2</v>
      </c>
      <c r="X214" s="128">
        <v>5.5E-2</v>
      </c>
      <c r="Y214" s="128">
        <v>5.5E-2</v>
      </c>
      <c r="Z214" s="128">
        <v>5.5E-2</v>
      </c>
      <c r="AA214" s="128">
        <v>5.5E-2</v>
      </c>
      <c r="AB214" s="128">
        <v>0.05</v>
      </c>
      <c r="AC214" s="127">
        <v>5.5E-2</v>
      </c>
      <c r="AD214" s="127">
        <v>5.5E-2</v>
      </c>
      <c r="AE214" s="127">
        <v>5.5E-2</v>
      </c>
      <c r="AF214" s="127">
        <v>5.5E-2</v>
      </c>
      <c r="AG214" s="127">
        <v>5.5E-2</v>
      </c>
      <c r="AH214" s="127">
        <v>5.5E-2</v>
      </c>
    </row>
    <row r="215" spans="2:34" x14ac:dyDescent="0.3"/>
    <row r="216" spans="2:34" ht="14.5" thickBot="1" x14ac:dyDescent="0.35">
      <c r="B216" s="161" t="s">
        <v>56</v>
      </c>
    </row>
    <row r="217" spans="2:34" ht="26.5" thickBot="1" x14ac:dyDescent="0.35">
      <c r="B217" s="30" t="s">
        <v>7</v>
      </c>
      <c r="C217" s="158" t="str">
        <f>C148</f>
        <v>2020_5</v>
      </c>
      <c r="D217" s="158" t="str">
        <f t="shared" ref="D217:J217" si="17">D148</f>
        <v>2025_A</v>
      </c>
      <c r="E217" s="158" t="str">
        <f t="shared" si="17"/>
        <v>2025_B</v>
      </c>
      <c r="F217" s="158" t="str">
        <f t="shared" si="17"/>
        <v>2025_C</v>
      </c>
      <c r="G217" s="158" t="str">
        <f t="shared" si="17"/>
        <v>2025_D</v>
      </c>
      <c r="H217" s="158" t="str">
        <f t="shared" si="17"/>
        <v>2025_E</v>
      </c>
      <c r="I217" s="158" t="str">
        <f t="shared" si="17"/>
        <v>2025_F</v>
      </c>
      <c r="J217" s="158">
        <f t="shared" si="17"/>
        <v>0</v>
      </c>
      <c r="K217" s="158">
        <f t="shared" ref="K217:T217" si="18">K148</f>
        <v>0</v>
      </c>
      <c r="L217" s="158">
        <f t="shared" si="18"/>
        <v>0</v>
      </c>
      <c r="M217" s="158">
        <f t="shared" si="18"/>
        <v>0</v>
      </c>
      <c r="N217" s="158">
        <f t="shared" si="18"/>
        <v>0</v>
      </c>
      <c r="O217" s="158">
        <f t="shared" si="18"/>
        <v>0</v>
      </c>
      <c r="P217" s="158">
        <f t="shared" si="18"/>
        <v>0</v>
      </c>
      <c r="Q217" s="158">
        <f t="shared" si="18"/>
        <v>0</v>
      </c>
      <c r="R217" s="158">
        <f t="shared" si="18"/>
        <v>0</v>
      </c>
      <c r="S217" s="158">
        <f t="shared" si="18"/>
        <v>0</v>
      </c>
      <c r="T217" s="158">
        <f t="shared" si="18"/>
        <v>0</v>
      </c>
      <c r="U217" s="158">
        <f t="shared" ref="U217:AB217" si="19">U148</f>
        <v>0</v>
      </c>
      <c r="V217" s="158">
        <f t="shared" si="19"/>
        <v>0</v>
      </c>
      <c r="W217" s="158">
        <f t="shared" si="19"/>
        <v>0</v>
      </c>
      <c r="X217" s="158">
        <f t="shared" si="19"/>
        <v>0</v>
      </c>
      <c r="Y217" s="158">
        <f t="shared" si="19"/>
        <v>0</v>
      </c>
      <c r="Z217" s="158">
        <f t="shared" si="19"/>
        <v>0</v>
      </c>
      <c r="AA217" s="158">
        <f t="shared" si="19"/>
        <v>0</v>
      </c>
      <c r="AB217" s="158">
        <f t="shared" si="19"/>
        <v>0</v>
      </c>
      <c r="AC217" s="158">
        <f t="shared" ref="AC217:AD217" si="20">AC148</f>
        <v>0</v>
      </c>
      <c r="AD217" s="158">
        <f t="shared" si="20"/>
        <v>0</v>
      </c>
      <c r="AE217" s="158">
        <f t="shared" ref="AE217:AF217" si="21">AE148</f>
        <v>0</v>
      </c>
      <c r="AF217" s="158">
        <f t="shared" si="21"/>
        <v>0</v>
      </c>
      <c r="AG217" s="158">
        <f t="shared" ref="AG217:AH217" si="22">AG148</f>
        <v>0</v>
      </c>
      <c r="AH217" s="158">
        <f t="shared" si="22"/>
        <v>0</v>
      </c>
    </row>
    <row r="218" spans="2:34" x14ac:dyDescent="0.3">
      <c r="B218" s="33">
        <f>B149</f>
        <v>2005</v>
      </c>
      <c r="C218" s="127">
        <v>1.9521717911176184E-2</v>
      </c>
      <c r="D218" s="127">
        <v>1.9521717911176184E-2</v>
      </c>
      <c r="E218" s="127">
        <v>1.9521717911176184E-2</v>
      </c>
      <c r="F218" s="127">
        <v>1.9521717911176184E-2</v>
      </c>
      <c r="G218" s="127">
        <v>1.9521717911176184E-2</v>
      </c>
      <c r="H218" s="127">
        <v>1.9521717911176184E-2</v>
      </c>
      <c r="I218" s="127">
        <v>1.9521717911176184E-2</v>
      </c>
      <c r="J218" s="127">
        <v>1.9521717911176184E-2</v>
      </c>
      <c r="K218" s="127">
        <v>1.9521717911176184E-2</v>
      </c>
      <c r="L218" s="127">
        <v>1.9521717911176184E-2</v>
      </c>
      <c r="M218" s="127">
        <v>1.9521717911176184E-2</v>
      </c>
      <c r="N218" s="127">
        <v>1.9521717911176184E-2</v>
      </c>
      <c r="O218" s="127">
        <v>1.9521717911176184E-2</v>
      </c>
      <c r="P218" s="127">
        <v>1.9521717911176184E-2</v>
      </c>
      <c r="Q218" s="127">
        <v>1.9521717911176184E-2</v>
      </c>
      <c r="R218" s="127">
        <v>1.9521717911176184E-2</v>
      </c>
      <c r="S218" s="127">
        <v>1.9521717911176184E-2</v>
      </c>
      <c r="T218" s="127">
        <v>1.9521717911176184E-2</v>
      </c>
      <c r="U218" s="127">
        <v>1.9521717911176184E-2</v>
      </c>
      <c r="V218" s="127">
        <v>1.9521717911176184E-2</v>
      </c>
      <c r="W218" s="127">
        <v>1.9521717911176184E-2</v>
      </c>
      <c r="X218" s="127">
        <v>1.9521717911176184E-2</v>
      </c>
      <c r="Y218" s="127">
        <v>1.9521717911176184E-2</v>
      </c>
      <c r="Z218" s="127">
        <v>1.9521717911176184E-2</v>
      </c>
      <c r="AA218" s="127">
        <v>1.9521717911176184E-2</v>
      </c>
      <c r="AB218" s="127">
        <v>2.2753128555176336E-2</v>
      </c>
      <c r="AC218" s="127">
        <v>1.9521717911176184E-2</v>
      </c>
      <c r="AD218" s="127">
        <v>1.9521717911176184E-2</v>
      </c>
      <c r="AE218" s="127">
        <v>1.9521717911176201E-2</v>
      </c>
      <c r="AF218" s="127">
        <v>1.9521717911176201E-2</v>
      </c>
      <c r="AG218" s="127">
        <v>1.9521717911176201E-2</v>
      </c>
      <c r="AH218" s="127">
        <v>1.9521717911176201E-2</v>
      </c>
    </row>
    <row r="219" spans="2:34" x14ac:dyDescent="0.3">
      <c r="B219" s="32">
        <f t="shared" ref="B219:B282" si="23">B150</f>
        <v>2006</v>
      </c>
      <c r="C219" s="127">
        <v>2.4271844660194174E-2</v>
      </c>
      <c r="D219" s="127">
        <v>2.4271844660194174E-2</v>
      </c>
      <c r="E219" s="127">
        <v>2.4271844660194174E-2</v>
      </c>
      <c r="F219" s="127">
        <v>2.4271844660194174E-2</v>
      </c>
      <c r="G219" s="127">
        <v>2.4271844660194174E-2</v>
      </c>
      <c r="H219" s="127">
        <v>2.4271844660194174E-2</v>
      </c>
      <c r="I219" s="127">
        <v>2.4271844660194174E-2</v>
      </c>
      <c r="J219" s="127">
        <v>2.4271844660194174E-2</v>
      </c>
      <c r="K219" s="127">
        <v>2.4271844660194174E-2</v>
      </c>
      <c r="L219" s="127">
        <v>2.4271844660194174E-2</v>
      </c>
      <c r="M219" s="127">
        <v>2.4271844660194174E-2</v>
      </c>
      <c r="N219" s="127">
        <v>2.4271844660194174E-2</v>
      </c>
      <c r="O219" s="127">
        <v>2.4271844660194174E-2</v>
      </c>
      <c r="P219" s="127">
        <v>2.4271844660194174E-2</v>
      </c>
      <c r="Q219" s="127">
        <v>2.4271844660194174E-2</v>
      </c>
      <c r="R219" s="127">
        <v>2.4271844660194174E-2</v>
      </c>
      <c r="S219" s="127">
        <v>2.4271844660194174E-2</v>
      </c>
      <c r="T219" s="127">
        <v>2.4271844660194174E-2</v>
      </c>
      <c r="U219" s="127">
        <v>2.4271844660194174E-2</v>
      </c>
      <c r="V219" s="127">
        <v>2.4271844660194174E-2</v>
      </c>
      <c r="W219" s="127">
        <v>2.4271844660194174E-2</v>
      </c>
      <c r="X219" s="127">
        <v>2.4271844660194174E-2</v>
      </c>
      <c r="Y219" s="127">
        <v>2.4271844660194174E-2</v>
      </c>
      <c r="Z219" s="127">
        <v>2.4271844660194174E-2</v>
      </c>
      <c r="AA219" s="127">
        <v>2.4271844660194174E-2</v>
      </c>
      <c r="AB219" s="127">
        <v>2.8735632183908046E-2</v>
      </c>
      <c r="AC219" s="127">
        <v>2.4271844660194174E-2</v>
      </c>
      <c r="AD219" s="127">
        <v>2.4271844660194174E-2</v>
      </c>
      <c r="AE219" s="127">
        <v>2.4271844660194199E-2</v>
      </c>
      <c r="AF219" s="127">
        <v>2.4271844660194199E-2</v>
      </c>
      <c r="AG219" s="127">
        <v>2.4271844660194199E-2</v>
      </c>
      <c r="AH219" s="127">
        <v>2.4271844660194199E-2</v>
      </c>
    </row>
    <row r="220" spans="2:34" x14ac:dyDescent="0.3">
      <c r="B220" s="32">
        <f t="shared" si="23"/>
        <v>2007</v>
      </c>
      <c r="C220" s="127">
        <v>1.6544117647058824E-2</v>
      </c>
      <c r="D220" s="127">
        <v>1.6544117647058824E-2</v>
      </c>
      <c r="E220" s="127">
        <v>1.6544117647058824E-2</v>
      </c>
      <c r="F220" s="127">
        <v>1.6544117647058824E-2</v>
      </c>
      <c r="G220" s="127">
        <v>1.6544117647058824E-2</v>
      </c>
      <c r="H220" s="127">
        <v>1.6544117647058824E-2</v>
      </c>
      <c r="I220" s="127">
        <v>1.6544117647058824E-2</v>
      </c>
      <c r="J220" s="127">
        <v>1.6544117647058824E-2</v>
      </c>
      <c r="K220" s="127">
        <v>1.6544117647058824E-2</v>
      </c>
      <c r="L220" s="127">
        <v>1.6544117647058824E-2</v>
      </c>
      <c r="M220" s="127">
        <v>1.6544117647058824E-2</v>
      </c>
      <c r="N220" s="127">
        <v>1.6544117647058824E-2</v>
      </c>
      <c r="O220" s="127">
        <v>1.6544117647058824E-2</v>
      </c>
      <c r="P220" s="127">
        <v>1.6544117647058824E-2</v>
      </c>
      <c r="Q220" s="127">
        <v>1.6544117647058824E-2</v>
      </c>
      <c r="R220" s="127">
        <v>1.6544117647058824E-2</v>
      </c>
      <c r="S220" s="127">
        <v>1.6544117647058824E-2</v>
      </c>
      <c r="T220" s="127">
        <v>1.6544117647058824E-2</v>
      </c>
      <c r="U220" s="127">
        <v>1.6544117647058824E-2</v>
      </c>
      <c r="V220" s="127">
        <v>1.6544117647058824E-2</v>
      </c>
      <c r="W220" s="127">
        <v>1.6544117647058824E-2</v>
      </c>
      <c r="X220" s="127">
        <v>1.6544117647058824E-2</v>
      </c>
      <c r="Y220" s="127">
        <v>1.6544117647058824E-2</v>
      </c>
      <c r="Z220" s="127">
        <v>1.6544117647058824E-2</v>
      </c>
      <c r="AA220" s="127">
        <v>1.6544117647058824E-2</v>
      </c>
      <c r="AB220" s="127">
        <v>1.9920643568347652E-2</v>
      </c>
      <c r="AC220" s="127">
        <v>1.6544117647058824E-2</v>
      </c>
      <c r="AD220" s="127">
        <v>1.6544117647058824E-2</v>
      </c>
      <c r="AE220" s="127">
        <v>1.6544117647058799E-2</v>
      </c>
      <c r="AF220" s="127">
        <v>1.6544117647058799E-2</v>
      </c>
      <c r="AG220" s="127">
        <v>1.6544117647058799E-2</v>
      </c>
      <c r="AH220" s="127">
        <v>1.6544117647058799E-2</v>
      </c>
    </row>
    <row r="221" spans="2:34" x14ac:dyDescent="0.3">
      <c r="B221" s="32">
        <f t="shared" si="23"/>
        <v>2008</v>
      </c>
      <c r="C221" s="127">
        <v>1.7660044150110375E-2</v>
      </c>
      <c r="D221" s="127">
        <v>1.7660044150110375E-2</v>
      </c>
      <c r="E221" s="127">
        <v>1.7660044150110375E-2</v>
      </c>
      <c r="F221" s="127">
        <v>1.7660044150110375E-2</v>
      </c>
      <c r="G221" s="127">
        <v>1.7660044150110375E-2</v>
      </c>
      <c r="H221" s="127">
        <v>1.7660044150110375E-2</v>
      </c>
      <c r="I221" s="127">
        <v>1.7660044150110375E-2</v>
      </c>
      <c r="J221" s="127">
        <v>1.7660044150110375E-2</v>
      </c>
      <c r="K221" s="127">
        <v>1.7660044150110375E-2</v>
      </c>
      <c r="L221" s="127">
        <v>1.7660044150110375E-2</v>
      </c>
      <c r="M221" s="127">
        <v>1.7660044150110375E-2</v>
      </c>
      <c r="N221" s="127">
        <v>1.7660044150110375E-2</v>
      </c>
      <c r="O221" s="127">
        <v>1.7660044150110375E-2</v>
      </c>
      <c r="P221" s="127">
        <v>1.7660044150110375E-2</v>
      </c>
      <c r="Q221" s="127">
        <v>1.7660044150110375E-2</v>
      </c>
      <c r="R221" s="127">
        <v>1.7660044150110375E-2</v>
      </c>
      <c r="S221" s="127">
        <v>1.7660044150110375E-2</v>
      </c>
      <c r="T221" s="127">
        <v>1.7660044150110375E-2</v>
      </c>
      <c r="U221" s="127">
        <v>1.7660044150110375E-2</v>
      </c>
      <c r="V221" s="127">
        <v>1.7660044150110375E-2</v>
      </c>
      <c r="W221" s="127">
        <v>1.7660044150110375E-2</v>
      </c>
      <c r="X221" s="127">
        <v>1.7660044150110375E-2</v>
      </c>
      <c r="Y221" s="127">
        <v>1.7660044150110375E-2</v>
      </c>
      <c r="Z221" s="127">
        <v>1.7660044150110375E-2</v>
      </c>
      <c r="AA221" s="127">
        <v>1.7660044150110375E-2</v>
      </c>
      <c r="AB221" s="127">
        <v>2.1641338831832495E-2</v>
      </c>
      <c r="AC221" s="127">
        <v>1.7660044150110375E-2</v>
      </c>
      <c r="AD221" s="127">
        <v>1.7660044150110375E-2</v>
      </c>
      <c r="AE221" s="127">
        <v>1.76600441501104E-2</v>
      </c>
      <c r="AF221" s="127">
        <v>1.76600441501104E-2</v>
      </c>
      <c r="AG221" s="127">
        <v>1.76600441501104E-2</v>
      </c>
      <c r="AH221" s="127">
        <v>1.76600441501104E-2</v>
      </c>
    </row>
    <row r="222" spans="2:34" x14ac:dyDescent="0.3">
      <c r="B222" s="32">
        <f t="shared" si="23"/>
        <v>2009</v>
      </c>
      <c r="C222" s="127">
        <v>1.797945205479452E-2</v>
      </c>
      <c r="D222" s="127">
        <v>1.797945205479452E-2</v>
      </c>
      <c r="E222" s="127">
        <v>1.797945205479452E-2</v>
      </c>
      <c r="F222" s="127">
        <v>1.797945205479452E-2</v>
      </c>
      <c r="G222" s="127">
        <v>1.797945205479452E-2</v>
      </c>
      <c r="H222" s="127">
        <v>1.797945205479452E-2</v>
      </c>
      <c r="I222" s="127">
        <v>1.797945205479452E-2</v>
      </c>
      <c r="J222" s="127">
        <v>1.797945205479452E-2</v>
      </c>
      <c r="K222" s="127">
        <v>1.797945205479452E-2</v>
      </c>
      <c r="L222" s="127">
        <v>1.797945205479452E-2</v>
      </c>
      <c r="M222" s="127">
        <v>1.797945205479452E-2</v>
      </c>
      <c r="N222" s="127">
        <v>1.797945205479452E-2</v>
      </c>
      <c r="O222" s="127">
        <v>1.797945205479452E-2</v>
      </c>
      <c r="P222" s="127">
        <v>1.797945205479452E-2</v>
      </c>
      <c r="Q222" s="127">
        <v>1.797945205479452E-2</v>
      </c>
      <c r="R222" s="127">
        <v>1.797945205479452E-2</v>
      </c>
      <c r="S222" s="127">
        <v>1.797945205479452E-2</v>
      </c>
      <c r="T222" s="127">
        <v>1.797945205479452E-2</v>
      </c>
      <c r="U222" s="127">
        <v>1.797945205479452E-2</v>
      </c>
      <c r="V222" s="127">
        <v>1.797945205479452E-2</v>
      </c>
      <c r="W222" s="127">
        <v>1.797945205479452E-2</v>
      </c>
      <c r="X222" s="127">
        <v>1.797945205479452E-2</v>
      </c>
      <c r="Y222" s="127">
        <v>1.797945205479452E-2</v>
      </c>
      <c r="Z222" s="127">
        <v>1.797945205479452E-2</v>
      </c>
      <c r="AA222" s="127">
        <v>1.797945205479452E-2</v>
      </c>
      <c r="AB222" s="127">
        <v>2.3E-2</v>
      </c>
      <c r="AC222" s="127">
        <v>1.797945205479452E-2</v>
      </c>
      <c r="AD222" s="127">
        <v>1.797945205479452E-2</v>
      </c>
      <c r="AE222" s="127">
        <v>1.7979452054794499E-2</v>
      </c>
      <c r="AF222" s="127">
        <v>1.7979452054794499E-2</v>
      </c>
      <c r="AG222" s="127">
        <v>1.7979452054794499E-2</v>
      </c>
      <c r="AH222" s="127">
        <v>1.7979452054794499E-2</v>
      </c>
    </row>
    <row r="223" spans="2:34" x14ac:dyDescent="0.3">
      <c r="B223" s="32">
        <f t="shared" si="23"/>
        <v>2010</v>
      </c>
      <c r="C223" s="127">
        <v>1.4830508474576272E-2</v>
      </c>
      <c r="D223" s="127">
        <v>1.4830508474576272E-2</v>
      </c>
      <c r="E223" s="127">
        <v>1.4830508474576272E-2</v>
      </c>
      <c r="F223" s="127">
        <v>1.4830508474576272E-2</v>
      </c>
      <c r="G223" s="127">
        <v>1.4830508474576272E-2</v>
      </c>
      <c r="H223" s="127">
        <v>1.4830508474576272E-2</v>
      </c>
      <c r="I223" s="127">
        <v>1.4830508474576272E-2</v>
      </c>
      <c r="J223" s="127">
        <v>1.4830508474576272E-2</v>
      </c>
      <c r="K223" s="127">
        <v>1.4830508474576272E-2</v>
      </c>
      <c r="L223" s="127">
        <v>1.4830508474576272E-2</v>
      </c>
      <c r="M223" s="127">
        <v>1.4830508474576272E-2</v>
      </c>
      <c r="N223" s="127">
        <v>1.4830508474576272E-2</v>
      </c>
      <c r="O223" s="127">
        <v>1.4830508474576272E-2</v>
      </c>
      <c r="P223" s="127">
        <v>1.4830508474576272E-2</v>
      </c>
      <c r="Q223" s="127">
        <v>1.4830508474576272E-2</v>
      </c>
      <c r="R223" s="127">
        <v>1.4830508474576272E-2</v>
      </c>
      <c r="S223" s="127">
        <v>1.4830508474576272E-2</v>
      </c>
      <c r="T223" s="127">
        <v>1.4830508474576272E-2</v>
      </c>
      <c r="U223" s="127">
        <v>1.4830508474576272E-2</v>
      </c>
      <c r="V223" s="127">
        <v>1.4830508474576272E-2</v>
      </c>
      <c r="W223" s="127">
        <v>1.4830508474576272E-2</v>
      </c>
      <c r="X223" s="127">
        <v>1.4830508474576272E-2</v>
      </c>
      <c r="Y223" s="127">
        <v>1.4830508474576272E-2</v>
      </c>
      <c r="Z223" s="127">
        <v>1.4830508474576272E-2</v>
      </c>
      <c r="AA223" s="127">
        <v>1.4830508474576272E-2</v>
      </c>
      <c r="AB223" s="127">
        <v>2.3E-2</v>
      </c>
      <c r="AC223" s="127">
        <v>1.4830508474576272E-2</v>
      </c>
      <c r="AD223" s="127">
        <v>1.4830508474576272E-2</v>
      </c>
      <c r="AE223" s="127">
        <v>1.4830508474576299E-2</v>
      </c>
      <c r="AF223" s="127">
        <v>1.4830508474576299E-2</v>
      </c>
      <c r="AG223" s="127">
        <v>1.4830508474576299E-2</v>
      </c>
      <c r="AH223" s="127">
        <v>1.4830508474576299E-2</v>
      </c>
    </row>
    <row r="224" spans="2:34" x14ac:dyDescent="0.3">
      <c r="B224" s="32">
        <f t="shared" si="23"/>
        <v>2011</v>
      </c>
      <c r="C224" s="127">
        <v>2.2491349480968859E-2</v>
      </c>
      <c r="D224" s="127">
        <v>2.2491349480968859E-2</v>
      </c>
      <c r="E224" s="127">
        <v>2.2491349480968859E-2</v>
      </c>
      <c r="F224" s="127">
        <v>2.2491349480968859E-2</v>
      </c>
      <c r="G224" s="127">
        <v>2.2491349480968859E-2</v>
      </c>
      <c r="H224" s="127">
        <v>2.2491349480968859E-2</v>
      </c>
      <c r="I224" s="127">
        <v>2.2491349480968859E-2</v>
      </c>
      <c r="J224" s="127">
        <v>2.2491349480968859E-2</v>
      </c>
      <c r="K224" s="127">
        <v>2.2491349480968859E-2</v>
      </c>
      <c r="L224" s="127">
        <v>2.2491349480968859E-2</v>
      </c>
      <c r="M224" s="127">
        <v>2.2491349480968859E-2</v>
      </c>
      <c r="N224" s="127">
        <v>2.2491349480968859E-2</v>
      </c>
      <c r="O224" s="127">
        <v>2.2491349480968859E-2</v>
      </c>
      <c r="P224" s="127">
        <v>2.2491349480968859E-2</v>
      </c>
      <c r="Q224" s="127">
        <v>2.2491349480968859E-2</v>
      </c>
      <c r="R224" s="127">
        <v>2.2491349480968859E-2</v>
      </c>
      <c r="S224" s="127">
        <v>2.2491349480968859E-2</v>
      </c>
      <c r="T224" s="127">
        <v>2.2491349480968859E-2</v>
      </c>
      <c r="U224" s="127">
        <v>2.2491349480968859E-2</v>
      </c>
      <c r="V224" s="127">
        <v>2.2491349480968859E-2</v>
      </c>
      <c r="W224" s="127">
        <v>2.2491349480968859E-2</v>
      </c>
      <c r="X224" s="127">
        <v>2.2491349480968859E-2</v>
      </c>
      <c r="Y224" s="127">
        <v>2.2491349480968859E-2</v>
      </c>
      <c r="Z224" s="127">
        <v>2.2491349480968859E-2</v>
      </c>
      <c r="AA224" s="127">
        <v>2.2491349480968859E-2</v>
      </c>
      <c r="AB224" s="127">
        <v>2.3E-2</v>
      </c>
      <c r="AC224" s="127">
        <v>2.2491349480968859E-2</v>
      </c>
      <c r="AD224" s="127">
        <v>2.2491349480968859E-2</v>
      </c>
      <c r="AE224" s="127">
        <v>2.2491349480968901E-2</v>
      </c>
      <c r="AF224" s="127">
        <v>2.2491349480968901E-2</v>
      </c>
      <c r="AG224" s="127">
        <v>2.2491349480968901E-2</v>
      </c>
      <c r="AH224" s="127">
        <v>2.2491349480968901E-2</v>
      </c>
    </row>
    <row r="225" spans="2:34" x14ac:dyDescent="0.3">
      <c r="B225" s="32">
        <f t="shared" si="23"/>
        <v>2012</v>
      </c>
      <c r="C225" s="127">
        <v>1.9223224794036878E-2</v>
      </c>
      <c r="D225" s="127">
        <v>1.9223224794036878E-2</v>
      </c>
      <c r="E225" s="127">
        <v>1.9223224794036878E-2</v>
      </c>
      <c r="F225" s="127">
        <v>1.9223224794036878E-2</v>
      </c>
      <c r="G225" s="127">
        <v>1.9223224794036878E-2</v>
      </c>
      <c r="H225" s="127">
        <v>1.9223224794036878E-2</v>
      </c>
      <c r="I225" s="127">
        <v>1.9223224794036878E-2</v>
      </c>
      <c r="J225" s="127">
        <v>1.9223224794036878E-2</v>
      </c>
      <c r="K225" s="127">
        <v>1.9223224794036878E-2</v>
      </c>
      <c r="L225" s="127">
        <v>1.9223224794036878E-2</v>
      </c>
      <c r="M225" s="127">
        <v>1.9223224794036878E-2</v>
      </c>
      <c r="N225" s="127">
        <v>1.9223224794036878E-2</v>
      </c>
      <c r="O225" s="127">
        <v>1.9223224794036878E-2</v>
      </c>
      <c r="P225" s="127">
        <v>1.9223224794036878E-2</v>
      </c>
      <c r="Q225" s="127">
        <v>1.9223224794036878E-2</v>
      </c>
      <c r="R225" s="127">
        <v>1.9223224794036878E-2</v>
      </c>
      <c r="S225" s="127">
        <v>1.9223224794036878E-2</v>
      </c>
      <c r="T225" s="127">
        <v>1.9223224794036878E-2</v>
      </c>
      <c r="U225" s="127">
        <v>1.9223224794036878E-2</v>
      </c>
      <c r="V225" s="127">
        <v>1.9223224794036878E-2</v>
      </c>
      <c r="W225" s="127">
        <v>1.9223224794036878E-2</v>
      </c>
      <c r="X225" s="127">
        <v>1.9223224794036878E-2</v>
      </c>
      <c r="Y225" s="127">
        <v>1.9223224794036878E-2</v>
      </c>
      <c r="Z225" s="127">
        <v>1.9223224794036878E-2</v>
      </c>
      <c r="AA225" s="127">
        <v>1.9223224794036878E-2</v>
      </c>
      <c r="AB225" s="127">
        <v>2.3E-2</v>
      </c>
      <c r="AC225" s="127">
        <v>1.9223224794036878E-2</v>
      </c>
      <c r="AD225" s="127">
        <v>1.9223224794036878E-2</v>
      </c>
      <c r="AE225" s="127">
        <v>1.9223224794036899E-2</v>
      </c>
      <c r="AF225" s="127">
        <v>1.9223224794036899E-2</v>
      </c>
      <c r="AG225" s="127">
        <v>1.9223224794036899E-2</v>
      </c>
      <c r="AH225" s="127">
        <v>1.9223224794036899E-2</v>
      </c>
    </row>
    <row r="226" spans="2:34" x14ac:dyDescent="0.3">
      <c r="B226" s="32">
        <f t="shared" si="23"/>
        <v>2013</v>
      </c>
      <c r="C226" s="127">
        <v>1.6406250000000001E-2</v>
      </c>
      <c r="D226" s="127">
        <v>1.6406250000000001E-2</v>
      </c>
      <c r="E226" s="127">
        <v>1.6406250000000001E-2</v>
      </c>
      <c r="F226" s="127">
        <v>1.6406250000000001E-2</v>
      </c>
      <c r="G226" s="127">
        <v>1.6406250000000001E-2</v>
      </c>
      <c r="H226" s="127">
        <v>1.6406250000000001E-2</v>
      </c>
      <c r="I226" s="127">
        <v>1.6406250000000001E-2</v>
      </c>
      <c r="J226" s="127">
        <v>1.6406250000000001E-2</v>
      </c>
      <c r="K226" s="127">
        <v>1.6406250000000001E-2</v>
      </c>
      <c r="L226" s="127">
        <v>1.6406250000000001E-2</v>
      </c>
      <c r="M226" s="127">
        <v>1.6406250000000001E-2</v>
      </c>
      <c r="N226" s="127">
        <v>1.6406250000000001E-2</v>
      </c>
      <c r="O226" s="127">
        <v>1.6406250000000001E-2</v>
      </c>
      <c r="P226" s="127">
        <v>1.6406250000000001E-2</v>
      </c>
      <c r="Q226" s="127">
        <v>1.6406250000000001E-2</v>
      </c>
      <c r="R226" s="127">
        <v>1.6406250000000001E-2</v>
      </c>
      <c r="S226" s="127">
        <v>1.6406250000000001E-2</v>
      </c>
      <c r="T226" s="127">
        <v>1.6406250000000001E-2</v>
      </c>
      <c r="U226" s="127">
        <v>1.6406250000000001E-2</v>
      </c>
      <c r="V226" s="127">
        <v>1.6406250000000001E-2</v>
      </c>
      <c r="W226" s="127">
        <v>1.6406250000000001E-2</v>
      </c>
      <c r="X226" s="127">
        <v>1.6406250000000001E-2</v>
      </c>
      <c r="Y226" s="127">
        <v>1.6406250000000001E-2</v>
      </c>
      <c r="Z226" s="127">
        <v>1.6406250000000001E-2</v>
      </c>
      <c r="AA226" s="127">
        <v>1.6406250000000001E-2</v>
      </c>
      <c r="AB226" s="127">
        <v>2.3E-2</v>
      </c>
      <c r="AC226" s="127">
        <v>1.6406250000000001E-2</v>
      </c>
      <c r="AD226" s="127">
        <v>1.6406250000000001E-2</v>
      </c>
      <c r="AE226" s="127">
        <v>1.6406250000000001E-2</v>
      </c>
      <c r="AF226" s="127">
        <v>1.6406250000000001E-2</v>
      </c>
      <c r="AG226" s="127">
        <v>1.6406250000000001E-2</v>
      </c>
      <c r="AH226" s="127">
        <v>1.6406250000000001E-2</v>
      </c>
    </row>
    <row r="227" spans="2:34" x14ac:dyDescent="0.3">
      <c r="B227" s="32">
        <f t="shared" si="23"/>
        <v>2014</v>
      </c>
      <c r="C227" s="127">
        <v>1.627630011909488E-2</v>
      </c>
      <c r="D227" s="127">
        <v>1.627630011909488E-2</v>
      </c>
      <c r="E227" s="127">
        <v>1.627630011909488E-2</v>
      </c>
      <c r="F227" s="127">
        <v>1.627630011909488E-2</v>
      </c>
      <c r="G227" s="127">
        <v>1.627630011909488E-2</v>
      </c>
      <c r="H227" s="127">
        <v>1.627630011909488E-2</v>
      </c>
      <c r="I227" s="127">
        <v>1.627630011909488E-2</v>
      </c>
      <c r="J227" s="127">
        <v>1.627630011909488E-2</v>
      </c>
      <c r="K227" s="127">
        <v>1.627630011909488E-2</v>
      </c>
      <c r="L227" s="127">
        <v>1.627630011909488E-2</v>
      </c>
      <c r="M227" s="127">
        <v>1.627630011909488E-2</v>
      </c>
      <c r="N227" s="127">
        <v>1.627630011909488E-2</v>
      </c>
      <c r="O227" s="127">
        <v>1.627630011909488E-2</v>
      </c>
      <c r="P227" s="127">
        <v>1.627630011909488E-2</v>
      </c>
      <c r="Q227" s="127">
        <v>1.627630011909488E-2</v>
      </c>
      <c r="R227" s="127">
        <v>1.627630011909488E-2</v>
      </c>
      <c r="S227" s="127">
        <v>1.627630011909488E-2</v>
      </c>
      <c r="T227" s="127">
        <v>1.627630011909488E-2</v>
      </c>
      <c r="U227" s="127">
        <v>1.627630011909488E-2</v>
      </c>
      <c r="V227" s="127">
        <v>1.627630011909488E-2</v>
      </c>
      <c r="W227" s="127">
        <v>1.627630011909488E-2</v>
      </c>
      <c r="X227" s="127">
        <v>1.627630011909488E-2</v>
      </c>
      <c r="Y227" s="127">
        <v>1.627630011909488E-2</v>
      </c>
      <c r="Z227" s="127">
        <v>1.627630011909488E-2</v>
      </c>
      <c r="AA227" s="127">
        <v>1.627630011909488E-2</v>
      </c>
      <c r="AB227" s="127">
        <v>2.3E-2</v>
      </c>
      <c r="AC227" s="127">
        <v>1.627630011909488E-2</v>
      </c>
      <c r="AD227" s="127">
        <v>1.627630011909488E-2</v>
      </c>
      <c r="AE227" s="127">
        <v>1.6276300119094901E-2</v>
      </c>
      <c r="AF227" s="127">
        <v>1.6276300119094901E-2</v>
      </c>
      <c r="AG227" s="127">
        <v>1.6276300119094901E-2</v>
      </c>
      <c r="AH227" s="127">
        <v>1.6276300119094901E-2</v>
      </c>
    </row>
    <row r="228" spans="2:34" x14ac:dyDescent="0.3">
      <c r="B228" s="32">
        <f t="shared" si="23"/>
        <v>2015</v>
      </c>
      <c r="C228" s="127">
        <v>1.7309205350118019E-2</v>
      </c>
      <c r="D228" s="127">
        <v>1.7309205350118019E-2</v>
      </c>
      <c r="E228" s="127">
        <v>1.7309205350118019E-2</v>
      </c>
      <c r="F228" s="127">
        <v>1.7309205350118019E-2</v>
      </c>
      <c r="G228" s="127">
        <v>1.7309205350118019E-2</v>
      </c>
      <c r="H228" s="127">
        <v>1.7309205350118019E-2</v>
      </c>
      <c r="I228" s="127">
        <v>1.7309205350118019E-2</v>
      </c>
      <c r="J228" s="127">
        <v>1.7309205350118019E-2</v>
      </c>
      <c r="K228" s="127">
        <v>1.7309205350118019E-2</v>
      </c>
      <c r="L228" s="127">
        <v>1.7309205350118019E-2</v>
      </c>
      <c r="M228" s="127">
        <v>1.7309205350118019E-2</v>
      </c>
      <c r="N228" s="127">
        <v>1.7309205350118019E-2</v>
      </c>
      <c r="O228" s="127">
        <v>1.7309205350118019E-2</v>
      </c>
      <c r="P228" s="127">
        <v>1.7309205350118019E-2</v>
      </c>
      <c r="Q228" s="127">
        <v>1.7309205350118019E-2</v>
      </c>
      <c r="R228" s="127">
        <v>1.7309205350118019E-2</v>
      </c>
      <c r="S228" s="127">
        <v>1.7309205350118019E-2</v>
      </c>
      <c r="T228" s="127">
        <v>1.7309205350118019E-2</v>
      </c>
      <c r="U228" s="127">
        <v>1.7309205350118019E-2</v>
      </c>
      <c r="V228" s="127">
        <v>1.7309205350118019E-2</v>
      </c>
      <c r="W228" s="127">
        <v>1.7309205350118019E-2</v>
      </c>
      <c r="X228" s="127">
        <v>1.7309205350118019E-2</v>
      </c>
      <c r="Y228" s="127">
        <v>1.7309205350118019E-2</v>
      </c>
      <c r="Z228" s="127">
        <v>1.7309205350118019E-2</v>
      </c>
      <c r="AA228" s="127">
        <v>1.7309205350118019E-2</v>
      </c>
      <c r="AB228" s="127">
        <v>2.3E-2</v>
      </c>
      <c r="AC228" s="127">
        <v>1.7309205350118019E-2</v>
      </c>
      <c r="AD228" s="127">
        <v>1.7309205350118019E-2</v>
      </c>
      <c r="AE228" s="127">
        <v>1.7309205350118002E-2</v>
      </c>
      <c r="AF228" s="127">
        <v>1.7309205350118002E-2</v>
      </c>
      <c r="AG228" s="127">
        <v>1.7309205350118002E-2</v>
      </c>
      <c r="AH228" s="127">
        <v>1.7309205350118002E-2</v>
      </c>
    </row>
    <row r="229" spans="2:34" x14ac:dyDescent="0.3">
      <c r="B229" s="32">
        <f t="shared" si="23"/>
        <v>2016</v>
      </c>
      <c r="C229" s="127">
        <v>1.7500000000000002E-2</v>
      </c>
      <c r="D229" s="127">
        <v>1.7500000000000002E-2</v>
      </c>
      <c r="E229" s="127">
        <v>1.7500000000000002E-2</v>
      </c>
      <c r="F229" s="127">
        <v>1.7500000000000002E-2</v>
      </c>
      <c r="G229" s="127">
        <v>1.7500000000000002E-2</v>
      </c>
      <c r="H229" s="127">
        <v>1.7500000000000002E-2</v>
      </c>
      <c r="I229" s="127">
        <v>1.7500000000000002E-2</v>
      </c>
      <c r="J229" s="127">
        <v>1.7500000000000002E-2</v>
      </c>
      <c r="K229" s="127">
        <v>1.7500000000000002E-2</v>
      </c>
      <c r="L229" s="127">
        <v>1.7500000000000002E-2</v>
      </c>
      <c r="M229" s="127">
        <v>1.7500000000000002E-2</v>
      </c>
      <c r="N229" s="127">
        <v>1.7500000000000002E-2</v>
      </c>
      <c r="O229" s="127">
        <v>1.7500000000000002E-2</v>
      </c>
      <c r="P229" s="127">
        <v>1.7500000000000002E-2</v>
      </c>
      <c r="Q229" s="127">
        <v>1.7500000000000002E-2</v>
      </c>
      <c r="R229" s="127">
        <v>1.7500000000000002E-2</v>
      </c>
      <c r="S229" s="127">
        <v>1.7500000000000002E-2</v>
      </c>
      <c r="T229" s="127">
        <v>1.7500000000000002E-2</v>
      </c>
      <c r="U229" s="127">
        <v>1.7500000000000002E-2</v>
      </c>
      <c r="V229" s="127">
        <v>1.7500000000000002E-2</v>
      </c>
      <c r="W229" s="127">
        <v>1.7500000000000002E-2</v>
      </c>
      <c r="X229" s="127">
        <v>1.7500000000000002E-2</v>
      </c>
      <c r="Y229" s="127">
        <v>1.7500000000000002E-2</v>
      </c>
      <c r="Z229" s="127">
        <v>1.7500000000000002E-2</v>
      </c>
      <c r="AA229" s="127">
        <v>1.7500000000000002E-2</v>
      </c>
      <c r="AB229" s="127">
        <v>2.3E-2</v>
      </c>
      <c r="AC229" s="127">
        <v>1.7500000000000002E-2</v>
      </c>
      <c r="AD229" s="127">
        <v>1.7500000000000002E-2</v>
      </c>
      <c r="AE229" s="127">
        <v>1.7500000000000002E-2</v>
      </c>
      <c r="AF229" s="127">
        <v>1.7500000000000002E-2</v>
      </c>
      <c r="AG229" s="127">
        <v>1.7500000000000002E-2</v>
      </c>
      <c r="AH229" s="127">
        <v>1.7500000000000002E-2</v>
      </c>
    </row>
    <row r="230" spans="2:34" x14ac:dyDescent="0.3">
      <c r="B230" s="32">
        <f t="shared" si="23"/>
        <v>2017</v>
      </c>
      <c r="C230" s="127">
        <v>1.7500000000000002E-2</v>
      </c>
      <c r="D230" s="127">
        <v>1.7500000000000002E-2</v>
      </c>
      <c r="E230" s="127">
        <v>1.7500000000000002E-2</v>
      </c>
      <c r="F230" s="127">
        <v>1.7500000000000002E-2</v>
      </c>
      <c r="G230" s="127">
        <v>1.7500000000000002E-2</v>
      </c>
      <c r="H230" s="127">
        <v>1.7500000000000002E-2</v>
      </c>
      <c r="I230" s="127">
        <v>1.7500000000000002E-2</v>
      </c>
      <c r="J230" s="127">
        <v>1.7500000000000002E-2</v>
      </c>
      <c r="K230" s="127">
        <v>1.7500000000000002E-2</v>
      </c>
      <c r="L230" s="127">
        <v>1.7500000000000002E-2</v>
      </c>
      <c r="M230" s="127">
        <v>1.7500000000000002E-2</v>
      </c>
      <c r="N230" s="127">
        <v>1.7500000000000002E-2</v>
      </c>
      <c r="O230" s="127">
        <v>1.7500000000000002E-2</v>
      </c>
      <c r="P230" s="127">
        <v>1.7500000000000002E-2</v>
      </c>
      <c r="Q230" s="127">
        <v>1.7500000000000002E-2</v>
      </c>
      <c r="R230" s="127">
        <v>1.7500000000000002E-2</v>
      </c>
      <c r="S230" s="127">
        <v>1.7500000000000002E-2</v>
      </c>
      <c r="T230" s="127">
        <v>1.7500000000000002E-2</v>
      </c>
      <c r="U230" s="127">
        <v>1.7500000000000002E-2</v>
      </c>
      <c r="V230" s="127">
        <v>1.7500000000000002E-2</v>
      </c>
      <c r="W230" s="127">
        <v>1.7500000000000002E-2</v>
      </c>
      <c r="X230" s="127">
        <v>1.7500000000000002E-2</v>
      </c>
      <c r="Y230" s="127">
        <v>1.7500000000000002E-2</v>
      </c>
      <c r="Z230" s="127">
        <v>1.7500000000000002E-2</v>
      </c>
      <c r="AA230" s="127">
        <v>1.7500000000000002E-2</v>
      </c>
      <c r="AB230" s="127">
        <v>2.3E-2</v>
      </c>
      <c r="AC230" s="127">
        <v>1.7500000000000002E-2</v>
      </c>
      <c r="AD230" s="127">
        <v>1.7500000000000002E-2</v>
      </c>
      <c r="AE230" s="127">
        <v>1.7500000000000002E-2</v>
      </c>
      <c r="AF230" s="127">
        <v>1.7500000000000002E-2</v>
      </c>
      <c r="AG230" s="127">
        <v>1.7500000000000002E-2</v>
      </c>
      <c r="AH230" s="127">
        <v>1.7500000000000002E-2</v>
      </c>
    </row>
    <row r="231" spans="2:34" x14ac:dyDescent="0.3">
      <c r="B231" s="32">
        <f t="shared" si="23"/>
        <v>2018</v>
      </c>
      <c r="C231" s="127">
        <v>1.7500000000000002E-2</v>
      </c>
      <c r="D231" s="127">
        <v>1.7500000000000002E-2</v>
      </c>
      <c r="E231" s="127">
        <v>1.7500000000000002E-2</v>
      </c>
      <c r="F231" s="127">
        <v>1.7500000000000002E-2</v>
      </c>
      <c r="G231" s="127">
        <v>1.7500000000000002E-2</v>
      </c>
      <c r="H231" s="127">
        <v>1.7500000000000002E-2</v>
      </c>
      <c r="I231" s="127">
        <v>1.7500000000000002E-2</v>
      </c>
      <c r="J231" s="127">
        <v>1.7500000000000002E-2</v>
      </c>
      <c r="K231" s="127">
        <v>1.7500000000000002E-2</v>
      </c>
      <c r="L231" s="127">
        <v>1.7500000000000002E-2</v>
      </c>
      <c r="M231" s="127">
        <v>1.7500000000000002E-2</v>
      </c>
      <c r="N231" s="127">
        <v>1.7500000000000002E-2</v>
      </c>
      <c r="O231" s="127">
        <v>1.7500000000000002E-2</v>
      </c>
      <c r="P231" s="127">
        <v>1.7500000000000002E-2</v>
      </c>
      <c r="Q231" s="127">
        <v>1.7500000000000002E-2</v>
      </c>
      <c r="R231" s="127">
        <v>1.7500000000000002E-2</v>
      </c>
      <c r="S231" s="127">
        <v>1.7500000000000002E-2</v>
      </c>
      <c r="T231" s="127">
        <v>1.7500000000000002E-2</v>
      </c>
      <c r="U231" s="127">
        <v>1.7500000000000002E-2</v>
      </c>
      <c r="V231" s="127">
        <v>1.7500000000000002E-2</v>
      </c>
      <c r="W231" s="127">
        <v>1.7500000000000002E-2</v>
      </c>
      <c r="X231" s="127">
        <v>1.7500000000000002E-2</v>
      </c>
      <c r="Y231" s="127">
        <v>1.7500000000000002E-2</v>
      </c>
      <c r="Z231" s="127">
        <v>1.7500000000000002E-2</v>
      </c>
      <c r="AA231" s="127">
        <v>1.7500000000000002E-2</v>
      </c>
      <c r="AB231" s="127">
        <v>2.3E-2</v>
      </c>
      <c r="AC231" s="127">
        <v>1.7500000000000002E-2</v>
      </c>
      <c r="AD231" s="127">
        <v>1.7500000000000002E-2</v>
      </c>
      <c r="AE231" s="127">
        <v>1.7500000000000002E-2</v>
      </c>
      <c r="AF231" s="127">
        <v>1.7500000000000002E-2</v>
      </c>
      <c r="AG231" s="127">
        <v>1.7500000000000002E-2</v>
      </c>
      <c r="AH231" s="127">
        <v>1.7500000000000002E-2</v>
      </c>
    </row>
    <row r="232" spans="2:34" x14ac:dyDescent="0.3">
      <c r="B232" s="32">
        <f t="shared" si="23"/>
        <v>2019</v>
      </c>
      <c r="C232" s="127">
        <v>1.7500000000000002E-2</v>
      </c>
      <c r="D232" s="127">
        <v>1.7500000000000002E-2</v>
      </c>
      <c r="E232" s="127">
        <v>1.7500000000000002E-2</v>
      </c>
      <c r="F232" s="127">
        <v>1.7500000000000002E-2</v>
      </c>
      <c r="G232" s="127">
        <v>1.7500000000000002E-2</v>
      </c>
      <c r="H232" s="127">
        <v>1.7500000000000002E-2</v>
      </c>
      <c r="I232" s="127">
        <v>1.7500000000000002E-2</v>
      </c>
      <c r="J232" s="127">
        <v>1.7500000000000002E-2</v>
      </c>
      <c r="K232" s="127">
        <v>1.7500000000000002E-2</v>
      </c>
      <c r="L232" s="127">
        <v>1.7500000000000002E-2</v>
      </c>
      <c r="M232" s="127">
        <v>1.7500000000000002E-2</v>
      </c>
      <c r="N232" s="127">
        <v>1.7500000000000002E-2</v>
      </c>
      <c r="O232" s="127">
        <v>1.7500000000000002E-2</v>
      </c>
      <c r="P232" s="127">
        <v>1.7500000000000002E-2</v>
      </c>
      <c r="Q232" s="127">
        <v>1.7500000000000002E-2</v>
      </c>
      <c r="R232" s="127">
        <v>1.7500000000000002E-2</v>
      </c>
      <c r="S232" s="127">
        <v>1.7500000000000002E-2</v>
      </c>
      <c r="T232" s="127">
        <v>1.7500000000000002E-2</v>
      </c>
      <c r="U232" s="127">
        <v>1.7500000000000002E-2</v>
      </c>
      <c r="V232" s="127">
        <v>1.7500000000000002E-2</v>
      </c>
      <c r="W232" s="127">
        <v>1.7500000000000002E-2</v>
      </c>
      <c r="X232" s="127">
        <v>1.7500000000000002E-2</v>
      </c>
      <c r="Y232" s="127">
        <v>1.7500000000000002E-2</v>
      </c>
      <c r="Z232" s="127">
        <v>1.7500000000000002E-2</v>
      </c>
      <c r="AA232" s="127">
        <v>1.7500000000000002E-2</v>
      </c>
      <c r="AB232" s="127">
        <v>2.3E-2</v>
      </c>
      <c r="AC232" s="127">
        <v>1.7500000000000002E-2</v>
      </c>
      <c r="AD232" s="127">
        <v>1.7500000000000002E-2</v>
      </c>
      <c r="AE232" s="127">
        <v>1.7500000000000002E-2</v>
      </c>
      <c r="AF232" s="127">
        <v>1.7500000000000002E-2</v>
      </c>
      <c r="AG232" s="127">
        <v>1.7500000000000002E-2</v>
      </c>
      <c r="AH232" s="127">
        <v>1.7500000000000002E-2</v>
      </c>
    </row>
    <row r="233" spans="2:34" x14ac:dyDescent="0.3">
      <c r="B233" s="32">
        <f t="shared" si="23"/>
        <v>2020</v>
      </c>
      <c r="C233" s="127">
        <v>1.7500000000000002E-2</v>
      </c>
      <c r="D233" s="127">
        <v>1.7500000000000002E-2</v>
      </c>
      <c r="E233" s="127">
        <v>1.7500000000000002E-2</v>
      </c>
      <c r="F233" s="127">
        <v>1.7500000000000002E-2</v>
      </c>
      <c r="G233" s="127">
        <v>1.7500000000000002E-2</v>
      </c>
      <c r="H233" s="127">
        <v>1.7500000000000002E-2</v>
      </c>
      <c r="I233" s="127">
        <v>1.7500000000000002E-2</v>
      </c>
      <c r="J233" s="127">
        <v>1.7500000000000002E-2</v>
      </c>
      <c r="K233" s="127">
        <v>1.7500000000000002E-2</v>
      </c>
      <c r="L233" s="127">
        <v>1.7500000000000002E-2</v>
      </c>
      <c r="M233" s="127">
        <v>1.7500000000000002E-2</v>
      </c>
      <c r="N233" s="127">
        <v>1.7500000000000002E-2</v>
      </c>
      <c r="O233" s="127">
        <v>1.7500000000000002E-2</v>
      </c>
      <c r="P233" s="127">
        <v>1.7500000000000002E-2</v>
      </c>
      <c r="Q233" s="127">
        <v>1.7500000000000002E-2</v>
      </c>
      <c r="R233" s="127">
        <v>1.7500000000000002E-2</v>
      </c>
      <c r="S233" s="127">
        <v>1.7500000000000002E-2</v>
      </c>
      <c r="T233" s="127">
        <v>1.7500000000000002E-2</v>
      </c>
      <c r="U233" s="127">
        <v>1.7500000000000002E-2</v>
      </c>
      <c r="V233" s="127">
        <v>1.7500000000000002E-2</v>
      </c>
      <c r="W233" s="127">
        <v>1.7500000000000002E-2</v>
      </c>
      <c r="X233" s="127">
        <v>1.7500000000000002E-2</v>
      </c>
      <c r="Y233" s="127">
        <v>1.7500000000000002E-2</v>
      </c>
      <c r="Z233" s="127">
        <v>1.7500000000000002E-2</v>
      </c>
      <c r="AA233" s="127">
        <v>1.7500000000000002E-2</v>
      </c>
      <c r="AB233" s="127">
        <v>2.3E-2</v>
      </c>
      <c r="AC233" s="127">
        <v>1.7500000000000002E-2</v>
      </c>
      <c r="AD233" s="127">
        <v>1.7500000000000002E-2</v>
      </c>
      <c r="AE233" s="127">
        <v>1.7500000000000002E-2</v>
      </c>
      <c r="AF233" s="127">
        <v>1.7500000000000002E-2</v>
      </c>
      <c r="AG233" s="127">
        <v>1.7500000000000002E-2</v>
      </c>
      <c r="AH233" s="127">
        <v>1.7500000000000002E-2</v>
      </c>
    </row>
    <row r="234" spans="2:34" x14ac:dyDescent="0.3">
      <c r="B234" s="32">
        <f t="shared" si="23"/>
        <v>2021</v>
      </c>
      <c r="C234" s="127">
        <v>1.7500000000000002E-2</v>
      </c>
      <c r="D234" s="127">
        <v>1.7500000000000002E-2</v>
      </c>
      <c r="E234" s="127">
        <v>1.7500000000000002E-2</v>
      </c>
      <c r="F234" s="127">
        <v>1.7500000000000002E-2</v>
      </c>
      <c r="G234" s="127">
        <v>1.7500000000000002E-2</v>
      </c>
      <c r="H234" s="127">
        <v>1.7500000000000002E-2</v>
      </c>
      <c r="I234" s="127">
        <v>1.7500000000000002E-2</v>
      </c>
      <c r="J234" s="127">
        <v>1.7500000000000002E-2</v>
      </c>
      <c r="K234" s="127">
        <v>1.7500000000000002E-2</v>
      </c>
      <c r="L234" s="127">
        <v>1.7500000000000002E-2</v>
      </c>
      <c r="M234" s="127">
        <v>1.7500000000000002E-2</v>
      </c>
      <c r="N234" s="127">
        <v>1.7500000000000002E-2</v>
      </c>
      <c r="O234" s="127">
        <v>1.7500000000000002E-2</v>
      </c>
      <c r="P234" s="127">
        <v>1.7500000000000002E-2</v>
      </c>
      <c r="Q234" s="127">
        <v>1.7500000000000002E-2</v>
      </c>
      <c r="R234" s="127">
        <v>1.7500000000000002E-2</v>
      </c>
      <c r="S234" s="127">
        <v>1.7500000000000002E-2</v>
      </c>
      <c r="T234" s="127">
        <v>1.7500000000000002E-2</v>
      </c>
      <c r="U234" s="127">
        <v>1.7500000000000002E-2</v>
      </c>
      <c r="V234" s="127">
        <v>1.7500000000000002E-2</v>
      </c>
      <c r="W234" s="127">
        <v>1.7500000000000002E-2</v>
      </c>
      <c r="X234" s="127">
        <v>1.7500000000000002E-2</v>
      </c>
      <c r="Y234" s="127">
        <v>1.7500000000000002E-2</v>
      </c>
      <c r="Z234" s="127">
        <v>1.7500000000000002E-2</v>
      </c>
      <c r="AA234" s="127">
        <v>1.7500000000000002E-2</v>
      </c>
      <c r="AB234" s="127">
        <v>2.3E-2</v>
      </c>
      <c r="AC234" s="127">
        <v>1.7500000000000002E-2</v>
      </c>
      <c r="AD234" s="127">
        <v>1.7500000000000002E-2</v>
      </c>
      <c r="AE234" s="127">
        <v>1.7500000000000002E-2</v>
      </c>
      <c r="AF234" s="127">
        <v>1.7500000000000002E-2</v>
      </c>
      <c r="AG234" s="127">
        <v>1.7500000000000002E-2</v>
      </c>
      <c r="AH234" s="127">
        <v>1.7500000000000002E-2</v>
      </c>
    </row>
    <row r="235" spans="2:34" x14ac:dyDescent="0.3">
      <c r="B235" s="32">
        <f t="shared" si="23"/>
        <v>2022</v>
      </c>
      <c r="C235" s="127">
        <v>1.7500000000000002E-2</v>
      </c>
      <c r="D235" s="127">
        <v>1.7500000000000002E-2</v>
      </c>
      <c r="E235" s="127">
        <v>1.7500000000000002E-2</v>
      </c>
      <c r="F235" s="127">
        <v>1.7500000000000002E-2</v>
      </c>
      <c r="G235" s="127">
        <v>1.7500000000000002E-2</v>
      </c>
      <c r="H235" s="127">
        <v>1.7500000000000002E-2</v>
      </c>
      <c r="I235" s="127">
        <v>1.7500000000000002E-2</v>
      </c>
      <c r="J235" s="127">
        <v>1.7500000000000002E-2</v>
      </c>
      <c r="K235" s="127">
        <v>1.7500000000000002E-2</v>
      </c>
      <c r="L235" s="127">
        <v>1.7500000000000002E-2</v>
      </c>
      <c r="M235" s="127">
        <v>1.7500000000000002E-2</v>
      </c>
      <c r="N235" s="127">
        <v>1.7500000000000002E-2</v>
      </c>
      <c r="O235" s="127">
        <v>1.7500000000000002E-2</v>
      </c>
      <c r="P235" s="127">
        <v>1.7500000000000002E-2</v>
      </c>
      <c r="Q235" s="127">
        <v>1.7500000000000002E-2</v>
      </c>
      <c r="R235" s="127">
        <v>1.7500000000000002E-2</v>
      </c>
      <c r="S235" s="127">
        <v>1.7500000000000002E-2</v>
      </c>
      <c r="T235" s="127">
        <v>1.7500000000000002E-2</v>
      </c>
      <c r="U235" s="127">
        <v>1.7500000000000002E-2</v>
      </c>
      <c r="V235" s="127">
        <v>1.7500000000000002E-2</v>
      </c>
      <c r="W235" s="127">
        <v>1.7500000000000002E-2</v>
      </c>
      <c r="X235" s="127">
        <v>1.7500000000000002E-2</v>
      </c>
      <c r="Y235" s="127">
        <v>1.7500000000000002E-2</v>
      </c>
      <c r="Z235" s="127">
        <v>1.7500000000000002E-2</v>
      </c>
      <c r="AA235" s="127">
        <v>1.7500000000000002E-2</v>
      </c>
      <c r="AB235" s="127">
        <v>2.3E-2</v>
      </c>
      <c r="AC235" s="127">
        <v>1.7500000000000002E-2</v>
      </c>
      <c r="AD235" s="127">
        <v>1.7500000000000002E-2</v>
      </c>
      <c r="AE235" s="127">
        <v>1.7500000000000002E-2</v>
      </c>
      <c r="AF235" s="127">
        <v>1.7500000000000002E-2</v>
      </c>
      <c r="AG235" s="127">
        <v>1.7500000000000002E-2</v>
      </c>
      <c r="AH235" s="127">
        <v>1.7500000000000002E-2</v>
      </c>
    </row>
    <row r="236" spans="2:34" x14ac:dyDescent="0.3">
      <c r="B236" s="32">
        <f t="shared" si="23"/>
        <v>2023</v>
      </c>
      <c r="C236" s="127">
        <v>1.7500000000000002E-2</v>
      </c>
      <c r="D236" s="127">
        <v>1.7500000000000002E-2</v>
      </c>
      <c r="E236" s="127">
        <v>1.7500000000000002E-2</v>
      </c>
      <c r="F236" s="127">
        <v>1.7500000000000002E-2</v>
      </c>
      <c r="G236" s="127">
        <v>1.7500000000000002E-2</v>
      </c>
      <c r="H236" s="127">
        <v>1.7500000000000002E-2</v>
      </c>
      <c r="I236" s="127">
        <v>1.7500000000000002E-2</v>
      </c>
      <c r="J236" s="127">
        <v>1.7500000000000002E-2</v>
      </c>
      <c r="K236" s="127">
        <v>1.7500000000000002E-2</v>
      </c>
      <c r="L236" s="127">
        <v>1.7500000000000002E-2</v>
      </c>
      <c r="M236" s="127">
        <v>1.7500000000000002E-2</v>
      </c>
      <c r="N236" s="127">
        <v>1.7500000000000002E-2</v>
      </c>
      <c r="O236" s="127">
        <v>1.7500000000000002E-2</v>
      </c>
      <c r="P236" s="127">
        <v>1.7500000000000002E-2</v>
      </c>
      <c r="Q236" s="127">
        <v>1.7500000000000002E-2</v>
      </c>
      <c r="R236" s="127">
        <v>1.7500000000000002E-2</v>
      </c>
      <c r="S236" s="127">
        <v>1.7500000000000002E-2</v>
      </c>
      <c r="T236" s="127">
        <v>1.7500000000000002E-2</v>
      </c>
      <c r="U236" s="127">
        <v>1.7500000000000002E-2</v>
      </c>
      <c r="V236" s="127">
        <v>1.7500000000000002E-2</v>
      </c>
      <c r="W236" s="127">
        <v>1.7500000000000002E-2</v>
      </c>
      <c r="X236" s="127">
        <v>1.7500000000000002E-2</v>
      </c>
      <c r="Y236" s="127">
        <v>1.7500000000000002E-2</v>
      </c>
      <c r="Z236" s="127">
        <v>1.7500000000000002E-2</v>
      </c>
      <c r="AA236" s="127">
        <v>1.7500000000000002E-2</v>
      </c>
      <c r="AB236" s="127">
        <v>2.3E-2</v>
      </c>
      <c r="AC236" s="127">
        <v>1.7500000000000002E-2</v>
      </c>
      <c r="AD236" s="127">
        <v>1.7500000000000002E-2</v>
      </c>
      <c r="AE236" s="127">
        <v>1.7500000000000002E-2</v>
      </c>
      <c r="AF236" s="127">
        <v>1.7500000000000002E-2</v>
      </c>
      <c r="AG236" s="127">
        <v>1.7500000000000002E-2</v>
      </c>
      <c r="AH236" s="127">
        <v>1.7500000000000002E-2</v>
      </c>
    </row>
    <row r="237" spans="2:34" x14ac:dyDescent="0.3">
      <c r="B237" s="32">
        <f t="shared" si="23"/>
        <v>2024</v>
      </c>
      <c r="C237" s="127">
        <v>1.7500000000000002E-2</v>
      </c>
      <c r="D237" s="127">
        <v>1.7500000000000002E-2</v>
      </c>
      <c r="E237" s="127">
        <v>1.7500000000000002E-2</v>
      </c>
      <c r="F237" s="127">
        <v>1.7500000000000002E-2</v>
      </c>
      <c r="G237" s="127">
        <v>1.7500000000000002E-2</v>
      </c>
      <c r="H237" s="127">
        <v>1.7500000000000002E-2</v>
      </c>
      <c r="I237" s="127">
        <v>1.7500000000000002E-2</v>
      </c>
      <c r="J237" s="127">
        <v>1.7500000000000002E-2</v>
      </c>
      <c r="K237" s="127">
        <v>1.7500000000000002E-2</v>
      </c>
      <c r="L237" s="127">
        <v>1.7500000000000002E-2</v>
      </c>
      <c r="M237" s="127">
        <v>1.7500000000000002E-2</v>
      </c>
      <c r="N237" s="127">
        <v>1.7500000000000002E-2</v>
      </c>
      <c r="O237" s="127">
        <v>1.7500000000000002E-2</v>
      </c>
      <c r="P237" s="127">
        <v>1.7500000000000002E-2</v>
      </c>
      <c r="Q237" s="127">
        <v>1.7500000000000002E-2</v>
      </c>
      <c r="R237" s="127">
        <v>1.7500000000000002E-2</v>
      </c>
      <c r="S237" s="127">
        <v>1.7500000000000002E-2</v>
      </c>
      <c r="T237" s="127">
        <v>1.7500000000000002E-2</v>
      </c>
      <c r="U237" s="127">
        <v>1.7500000000000002E-2</v>
      </c>
      <c r="V237" s="127">
        <v>1.7500000000000002E-2</v>
      </c>
      <c r="W237" s="127">
        <v>1.7500000000000002E-2</v>
      </c>
      <c r="X237" s="127">
        <v>1.7500000000000002E-2</v>
      </c>
      <c r="Y237" s="127">
        <v>1.7500000000000002E-2</v>
      </c>
      <c r="Z237" s="127">
        <v>1.7500000000000002E-2</v>
      </c>
      <c r="AA237" s="127">
        <v>1.7500000000000002E-2</v>
      </c>
      <c r="AB237" s="127">
        <v>2.3E-2</v>
      </c>
      <c r="AC237" s="127">
        <v>1.7500000000000002E-2</v>
      </c>
      <c r="AD237" s="127">
        <v>1.7500000000000002E-2</v>
      </c>
      <c r="AE237" s="127">
        <v>1.7500000000000002E-2</v>
      </c>
      <c r="AF237" s="127">
        <v>1.7500000000000002E-2</v>
      </c>
      <c r="AG237" s="127">
        <v>1.7500000000000002E-2</v>
      </c>
      <c r="AH237" s="127">
        <v>1.7500000000000002E-2</v>
      </c>
    </row>
    <row r="238" spans="2:34" x14ac:dyDescent="0.3">
      <c r="B238" s="32">
        <f t="shared" si="23"/>
        <v>2025</v>
      </c>
      <c r="C238" s="127">
        <v>1.7500000000000002E-2</v>
      </c>
      <c r="D238" s="127">
        <v>1.7500000000000002E-2</v>
      </c>
      <c r="E238" s="127">
        <v>1.7500000000000002E-2</v>
      </c>
      <c r="F238" s="127">
        <v>1.7500000000000002E-2</v>
      </c>
      <c r="G238" s="127">
        <v>1.7500000000000002E-2</v>
      </c>
      <c r="H238" s="127">
        <v>1.7500000000000002E-2</v>
      </c>
      <c r="I238" s="127">
        <v>1.7500000000000002E-2</v>
      </c>
      <c r="J238" s="127">
        <v>1.7500000000000002E-2</v>
      </c>
      <c r="K238" s="127">
        <v>1.7500000000000002E-2</v>
      </c>
      <c r="L238" s="127">
        <v>1.7500000000000002E-2</v>
      </c>
      <c r="M238" s="127">
        <v>1.7500000000000002E-2</v>
      </c>
      <c r="N238" s="127">
        <v>1.7500000000000002E-2</v>
      </c>
      <c r="O238" s="127">
        <v>1.7500000000000002E-2</v>
      </c>
      <c r="P238" s="127">
        <v>1.7500000000000002E-2</v>
      </c>
      <c r="Q238" s="127">
        <v>1.7500000000000002E-2</v>
      </c>
      <c r="R238" s="127">
        <v>1.7500000000000002E-2</v>
      </c>
      <c r="S238" s="127">
        <v>1.7500000000000002E-2</v>
      </c>
      <c r="T238" s="127">
        <v>1.7500000000000002E-2</v>
      </c>
      <c r="U238" s="127">
        <v>1.7500000000000002E-2</v>
      </c>
      <c r="V238" s="127">
        <v>1.7500000000000002E-2</v>
      </c>
      <c r="W238" s="127">
        <v>1.7500000000000002E-2</v>
      </c>
      <c r="X238" s="127">
        <v>1.7500000000000002E-2</v>
      </c>
      <c r="Y238" s="127">
        <v>1.7500000000000002E-2</v>
      </c>
      <c r="Z238" s="127">
        <v>1.7500000000000002E-2</v>
      </c>
      <c r="AA238" s="127">
        <v>1.7500000000000002E-2</v>
      </c>
      <c r="AB238" s="127">
        <v>2.3E-2</v>
      </c>
      <c r="AC238" s="127">
        <v>1.7500000000000002E-2</v>
      </c>
      <c r="AD238" s="127">
        <v>1.7500000000000002E-2</v>
      </c>
      <c r="AE238" s="127">
        <v>1.7500000000000002E-2</v>
      </c>
      <c r="AF238" s="127">
        <v>1.7500000000000002E-2</v>
      </c>
      <c r="AG238" s="127">
        <v>1.7500000000000002E-2</v>
      </c>
      <c r="AH238" s="127">
        <v>1.7500000000000002E-2</v>
      </c>
    </row>
    <row r="239" spans="2:34" x14ac:dyDescent="0.3">
      <c r="B239" s="32">
        <f t="shared" si="23"/>
        <v>2026</v>
      </c>
      <c r="C239" s="127">
        <v>1.7500000000000002E-2</v>
      </c>
      <c r="D239" s="127">
        <v>1.7500000000000002E-2</v>
      </c>
      <c r="E239" s="127">
        <v>1.7500000000000002E-2</v>
      </c>
      <c r="F239" s="127">
        <v>1.7500000000000002E-2</v>
      </c>
      <c r="G239" s="127">
        <v>1.7500000000000002E-2</v>
      </c>
      <c r="H239" s="127">
        <v>1.7500000000000002E-2</v>
      </c>
      <c r="I239" s="127">
        <v>1.7500000000000002E-2</v>
      </c>
      <c r="J239" s="127">
        <v>1.7500000000000002E-2</v>
      </c>
      <c r="K239" s="127">
        <v>1.7500000000000002E-2</v>
      </c>
      <c r="L239" s="127">
        <v>1.7500000000000002E-2</v>
      </c>
      <c r="M239" s="127">
        <v>1.7500000000000002E-2</v>
      </c>
      <c r="N239" s="127">
        <v>1.7500000000000002E-2</v>
      </c>
      <c r="O239" s="127">
        <v>1.7500000000000002E-2</v>
      </c>
      <c r="P239" s="127">
        <v>1.7500000000000002E-2</v>
      </c>
      <c r="Q239" s="127">
        <v>1.7500000000000002E-2</v>
      </c>
      <c r="R239" s="127">
        <v>1.7500000000000002E-2</v>
      </c>
      <c r="S239" s="127">
        <v>1.7500000000000002E-2</v>
      </c>
      <c r="T239" s="127">
        <v>1.7500000000000002E-2</v>
      </c>
      <c r="U239" s="127">
        <v>1.7500000000000002E-2</v>
      </c>
      <c r="V239" s="127">
        <v>1.7500000000000002E-2</v>
      </c>
      <c r="W239" s="127">
        <v>1.7500000000000002E-2</v>
      </c>
      <c r="X239" s="127">
        <v>1.7500000000000002E-2</v>
      </c>
      <c r="Y239" s="127">
        <v>1.7500000000000002E-2</v>
      </c>
      <c r="Z239" s="127">
        <v>1.7500000000000002E-2</v>
      </c>
      <c r="AA239" s="127">
        <v>1.7500000000000002E-2</v>
      </c>
      <c r="AB239" s="127">
        <v>2.3E-2</v>
      </c>
      <c r="AC239" s="127">
        <v>1.7500000000000002E-2</v>
      </c>
      <c r="AD239" s="127">
        <v>1.7500000000000002E-2</v>
      </c>
      <c r="AE239" s="127">
        <v>1.7500000000000002E-2</v>
      </c>
      <c r="AF239" s="127">
        <v>1.7500000000000002E-2</v>
      </c>
      <c r="AG239" s="127">
        <v>1.7500000000000002E-2</v>
      </c>
      <c r="AH239" s="127">
        <v>1.7500000000000002E-2</v>
      </c>
    </row>
    <row r="240" spans="2:34" x14ac:dyDescent="0.3">
      <c r="B240" s="32">
        <f t="shared" si="23"/>
        <v>2027</v>
      </c>
      <c r="C240" s="127">
        <v>1.7500000000000002E-2</v>
      </c>
      <c r="D240" s="127">
        <v>1.7500000000000002E-2</v>
      </c>
      <c r="E240" s="127">
        <v>1.7500000000000002E-2</v>
      </c>
      <c r="F240" s="127">
        <v>1.7500000000000002E-2</v>
      </c>
      <c r="G240" s="127">
        <v>1.7500000000000002E-2</v>
      </c>
      <c r="H240" s="127">
        <v>1.7500000000000002E-2</v>
      </c>
      <c r="I240" s="127">
        <v>1.7500000000000002E-2</v>
      </c>
      <c r="J240" s="127">
        <v>1.7500000000000002E-2</v>
      </c>
      <c r="K240" s="127">
        <v>1.7500000000000002E-2</v>
      </c>
      <c r="L240" s="127">
        <v>1.7500000000000002E-2</v>
      </c>
      <c r="M240" s="127">
        <v>1.7500000000000002E-2</v>
      </c>
      <c r="N240" s="127">
        <v>1.7500000000000002E-2</v>
      </c>
      <c r="O240" s="127">
        <v>1.7500000000000002E-2</v>
      </c>
      <c r="P240" s="127">
        <v>1.7500000000000002E-2</v>
      </c>
      <c r="Q240" s="127">
        <v>1.7500000000000002E-2</v>
      </c>
      <c r="R240" s="127">
        <v>1.7500000000000002E-2</v>
      </c>
      <c r="S240" s="127">
        <v>1.7500000000000002E-2</v>
      </c>
      <c r="T240" s="127">
        <v>1.7500000000000002E-2</v>
      </c>
      <c r="U240" s="127">
        <v>1.7500000000000002E-2</v>
      </c>
      <c r="V240" s="127">
        <v>1.7500000000000002E-2</v>
      </c>
      <c r="W240" s="127">
        <v>1.7500000000000002E-2</v>
      </c>
      <c r="X240" s="127">
        <v>1.7500000000000002E-2</v>
      </c>
      <c r="Y240" s="127">
        <v>1.7500000000000002E-2</v>
      </c>
      <c r="Z240" s="127">
        <v>1.7500000000000002E-2</v>
      </c>
      <c r="AA240" s="127">
        <v>1.7500000000000002E-2</v>
      </c>
      <c r="AB240" s="127">
        <v>2.3E-2</v>
      </c>
      <c r="AC240" s="127">
        <v>1.7500000000000002E-2</v>
      </c>
      <c r="AD240" s="127">
        <v>1.7500000000000002E-2</v>
      </c>
      <c r="AE240" s="127">
        <v>1.7500000000000002E-2</v>
      </c>
      <c r="AF240" s="127">
        <v>1.7500000000000002E-2</v>
      </c>
      <c r="AG240" s="127">
        <v>1.7500000000000002E-2</v>
      </c>
      <c r="AH240" s="127">
        <v>1.7500000000000002E-2</v>
      </c>
    </row>
    <row r="241" spans="2:34" x14ac:dyDescent="0.3">
      <c r="B241" s="32">
        <f t="shared" si="23"/>
        <v>2028</v>
      </c>
      <c r="C241" s="127">
        <v>1.7500000000000002E-2</v>
      </c>
      <c r="D241" s="127">
        <v>1.7500000000000002E-2</v>
      </c>
      <c r="E241" s="127">
        <v>1.7500000000000002E-2</v>
      </c>
      <c r="F241" s="127">
        <v>1.7500000000000002E-2</v>
      </c>
      <c r="G241" s="127">
        <v>1.7500000000000002E-2</v>
      </c>
      <c r="H241" s="127">
        <v>1.7500000000000002E-2</v>
      </c>
      <c r="I241" s="127">
        <v>1.7500000000000002E-2</v>
      </c>
      <c r="J241" s="127">
        <v>1.7500000000000002E-2</v>
      </c>
      <c r="K241" s="127">
        <v>1.7500000000000002E-2</v>
      </c>
      <c r="L241" s="127">
        <v>1.7500000000000002E-2</v>
      </c>
      <c r="M241" s="127">
        <v>1.7500000000000002E-2</v>
      </c>
      <c r="N241" s="127">
        <v>1.7500000000000002E-2</v>
      </c>
      <c r="O241" s="127">
        <v>1.7500000000000002E-2</v>
      </c>
      <c r="P241" s="127">
        <v>1.7500000000000002E-2</v>
      </c>
      <c r="Q241" s="127">
        <v>1.7500000000000002E-2</v>
      </c>
      <c r="R241" s="127">
        <v>1.7500000000000002E-2</v>
      </c>
      <c r="S241" s="127">
        <v>1.7500000000000002E-2</v>
      </c>
      <c r="T241" s="127">
        <v>1.7500000000000002E-2</v>
      </c>
      <c r="U241" s="127">
        <v>1.7500000000000002E-2</v>
      </c>
      <c r="V241" s="127">
        <v>1.7500000000000002E-2</v>
      </c>
      <c r="W241" s="127">
        <v>1.7500000000000002E-2</v>
      </c>
      <c r="X241" s="127">
        <v>1.7500000000000002E-2</v>
      </c>
      <c r="Y241" s="127">
        <v>1.7500000000000002E-2</v>
      </c>
      <c r="Z241" s="127">
        <v>1.7500000000000002E-2</v>
      </c>
      <c r="AA241" s="127">
        <v>1.7500000000000002E-2</v>
      </c>
      <c r="AB241" s="127">
        <v>2.3E-2</v>
      </c>
      <c r="AC241" s="127">
        <v>1.7500000000000002E-2</v>
      </c>
      <c r="AD241" s="127">
        <v>1.7500000000000002E-2</v>
      </c>
      <c r="AE241" s="127">
        <v>1.7500000000000002E-2</v>
      </c>
      <c r="AF241" s="127">
        <v>1.7500000000000002E-2</v>
      </c>
      <c r="AG241" s="127">
        <v>1.7500000000000002E-2</v>
      </c>
      <c r="AH241" s="127">
        <v>1.7500000000000002E-2</v>
      </c>
    </row>
    <row r="242" spans="2:34" x14ac:dyDescent="0.3">
      <c r="B242" s="32">
        <f t="shared" si="23"/>
        <v>2029</v>
      </c>
      <c r="C242" s="127">
        <v>1.7500000000000002E-2</v>
      </c>
      <c r="D242" s="127">
        <v>1.7500000000000002E-2</v>
      </c>
      <c r="E242" s="127">
        <v>1.7500000000000002E-2</v>
      </c>
      <c r="F242" s="127">
        <v>1.7500000000000002E-2</v>
      </c>
      <c r="G242" s="127">
        <v>1.7500000000000002E-2</v>
      </c>
      <c r="H242" s="127">
        <v>1.7500000000000002E-2</v>
      </c>
      <c r="I242" s="127">
        <v>1.7500000000000002E-2</v>
      </c>
      <c r="J242" s="127">
        <v>1.7500000000000002E-2</v>
      </c>
      <c r="K242" s="127">
        <v>1.7500000000000002E-2</v>
      </c>
      <c r="L242" s="127">
        <v>1.7500000000000002E-2</v>
      </c>
      <c r="M242" s="127">
        <v>1.7500000000000002E-2</v>
      </c>
      <c r="N242" s="127">
        <v>1.7500000000000002E-2</v>
      </c>
      <c r="O242" s="127">
        <v>1.7500000000000002E-2</v>
      </c>
      <c r="P242" s="127">
        <v>1.7500000000000002E-2</v>
      </c>
      <c r="Q242" s="127">
        <v>1.7500000000000002E-2</v>
      </c>
      <c r="R242" s="127">
        <v>1.7500000000000002E-2</v>
      </c>
      <c r="S242" s="127">
        <v>1.7500000000000002E-2</v>
      </c>
      <c r="T242" s="127">
        <v>1.7500000000000002E-2</v>
      </c>
      <c r="U242" s="127">
        <v>1.7500000000000002E-2</v>
      </c>
      <c r="V242" s="127">
        <v>1.7500000000000002E-2</v>
      </c>
      <c r="W242" s="127">
        <v>1.7500000000000002E-2</v>
      </c>
      <c r="X242" s="127">
        <v>1.7500000000000002E-2</v>
      </c>
      <c r="Y242" s="127">
        <v>1.7500000000000002E-2</v>
      </c>
      <c r="Z242" s="127">
        <v>1.7500000000000002E-2</v>
      </c>
      <c r="AA242" s="127">
        <v>1.7500000000000002E-2</v>
      </c>
      <c r="AB242" s="127">
        <v>2.3E-2</v>
      </c>
      <c r="AC242" s="127">
        <v>1.7500000000000002E-2</v>
      </c>
      <c r="AD242" s="127">
        <v>1.7500000000000002E-2</v>
      </c>
      <c r="AE242" s="127">
        <v>1.7500000000000002E-2</v>
      </c>
      <c r="AF242" s="127">
        <v>1.7500000000000002E-2</v>
      </c>
      <c r="AG242" s="127">
        <v>1.7500000000000002E-2</v>
      </c>
      <c r="AH242" s="127">
        <v>1.7500000000000002E-2</v>
      </c>
    </row>
    <row r="243" spans="2:34" x14ac:dyDescent="0.3">
      <c r="B243" s="32">
        <f t="shared" si="23"/>
        <v>2030</v>
      </c>
      <c r="C243" s="127">
        <v>1.7500000000000002E-2</v>
      </c>
      <c r="D243" s="127">
        <v>1.7500000000000002E-2</v>
      </c>
      <c r="E243" s="127">
        <v>1.7500000000000002E-2</v>
      </c>
      <c r="F243" s="127">
        <v>1.7500000000000002E-2</v>
      </c>
      <c r="G243" s="127">
        <v>1.7500000000000002E-2</v>
      </c>
      <c r="H243" s="127">
        <v>1.7500000000000002E-2</v>
      </c>
      <c r="I243" s="127">
        <v>1.7500000000000002E-2</v>
      </c>
      <c r="J243" s="127">
        <v>1.7500000000000002E-2</v>
      </c>
      <c r="K243" s="127">
        <v>1.7500000000000002E-2</v>
      </c>
      <c r="L243" s="127">
        <v>1.7500000000000002E-2</v>
      </c>
      <c r="M243" s="127">
        <v>1.7500000000000002E-2</v>
      </c>
      <c r="N243" s="127">
        <v>1.7500000000000002E-2</v>
      </c>
      <c r="O243" s="127">
        <v>1.7500000000000002E-2</v>
      </c>
      <c r="P243" s="127">
        <v>1.7500000000000002E-2</v>
      </c>
      <c r="Q243" s="127">
        <v>1.7500000000000002E-2</v>
      </c>
      <c r="R243" s="127">
        <v>1.7500000000000002E-2</v>
      </c>
      <c r="S243" s="127">
        <v>1.7500000000000002E-2</v>
      </c>
      <c r="T243" s="127">
        <v>1.7500000000000002E-2</v>
      </c>
      <c r="U243" s="127">
        <v>1.7500000000000002E-2</v>
      </c>
      <c r="V243" s="127">
        <v>1.7500000000000002E-2</v>
      </c>
      <c r="W243" s="127">
        <v>1.7500000000000002E-2</v>
      </c>
      <c r="X243" s="127">
        <v>1.7500000000000002E-2</v>
      </c>
      <c r="Y243" s="127">
        <v>1.7500000000000002E-2</v>
      </c>
      <c r="Z243" s="127">
        <v>1.7500000000000002E-2</v>
      </c>
      <c r="AA243" s="127">
        <v>1.7500000000000002E-2</v>
      </c>
      <c r="AB243" s="127">
        <v>2.3E-2</v>
      </c>
      <c r="AC243" s="127">
        <v>1.7500000000000002E-2</v>
      </c>
      <c r="AD243" s="127">
        <v>1.7500000000000002E-2</v>
      </c>
      <c r="AE243" s="127">
        <v>1.7500000000000002E-2</v>
      </c>
      <c r="AF243" s="127">
        <v>1.7500000000000002E-2</v>
      </c>
      <c r="AG243" s="127">
        <v>1.7500000000000002E-2</v>
      </c>
      <c r="AH243" s="127">
        <v>1.7500000000000002E-2</v>
      </c>
    </row>
    <row r="244" spans="2:34" x14ac:dyDescent="0.3">
      <c r="B244" s="32">
        <f t="shared" si="23"/>
        <v>2031</v>
      </c>
      <c r="C244" s="127">
        <v>1.7500000000000002E-2</v>
      </c>
      <c r="D244" s="127">
        <v>1.7500000000000002E-2</v>
      </c>
      <c r="E244" s="127">
        <v>1.7500000000000002E-2</v>
      </c>
      <c r="F244" s="127">
        <v>1.7500000000000002E-2</v>
      </c>
      <c r="G244" s="127">
        <v>1.7500000000000002E-2</v>
      </c>
      <c r="H244" s="127">
        <v>1.7500000000000002E-2</v>
      </c>
      <c r="I244" s="127">
        <v>1.7500000000000002E-2</v>
      </c>
      <c r="J244" s="127">
        <v>1.7500000000000002E-2</v>
      </c>
      <c r="K244" s="127">
        <v>1.7500000000000002E-2</v>
      </c>
      <c r="L244" s="127">
        <v>1.7500000000000002E-2</v>
      </c>
      <c r="M244" s="127">
        <v>1.7500000000000002E-2</v>
      </c>
      <c r="N244" s="127">
        <v>1.7500000000000002E-2</v>
      </c>
      <c r="O244" s="127">
        <v>1.7500000000000002E-2</v>
      </c>
      <c r="P244" s="127">
        <v>1.7500000000000002E-2</v>
      </c>
      <c r="Q244" s="127">
        <v>1.7500000000000002E-2</v>
      </c>
      <c r="R244" s="127">
        <v>1.7500000000000002E-2</v>
      </c>
      <c r="S244" s="127">
        <v>1.7500000000000002E-2</v>
      </c>
      <c r="T244" s="127">
        <v>1.7500000000000002E-2</v>
      </c>
      <c r="U244" s="127">
        <v>1.7500000000000002E-2</v>
      </c>
      <c r="V244" s="127">
        <v>1.7500000000000002E-2</v>
      </c>
      <c r="W244" s="127">
        <v>1.7500000000000002E-2</v>
      </c>
      <c r="X244" s="127">
        <v>1.7500000000000002E-2</v>
      </c>
      <c r="Y244" s="127">
        <v>1.7500000000000002E-2</v>
      </c>
      <c r="Z244" s="127">
        <v>1.7500000000000002E-2</v>
      </c>
      <c r="AA244" s="127">
        <v>1.7500000000000002E-2</v>
      </c>
      <c r="AB244" s="127">
        <v>2.3E-2</v>
      </c>
      <c r="AC244" s="127">
        <v>1.7500000000000002E-2</v>
      </c>
      <c r="AD244" s="127">
        <v>1.7500000000000002E-2</v>
      </c>
      <c r="AE244" s="127">
        <v>1.7500000000000002E-2</v>
      </c>
      <c r="AF244" s="127">
        <v>1.7500000000000002E-2</v>
      </c>
      <c r="AG244" s="127">
        <v>1.7500000000000002E-2</v>
      </c>
      <c r="AH244" s="127">
        <v>1.7500000000000002E-2</v>
      </c>
    </row>
    <row r="245" spans="2:34" x14ac:dyDescent="0.3">
      <c r="B245" s="32">
        <f t="shared" si="23"/>
        <v>2032</v>
      </c>
      <c r="C245" s="127">
        <v>1.7500000000000002E-2</v>
      </c>
      <c r="D245" s="127">
        <v>1.7500000000000002E-2</v>
      </c>
      <c r="E245" s="127">
        <v>1.7500000000000002E-2</v>
      </c>
      <c r="F245" s="127">
        <v>1.7500000000000002E-2</v>
      </c>
      <c r="G245" s="127">
        <v>1.7500000000000002E-2</v>
      </c>
      <c r="H245" s="127">
        <v>1.7500000000000002E-2</v>
      </c>
      <c r="I245" s="127">
        <v>1.7500000000000002E-2</v>
      </c>
      <c r="J245" s="127">
        <v>1.7500000000000002E-2</v>
      </c>
      <c r="K245" s="127">
        <v>1.7500000000000002E-2</v>
      </c>
      <c r="L245" s="127">
        <v>1.7500000000000002E-2</v>
      </c>
      <c r="M245" s="127">
        <v>1.7500000000000002E-2</v>
      </c>
      <c r="N245" s="127">
        <v>1.7500000000000002E-2</v>
      </c>
      <c r="O245" s="127">
        <v>1.7500000000000002E-2</v>
      </c>
      <c r="P245" s="127">
        <v>1.7500000000000002E-2</v>
      </c>
      <c r="Q245" s="127">
        <v>1.7500000000000002E-2</v>
      </c>
      <c r="R245" s="127">
        <v>1.7500000000000002E-2</v>
      </c>
      <c r="S245" s="127">
        <v>1.7500000000000002E-2</v>
      </c>
      <c r="T245" s="127">
        <v>1.7500000000000002E-2</v>
      </c>
      <c r="U245" s="127">
        <v>1.7500000000000002E-2</v>
      </c>
      <c r="V245" s="127">
        <v>1.7500000000000002E-2</v>
      </c>
      <c r="W245" s="127">
        <v>1.7500000000000002E-2</v>
      </c>
      <c r="X245" s="127">
        <v>1.7500000000000002E-2</v>
      </c>
      <c r="Y245" s="127">
        <v>1.7500000000000002E-2</v>
      </c>
      <c r="Z245" s="127">
        <v>1.7500000000000002E-2</v>
      </c>
      <c r="AA245" s="127">
        <v>1.7500000000000002E-2</v>
      </c>
      <c r="AB245" s="127">
        <v>2.3E-2</v>
      </c>
      <c r="AC245" s="127">
        <v>1.7500000000000002E-2</v>
      </c>
      <c r="AD245" s="127">
        <v>1.7500000000000002E-2</v>
      </c>
      <c r="AE245" s="127">
        <v>1.7500000000000002E-2</v>
      </c>
      <c r="AF245" s="127">
        <v>1.7500000000000002E-2</v>
      </c>
      <c r="AG245" s="127">
        <v>1.7500000000000002E-2</v>
      </c>
      <c r="AH245" s="127">
        <v>1.7500000000000002E-2</v>
      </c>
    </row>
    <row r="246" spans="2:34" x14ac:dyDescent="0.3">
      <c r="B246" s="32">
        <f t="shared" si="23"/>
        <v>2033</v>
      </c>
      <c r="C246" s="127">
        <v>1.7500000000000002E-2</v>
      </c>
      <c r="D246" s="127">
        <v>1.7500000000000002E-2</v>
      </c>
      <c r="E246" s="127">
        <v>1.7500000000000002E-2</v>
      </c>
      <c r="F246" s="127">
        <v>1.7500000000000002E-2</v>
      </c>
      <c r="G246" s="127">
        <v>1.7500000000000002E-2</v>
      </c>
      <c r="H246" s="127">
        <v>1.7500000000000002E-2</v>
      </c>
      <c r="I246" s="127">
        <v>1.7500000000000002E-2</v>
      </c>
      <c r="J246" s="127">
        <v>1.7500000000000002E-2</v>
      </c>
      <c r="K246" s="127">
        <v>1.7500000000000002E-2</v>
      </c>
      <c r="L246" s="127">
        <v>1.7500000000000002E-2</v>
      </c>
      <c r="M246" s="127">
        <v>1.7500000000000002E-2</v>
      </c>
      <c r="N246" s="127">
        <v>1.7500000000000002E-2</v>
      </c>
      <c r="O246" s="127">
        <v>1.7500000000000002E-2</v>
      </c>
      <c r="P246" s="127">
        <v>1.7500000000000002E-2</v>
      </c>
      <c r="Q246" s="127">
        <v>1.7500000000000002E-2</v>
      </c>
      <c r="R246" s="127">
        <v>1.7500000000000002E-2</v>
      </c>
      <c r="S246" s="127">
        <v>1.7500000000000002E-2</v>
      </c>
      <c r="T246" s="127">
        <v>1.7500000000000002E-2</v>
      </c>
      <c r="U246" s="127">
        <v>1.7500000000000002E-2</v>
      </c>
      <c r="V246" s="127">
        <v>1.7500000000000002E-2</v>
      </c>
      <c r="W246" s="127">
        <v>1.7500000000000002E-2</v>
      </c>
      <c r="X246" s="127">
        <v>1.7500000000000002E-2</v>
      </c>
      <c r="Y246" s="127">
        <v>1.7500000000000002E-2</v>
      </c>
      <c r="Z246" s="127">
        <v>1.7500000000000002E-2</v>
      </c>
      <c r="AA246" s="127">
        <v>1.7500000000000002E-2</v>
      </c>
      <c r="AB246" s="127">
        <v>2.3E-2</v>
      </c>
      <c r="AC246" s="127">
        <v>1.7500000000000002E-2</v>
      </c>
      <c r="AD246" s="127">
        <v>1.7500000000000002E-2</v>
      </c>
      <c r="AE246" s="127">
        <v>1.7500000000000002E-2</v>
      </c>
      <c r="AF246" s="127">
        <v>1.7500000000000002E-2</v>
      </c>
      <c r="AG246" s="127">
        <v>1.7500000000000002E-2</v>
      </c>
      <c r="AH246" s="127">
        <v>1.7500000000000002E-2</v>
      </c>
    </row>
    <row r="247" spans="2:34" x14ac:dyDescent="0.3">
      <c r="B247" s="32">
        <f t="shared" si="23"/>
        <v>2034</v>
      </c>
      <c r="C247" s="127">
        <v>1.7500000000000002E-2</v>
      </c>
      <c r="D247" s="127">
        <v>1.7500000000000002E-2</v>
      </c>
      <c r="E247" s="127">
        <v>1.7500000000000002E-2</v>
      </c>
      <c r="F247" s="127">
        <v>1.7500000000000002E-2</v>
      </c>
      <c r="G247" s="127">
        <v>1.7500000000000002E-2</v>
      </c>
      <c r="H247" s="127">
        <v>1.7500000000000002E-2</v>
      </c>
      <c r="I247" s="127">
        <v>1.7500000000000002E-2</v>
      </c>
      <c r="J247" s="127">
        <v>1.7500000000000002E-2</v>
      </c>
      <c r="K247" s="127">
        <v>1.7500000000000002E-2</v>
      </c>
      <c r="L247" s="127">
        <v>1.7500000000000002E-2</v>
      </c>
      <c r="M247" s="127">
        <v>1.7500000000000002E-2</v>
      </c>
      <c r="N247" s="127">
        <v>1.7500000000000002E-2</v>
      </c>
      <c r="O247" s="127">
        <v>1.7500000000000002E-2</v>
      </c>
      <c r="P247" s="127">
        <v>1.7500000000000002E-2</v>
      </c>
      <c r="Q247" s="127">
        <v>1.7500000000000002E-2</v>
      </c>
      <c r="R247" s="127">
        <v>1.7500000000000002E-2</v>
      </c>
      <c r="S247" s="127">
        <v>1.7500000000000002E-2</v>
      </c>
      <c r="T247" s="127">
        <v>1.7500000000000002E-2</v>
      </c>
      <c r="U247" s="127">
        <v>1.7500000000000002E-2</v>
      </c>
      <c r="V247" s="127">
        <v>1.7500000000000002E-2</v>
      </c>
      <c r="W247" s="127">
        <v>1.7500000000000002E-2</v>
      </c>
      <c r="X247" s="127">
        <v>1.7500000000000002E-2</v>
      </c>
      <c r="Y247" s="127">
        <v>1.7500000000000002E-2</v>
      </c>
      <c r="Z247" s="127">
        <v>1.7500000000000002E-2</v>
      </c>
      <c r="AA247" s="127">
        <v>1.7500000000000002E-2</v>
      </c>
      <c r="AB247" s="127">
        <v>2.3E-2</v>
      </c>
      <c r="AC247" s="127">
        <v>1.7500000000000002E-2</v>
      </c>
      <c r="AD247" s="127">
        <v>1.7500000000000002E-2</v>
      </c>
      <c r="AE247" s="127">
        <v>1.7500000000000002E-2</v>
      </c>
      <c r="AF247" s="127">
        <v>1.7500000000000002E-2</v>
      </c>
      <c r="AG247" s="127">
        <v>1.7500000000000002E-2</v>
      </c>
      <c r="AH247" s="127">
        <v>1.7500000000000002E-2</v>
      </c>
    </row>
    <row r="248" spans="2:34" x14ac:dyDescent="0.3">
      <c r="B248" s="32">
        <f t="shared" si="23"/>
        <v>2035</v>
      </c>
      <c r="C248" s="127">
        <v>1.7500000000000002E-2</v>
      </c>
      <c r="D248" s="127">
        <v>1.7500000000000002E-2</v>
      </c>
      <c r="E248" s="127">
        <v>1.7500000000000002E-2</v>
      </c>
      <c r="F248" s="127">
        <v>1.7500000000000002E-2</v>
      </c>
      <c r="G248" s="127">
        <v>1.7500000000000002E-2</v>
      </c>
      <c r="H248" s="127">
        <v>1.7500000000000002E-2</v>
      </c>
      <c r="I248" s="127">
        <v>1.7500000000000002E-2</v>
      </c>
      <c r="J248" s="127">
        <v>1.7500000000000002E-2</v>
      </c>
      <c r="K248" s="127">
        <v>1.7500000000000002E-2</v>
      </c>
      <c r="L248" s="127">
        <v>1.7500000000000002E-2</v>
      </c>
      <c r="M248" s="127">
        <v>1.7500000000000002E-2</v>
      </c>
      <c r="N248" s="127">
        <v>1.7500000000000002E-2</v>
      </c>
      <c r="O248" s="127">
        <v>1.7500000000000002E-2</v>
      </c>
      <c r="P248" s="127">
        <v>1.7500000000000002E-2</v>
      </c>
      <c r="Q248" s="127">
        <v>1.7500000000000002E-2</v>
      </c>
      <c r="R248" s="127">
        <v>1.7500000000000002E-2</v>
      </c>
      <c r="S248" s="127">
        <v>1.7500000000000002E-2</v>
      </c>
      <c r="T248" s="127">
        <v>1.7500000000000002E-2</v>
      </c>
      <c r="U248" s="127">
        <v>1.7500000000000002E-2</v>
      </c>
      <c r="V248" s="127">
        <v>1.7500000000000002E-2</v>
      </c>
      <c r="W248" s="127">
        <v>1.7500000000000002E-2</v>
      </c>
      <c r="X248" s="127">
        <v>1.7500000000000002E-2</v>
      </c>
      <c r="Y248" s="127">
        <v>1.7500000000000002E-2</v>
      </c>
      <c r="Z248" s="127">
        <v>1.7500000000000002E-2</v>
      </c>
      <c r="AA248" s="127">
        <v>1.7500000000000002E-2</v>
      </c>
      <c r="AB248" s="127">
        <v>2.3E-2</v>
      </c>
      <c r="AC248" s="127">
        <v>1.7500000000000002E-2</v>
      </c>
      <c r="AD248" s="127">
        <v>1.7500000000000002E-2</v>
      </c>
      <c r="AE248" s="127">
        <v>1.7500000000000002E-2</v>
      </c>
      <c r="AF248" s="127">
        <v>1.7500000000000002E-2</v>
      </c>
      <c r="AG248" s="127">
        <v>1.7500000000000002E-2</v>
      </c>
      <c r="AH248" s="127">
        <v>1.7500000000000002E-2</v>
      </c>
    </row>
    <row r="249" spans="2:34" x14ac:dyDescent="0.3">
      <c r="B249" s="32">
        <f t="shared" si="23"/>
        <v>2036</v>
      </c>
      <c r="C249" s="127">
        <v>1.7500000000000002E-2</v>
      </c>
      <c r="D249" s="127">
        <v>1.7500000000000002E-2</v>
      </c>
      <c r="E249" s="127">
        <v>1.7500000000000002E-2</v>
      </c>
      <c r="F249" s="127">
        <v>1.7500000000000002E-2</v>
      </c>
      <c r="G249" s="127">
        <v>1.7500000000000002E-2</v>
      </c>
      <c r="H249" s="127">
        <v>1.7500000000000002E-2</v>
      </c>
      <c r="I249" s="127">
        <v>1.7500000000000002E-2</v>
      </c>
      <c r="J249" s="127">
        <v>1.7500000000000002E-2</v>
      </c>
      <c r="K249" s="127">
        <v>1.7500000000000002E-2</v>
      </c>
      <c r="L249" s="127">
        <v>1.7500000000000002E-2</v>
      </c>
      <c r="M249" s="127">
        <v>1.7500000000000002E-2</v>
      </c>
      <c r="N249" s="127">
        <v>1.7500000000000002E-2</v>
      </c>
      <c r="O249" s="127">
        <v>1.7500000000000002E-2</v>
      </c>
      <c r="P249" s="127">
        <v>1.7500000000000002E-2</v>
      </c>
      <c r="Q249" s="127">
        <v>1.7500000000000002E-2</v>
      </c>
      <c r="R249" s="127">
        <v>1.7500000000000002E-2</v>
      </c>
      <c r="S249" s="127">
        <v>1.7500000000000002E-2</v>
      </c>
      <c r="T249" s="127">
        <v>1.7500000000000002E-2</v>
      </c>
      <c r="U249" s="127">
        <v>1.7500000000000002E-2</v>
      </c>
      <c r="V249" s="127">
        <v>1.7500000000000002E-2</v>
      </c>
      <c r="W249" s="127">
        <v>1.7500000000000002E-2</v>
      </c>
      <c r="X249" s="127">
        <v>1.7500000000000002E-2</v>
      </c>
      <c r="Y249" s="127">
        <v>1.7500000000000002E-2</v>
      </c>
      <c r="Z249" s="127">
        <v>1.7500000000000002E-2</v>
      </c>
      <c r="AA249" s="127">
        <v>1.7500000000000002E-2</v>
      </c>
      <c r="AB249" s="127">
        <v>2.3E-2</v>
      </c>
      <c r="AC249" s="127">
        <v>1.7500000000000002E-2</v>
      </c>
      <c r="AD249" s="127">
        <v>1.7500000000000002E-2</v>
      </c>
      <c r="AE249" s="127">
        <v>1.7500000000000002E-2</v>
      </c>
      <c r="AF249" s="127">
        <v>1.7500000000000002E-2</v>
      </c>
      <c r="AG249" s="127">
        <v>1.7500000000000002E-2</v>
      </c>
      <c r="AH249" s="127">
        <v>1.7500000000000002E-2</v>
      </c>
    </row>
    <row r="250" spans="2:34" x14ac:dyDescent="0.3">
      <c r="B250" s="32">
        <f t="shared" si="23"/>
        <v>2037</v>
      </c>
      <c r="C250" s="127">
        <v>1.7500000000000002E-2</v>
      </c>
      <c r="D250" s="127">
        <v>1.7500000000000002E-2</v>
      </c>
      <c r="E250" s="127">
        <v>1.7500000000000002E-2</v>
      </c>
      <c r="F250" s="127">
        <v>1.7500000000000002E-2</v>
      </c>
      <c r="G250" s="127">
        <v>1.7500000000000002E-2</v>
      </c>
      <c r="H250" s="127">
        <v>1.7500000000000002E-2</v>
      </c>
      <c r="I250" s="127">
        <v>1.7500000000000002E-2</v>
      </c>
      <c r="J250" s="127">
        <v>1.7500000000000002E-2</v>
      </c>
      <c r="K250" s="127">
        <v>1.7500000000000002E-2</v>
      </c>
      <c r="L250" s="127">
        <v>1.7500000000000002E-2</v>
      </c>
      <c r="M250" s="127">
        <v>1.7500000000000002E-2</v>
      </c>
      <c r="N250" s="127">
        <v>1.7500000000000002E-2</v>
      </c>
      <c r="O250" s="127">
        <v>1.7500000000000002E-2</v>
      </c>
      <c r="P250" s="127">
        <v>1.7500000000000002E-2</v>
      </c>
      <c r="Q250" s="127">
        <v>1.7500000000000002E-2</v>
      </c>
      <c r="R250" s="127">
        <v>1.7500000000000002E-2</v>
      </c>
      <c r="S250" s="127">
        <v>1.7500000000000002E-2</v>
      </c>
      <c r="T250" s="127">
        <v>1.7500000000000002E-2</v>
      </c>
      <c r="U250" s="127">
        <v>1.7500000000000002E-2</v>
      </c>
      <c r="V250" s="127">
        <v>1.7500000000000002E-2</v>
      </c>
      <c r="W250" s="127">
        <v>1.7500000000000002E-2</v>
      </c>
      <c r="X250" s="127">
        <v>1.7500000000000002E-2</v>
      </c>
      <c r="Y250" s="127">
        <v>1.7500000000000002E-2</v>
      </c>
      <c r="Z250" s="127">
        <v>1.7500000000000002E-2</v>
      </c>
      <c r="AA250" s="127">
        <v>1.7500000000000002E-2</v>
      </c>
      <c r="AB250" s="127">
        <v>2.3E-2</v>
      </c>
      <c r="AC250" s="127">
        <v>1.7500000000000002E-2</v>
      </c>
      <c r="AD250" s="127">
        <v>1.7500000000000002E-2</v>
      </c>
      <c r="AE250" s="127">
        <v>1.7500000000000002E-2</v>
      </c>
      <c r="AF250" s="127">
        <v>1.7500000000000002E-2</v>
      </c>
      <c r="AG250" s="127">
        <v>1.7500000000000002E-2</v>
      </c>
      <c r="AH250" s="127">
        <v>1.7500000000000002E-2</v>
      </c>
    </row>
    <row r="251" spans="2:34" x14ac:dyDescent="0.3">
      <c r="B251" s="32">
        <f t="shared" si="23"/>
        <v>2038</v>
      </c>
      <c r="C251" s="127">
        <v>1.7500000000000002E-2</v>
      </c>
      <c r="D251" s="127">
        <v>1.7500000000000002E-2</v>
      </c>
      <c r="E251" s="127">
        <v>1.7500000000000002E-2</v>
      </c>
      <c r="F251" s="127">
        <v>1.7500000000000002E-2</v>
      </c>
      <c r="G251" s="127">
        <v>1.7500000000000002E-2</v>
      </c>
      <c r="H251" s="127">
        <v>1.7500000000000002E-2</v>
      </c>
      <c r="I251" s="127">
        <v>1.7500000000000002E-2</v>
      </c>
      <c r="J251" s="127">
        <v>1.7500000000000002E-2</v>
      </c>
      <c r="K251" s="127">
        <v>1.7500000000000002E-2</v>
      </c>
      <c r="L251" s="127">
        <v>1.7500000000000002E-2</v>
      </c>
      <c r="M251" s="127">
        <v>1.7500000000000002E-2</v>
      </c>
      <c r="N251" s="127">
        <v>1.7500000000000002E-2</v>
      </c>
      <c r="O251" s="127">
        <v>1.7500000000000002E-2</v>
      </c>
      <c r="P251" s="127">
        <v>1.7500000000000002E-2</v>
      </c>
      <c r="Q251" s="127">
        <v>1.7500000000000002E-2</v>
      </c>
      <c r="R251" s="127">
        <v>1.7500000000000002E-2</v>
      </c>
      <c r="S251" s="127">
        <v>1.7500000000000002E-2</v>
      </c>
      <c r="T251" s="127">
        <v>1.7500000000000002E-2</v>
      </c>
      <c r="U251" s="127">
        <v>1.7500000000000002E-2</v>
      </c>
      <c r="V251" s="127">
        <v>1.7500000000000002E-2</v>
      </c>
      <c r="W251" s="127">
        <v>1.7500000000000002E-2</v>
      </c>
      <c r="X251" s="127">
        <v>1.7500000000000002E-2</v>
      </c>
      <c r="Y251" s="127">
        <v>1.7500000000000002E-2</v>
      </c>
      <c r="Z251" s="127">
        <v>1.7500000000000002E-2</v>
      </c>
      <c r="AA251" s="127">
        <v>1.7500000000000002E-2</v>
      </c>
      <c r="AB251" s="127">
        <v>2.3E-2</v>
      </c>
      <c r="AC251" s="127">
        <v>1.7500000000000002E-2</v>
      </c>
      <c r="AD251" s="127">
        <v>1.7500000000000002E-2</v>
      </c>
      <c r="AE251" s="127">
        <v>1.7500000000000002E-2</v>
      </c>
      <c r="AF251" s="127">
        <v>1.7500000000000002E-2</v>
      </c>
      <c r="AG251" s="127">
        <v>1.7500000000000002E-2</v>
      </c>
      <c r="AH251" s="127">
        <v>1.7500000000000002E-2</v>
      </c>
    </row>
    <row r="252" spans="2:34" x14ac:dyDescent="0.3">
      <c r="B252" s="32">
        <f t="shared" si="23"/>
        <v>2039</v>
      </c>
      <c r="C252" s="127">
        <v>1.7500000000000002E-2</v>
      </c>
      <c r="D252" s="127">
        <v>1.7500000000000002E-2</v>
      </c>
      <c r="E252" s="127">
        <v>1.7500000000000002E-2</v>
      </c>
      <c r="F252" s="127">
        <v>1.7500000000000002E-2</v>
      </c>
      <c r="G252" s="127">
        <v>1.7500000000000002E-2</v>
      </c>
      <c r="H252" s="127">
        <v>1.7500000000000002E-2</v>
      </c>
      <c r="I252" s="127">
        <v>1.7500000000000002E-2</v>
      </c>
      <c r="J252" s="127">
        <v>1.7500000000000002E-2</v>
      </c>
      <c r="K252" s="127">
        <v>1.7500000000000002E-2</v>
      </c>
      <c r="L252" s="127">
        <v>1.7500000000000002E-2</v>
      </c>
      <c r="M252" s="127">
        <v>1.7500000000000002E-2</v>
      </c>
      <c r="N252" s="127">
        <v>1.7500000000000002E-2</v>
      </c>
      <c r="O252" s="127">
        <v>1.7500000000000002E-2</v>
      </c>
      <c r="P252" s="127">
        <v>1.7500000000000002E-2</v>
      </c>
      <c r="Q252" s="127">
        <v>1.7500000000000002E-2</v>
      </c>
      <c r="R252" s="127">
        <v>1.7500000000000002E-2</v>
      </c>
      <c r="S252" s="127">
        <v>1.7500000000000002E-2</v>
      </c>
      <c r="T252" s="127">
        <v>1.7500000000000002E-2</v>
      </c>
      <c r="U252" s="127">
        <v>1.7500000000000002E-2</v>
      </c>
      <c r="V252" s="127">
        <v>1.7500000000000002E-2</v>
      </c>
      <c r="W252" s="127">
        <v>1.7500000000000002E-2</v>
      </c>
      <c r="X252" s="127">
        <v>1.7500000000000002E-2</v>
      </c>
      <c r="Y252" s="127">
        <v>1.7500000000000002E-2</v>
      </c>
      <c r="Z252" s="127">
        <v>1.7500000000000002E-2</v>
      </c>
      <c r="AA252" s="127">
        <v>1.7500000000000002E-2</v>
      </c>
      <c r="AB252" s="127">
        <v>2.3E-2</v>
      </c>
      <c r="AC252" s="127">
        <v>1.7500000000000002E-2</v>
      </c>
      <c r="AD252" s="127">
        <v>1.7500000000000002E-2</v>
      </c>
      <c r="AE252" s="127">
        <v>1.7500000000000002E-2</v>
      </c>
      <c r="AF252" s="127">
        <v>1.7500000000000002E-2</v>
      </c>
      <c r="AG252" s="127">
        <v>1.7500000000000002E-2</v>
      </c>
      <c r="AH252" s="127">
        <v>1.7500000000000002E-2</v>
      </c>
    </row>
    <row r="253" spans="2:34" x14ac:dyDescent="0.3">
      <c r="B253" s="32">
        <f t="shared" si="23"/>
        <v>2040</v>
      </c>
      <c r="C253" s="127">
        <v>1.7500000000000002E-2</v>
      </c>
      <c r="D253" s="127">
        <v>1.7500000000000002E-2</v>
      </c>
      <c r="E253" s="127">
        <v>1.7500000000000002E-2</v>
      </c>
      <c r="F253" s="127">
        <v>1.7500000000000002E-2</v>
      </c>
      <c r="G253" s="127">
        <v>1.7500000000000002E-2</v>
      </c>
      <c r="H253" s="127">
        <v>1.7500000000000002E-2</v>
      </c>
      <c r="I253" s="127">
        <v>1.7500000000000002E-2</v>
      </c>
      <c r="J253" s="127">
        <v>1.7500000000000002E-2</v>
      </c>
      <c r="K253" s="127">
        <v>1.7500000000000002E-2</v>
      </c>
      <c r="L253" s="127">
        <v>1.7500000000000002E-2</v>
      </c>
      <c r="M253" s="127">
        <v>1.7500000000000002E-2</v>
      </c>
      <c r="N253" s="127">
        <v>1.7500000000000002E-2</v>
      </c>
      <c r="O253" s="127">
        <v>1.7500000000000002E-2</v>
      </c>
      <c r="P253" s="127">
        <v>1.7500000000000002E-2</v>
      </c>
      <c r="Q253" s="127">
        <v>1.7500000000000002E-2</v>
      </c>
      <c r="R253" s="127">
        <v>1.7500000000000002E-2</v>
      </c>
      <c r="S253" s="127">
        <v>1.7500000000000002E-2</v>
      </c>
      <c r="T253" s="127">
        <v>1.7500000000000002E-2</v>
      </c>
      <c r="U253" s="127">
        <v>1.7500000000000002E-2</v>
      </c>
      <c r="V253" s="127">
        <v>1.7500000000000002E-2</v>
      </c>
      <c r="W253" s="127">
        <v>1.7500000000000002E-2</v>
      </c>
      <c r="X253" s="127">
        <v>1.7500000000000002E-2</v>
      </c>
      <c r="Y253" s="127">
        <v>1.7500000000000002E-2</v>
      </c>
      <c r="Z253" s="127">
        <v>1.7500000000000002E-2</v>
      </c>
      <c r="AA253" s="127">
        <v>1.7500000000000002E-2</v>
      </c>
      <c r="AB253" s="127">
        <v>2.3E-2</v>
      </c>
      <c r="AC253" s="127">
        <v>1.7500000000000002E-2</v>
      </c>
      <c r="AD253" s="127">
        <v>1.7500000000000002E-2</v>
      </c>
      <c r="AE253" s="127">
        <v>1.7500000000000002E-2</v>
      </c>
      <c r="AF253" s="127">
        <v>1.7500000000000002E-2</v>
      </c>
      <c r="AG253" s="127">
        <v>1.7500000000000002E-2</v>
      </c>
      <c r="AH253" s="127">
        <v>1.7500000000000002E-2</v>
      </c>
    </row>
    <row r="254" spans="2:34" x14ac:dyDescent="0.3">
      <c r="B254" s="32">
        <f t="shared" si="23"/>
        <v>2041</v>
      </c>
      <c r="C254" s="127">
        <v>1.7500000000000002E-2</v>
      </c>
      <c r="D254" s="127">
        <v>1.7500000000000002E-2</v>
      </c>
      <c r="E254" s="127">
        <v>1.7500000000000002E-2</v>
      </c>
      <c r="F254" s="127">
        <v>1.7500000000000002E-2</v>
      </c>
      <c r="G254" s="127">
        <v>1.7500000000000002E-2</v>
      </c>
      <c r="H254" s="127">
        <v>1.7500000000000002E-2</v>
      </c>
      <c r="I254" s="127">
        <v>1.7500000000000002E-2</v>
      </c>
      <c r="J254" s="127">
        <v>1.7500000000000002E-2</v>
      </c>
      <c r="K254" s="127">
        <v>1.7500000000000002E-2</v>
      </c>
      <c r="L254" s="127">
        <v>1.7500000000000002E-2</v>
      </c>
      <c r="M254" s="127">
        <v>1.7500000000000002E-2</v>
      </c>
      <c r="N254" s="127">
        <v>1.7500000000000002E-2</v>
      </c>
      <c r="O254" s="127">
        <v>1.7500000000000002E-2</v>
      </c>
      <c r="P254" s="127">
        <v>1.7500000000000002E-2</v>
      </c>
      <c r="Q254" s="127">
        <v>1.7500000000000002E-2</v>
      </c>
      <c r="R254" s="127">
        <v>1.7500000000000002E-2</v>
      </c>
      <c r="S254" s="127">
        <v>1.7500000000000002E-2</v>
      </c>
      <c r="T254" s="127">
        <v>1.7500000000000002E-2</v>
      </c>
      <c r="U254" s="127">
        <v>1.7500000000000002E-2</v>
      </c>
      <c r="V254" s="127">
        <v>1.7500000000000002E-2</v>
      </c>
      <c r="W254" s="127">
        <v>1.7500000000000002E-2</v>
      </c>
      <c r="X254" s="127">
        <v>1.7500000000000002E-2</v>
      </c>
      <c r="Y254" s="127">
        <v>1.7500000000000002E-2</v>
      </c>
      <c r="Z254" s="127">
        <v>1.7500000000000002E-2</v>
      </c>
      <c r="AA254" s="127">
        <v>1.7500000000000002E-2</v>
      </c>
      <c r="AB254" s="127">
        <v>2.3E-2</v>
      </c>
      <c r="AC254" s="127">
        <v>1.7500000000000002E-2</v>
      </c>
      <c r="AD254" s="127">
        <v>1.7500000000000002E-2</v>
      </c>
      <c r="AE254" s="127">
        <v>1.7500000000000002E-2</v>
      </c>
      <c r="AF254" s="127">
        <v>1.7500000000000002E-2</v>
      </c>
      <c r="AG254" s="127">
        <v>1.7500000000000002E-2</v>
      </c>
      <c r="AH254" s="127">
        <v>1.7500000000000002E-2</v>
      </c>
    </row>
    <row r="255" spans="2:34" x14ac:dyDescent="0.3">
      <c r="B255" s="32">
        <f t="shared" si="23"/>
        <v>2042</v>
      </c>
      <c r="C255" s="127">
        <v>1.7500000000000002E-2</v>
      </c>
      <c r="D255" s="127">
        <v>1.7500000000000002E-2</v>
      </c>
      <c r="E255" s="127">
        <v>1.7500000000000002E-2</v>
      </c>
      <c r="F255" s="127">
        <v>1.7500000000000002E-2</v>
      </c>
      <c r="G255" s="127">
        <v>1.7500000000000002E-2</v>
      </c>
      <c r="H255" s="127">
        <v>1.7500000000000002E-2</v>
      </c>
      <c r="I255" s="127">
        <v>1.7500000000000002E-2</v>
      </c>
      <c r="J255" s="127">
        <v>1.7500000000000002E-2</v>
      </c>
      <c r="K255" s="127">
        <v>1.7500000000000002E-2</v>
      </c>
      <c r="L255" s="127">
        <v>1.7500000000000002E-2</v>
      </c>
      <c r="M255" s="127">
        <v>1.7500000000000002E-2</v>
      </c>
      <c r="N255" s="127">
        <v>1.7500000000000002E-2</v>
      </c>
      <c r="O255" s="127">
        <v>1.7500000000000002E-2</v>
      </c>
      <c r="P255" s="127">
        <v>1.7500000000000002E-2</v>
      </c>
      <c r="Q255" s="127">
        <v>1.7500000000000002E-2</v>
      </c>
      <c r="R255" s="127">
        <v>1.7500000000000002E-2</v>
      </c>
      <c r="S255" s="127">
        <v>1.7500000000000002E-2</v>
      </c>
      <c r="T255" s="127">
        <v>1.7500000000000002E-2</v>
      </c>
      <c r="U255" s="127">
        <v>1.7500000000000002E-2</v>
      </c>
      <c r="V255" s="127">
        <v>1.7500000000000002E-2</v>
      </c>
      <c r="W255" s="127">
        <v>1.7500000000000002E-2</v>
      </c>
      <c r="X255" s="127">
        <v>1.7500000000000002E-2</v>
      </c>
      <c r="Y255" s="127">
        <v>1.7500000000000002E-2</v>
      </c>
      <c r="Z255" s="127">
        <v>1.7500000000000002E-2</v>
      </c>
      <c r="AA255" s="127">
        <v>1.7500000000000002E-2</v>
      </c>
      <c r="AB255" s="127">
        <v>2.3E-2</v>
      </c>
      <c r="AC255" s="127">
        <v>1.7500000000000002E-2</v>
      </c>
      <c r="AD255" s="127">
        <v>1.7500000000000002E-2</v>
      </c>
      <c r="AE255" s="127">
        <v>1.7500000000000002E-2</v>
      </c>
      <c r="AF255" s="127">
        <v>1.7500000000000002E-2</v>
      </c>
      <c r="AG255" s="127">
        <v>1.7500000000000002E-2</v>
      </c>
      <c r="AH255" s="127">
        <v>1.7500000000000002E-2</v>
      </c>
    </row>
    <row r="256" spans="2:34" x14ac:dyDescent="0.3">
      <c r="B256" s="32">
        <f t="shared" si="23"/>
        <v>2043</v>
      </c>
      <c r="C256" s="127">
        <v>1.7500000000000002E-2</v>
      </c>
      <c r="D256" s="127">
        <v>1.7500000000000002E-2</v>
      </c>
      <c r="E256" s="127">
        <v>1.7500000000000002E-2</v>
      </c>
      <c r="F256" s="127">
        <v>1.7500000000000002E-2</v>
      </c>
      <c r="G256" s="127">
        <v>1.7500000000000002E-2</v>
      </c>
      <c r="H256" s="127">
        <v>1.7500000000000002E-2</v>
      </c>
      <c r="I256" s="127">
        <v>1.7500000000000002E-2</v>
      </c>
      <c r="J256" s="127">
        <v>1.7500000000000002E-2</v>
      </c>
      <c r="K256" s="127">
        <v>1.7500000000000002E-2</v>
      </c>
      <c r="L256" s="127">
        <v>1.7500000000000002E-2</v>
      </c>
      <c r="M256" s="127">
        <v>1.7500000000000002E-2</v>
      </c>
      <c r="N256" s="127">
        <v>1.7500000000000002E-2</v>
      </c>
      <c r="O256" s="127">
        <v>1.7500000000000002E-2</v>
      </c>
      <c r="P256" s="127">
        <v>1.7500000000000002E-2</v>
      </c>
      <c r="Q256" s="127">
        <v>1.7500000000000002E-2</v>
      </c>
      <c r="R256" s="127">
        <v>1.7500000000000002E-2</v>
      </c>
      <c r="S256" s="127">
        <v>1.7500000000000002E-2</v>
      </c>
      <c r="T256" s="127">
        <v>1.7500000000000002E-2</v>
      </c>
      <c r="U256" s="127">
        <v>1.7500000000000002E-2</v>
      </c>
      <c r="V256" s="127">
        <v>1.7500000000000002E-2</v>
      </c>
      <c r="W256" s="127">
        <v>1.7500000000000002E-2</v>
      </c>
      <c r="X256" s="127">
        <v>1.7500000000000002E-2</v>
      </c>
      <c r="Y256" s="127">
        <v>1.7500000000000002E-2</v>
      </c>
      <c r="Z256" s="127">
        <v>1.7500000000000002E-2</v>
      </c>
      <c r="AA256" s="127">
        <v>1.7500000000000002E-2</v>
      </c>
      <c r="AB256" s="127">
        <v>2.3E-2</v>
      </c>
      <c r="AC256" s="127">
        <v>1.7500000000000002E-2</v>
      </c>
      <c r="AD256" s="127">
        <v>1.7500000000000002E-2</v>
      </c>
      <c r="AE256" s="127">
        <v>1.7500000000000002E-2</v>
      </c>
      <c r="AF256" s="127">
        <v>1.7500000000000002E-2</v>
      </c>
      <c r="AG256" s="127">
        <v>1.7500000000000002E-2</v>
      </c>
      <c r="AH256" s="127">
        <v>1.7500000000000002E-2</v>
      </c>
    </row>
    <row r="257" spans="2:34" x14ac:dyDescent="0.3">
      <c r="B257" s="32">
        <f t="shared" si="23"/>
        <v>2044</v>
      </c>
      <c r="C257" s="127">
        <v>1.7500000000000002E-2</v>
      </c>
      <c r="D257" s="127">
        <v>1.7500000000000002E-2</v>
      </c>
      <c r="E257" s="127">
        <v>1.7500000000000002E-2</v>
      </c>
      <c r="F257" s="127">
        <v>1.7500000000000002E-2</v>
      </c>
      <c r="G257" s="127">
        <v>1.7500000000000002E-2</v>
      </c>
      <c r="H257" s="127">
        <v>1.7500000000000002E-2</v>
      </c>
      <c r="I257" s="127">
        <v>1.7500000000000002E-2</v>
      </c>
      <c r="J257" s="127">
        <v>1.7500000000000002E-2</v>
      </c>
      <c r="K257" s="127">
        <v>1.7500000000000002E-2</v>
      </c>
      <c r="L257" s="127">
        <v>1.7500000000000002E-2</v>
      </c>
      <c r="M257" s="127">
        <v>1.7500000000000002E-2</v>
      </c>
      <c r="N257" s="127">
        <v>1.7500000000000002E-2</v>
      </c>
      <c r="O257" s="127">
        <v>1.7500000000000002E-2</v>
      </c>
      <c r="P257" s="127">
        <v>1.7500000000000002E-2</v>
      </c>
      <c r="Q257" s="127">
        <v>1.7500000000000002E-2</v>
      </c>
      <c r="R257" s="127">
        <v>1.7500000000000002E-2</v>
      </c>
      <c r="S257" s="127">
        <v>1.7500000000000002E-2</v>
      </c>
      <c r="T257" s="127">
        <v>1.7500000000000002E-2</v>
      </c>
      <c r="U257" s="127">
        <v>1.7500000000000002E-2</v>
      </c>
      <c r="V257" s="127">
        <v>1.7500000000000002E-2</v>
      </c>
      <c r="W257" s="127">
        <v>1.7500000000000002E-2</v>
      </c>
      <c r="X257" s="127">
        <v>1.7500000000000002E-2</v>
      </c>
      <c r="Y257" s="127">
        <v>1.7500000000000002E-2</v>
      </c>
      <c r="Z257" s="127">
        <v>1.7500000000000002E-2</v>
      </c>
      <c r="AA257" s="127">
        <v>1.7500000000000002E-2</v>
      </c>
      <c r="AB257" s="127">
        <v>2.3E-2</v>
      </c>
      <c r="AC257" s="127">
        <v>1.7500000000000002E-2</v>
      </c>
      <c r="AD257" s="127">
        <v>1.7500000000000002E-2</v>
      </c>
      <c r="AE257" s="127">
        <v>1.7500000000000002E-2</v>
      </c>
      <c r="AF257" s="127">
        <v>1.7500000000000002E-2</v>
      </c>
      <c r="AG257" s="127">
        <v>1.7500000000000002E-2</v>
      </c>
      <c r="AH257" s="127">
        <v>1.7500000000000002E-2</v>
      </c>
    </row>
    <row r="258" spans="2:34" x14ac:dyDescent="0.3">
      <c r="B258" s="32">
        <f t="shared" si="23"/>
        <v>2045</v>
      </c>
      <c r="C258" s="127">
        <v>1.7500000000000002E-2</v>
      </c>
      <c r="D258" s="127">
        <v>1.7500000000000002E-2</v>
      </c>
      <c r="E258" s="127">
        <v>1.7500000000000002E-2</v>
      </c>
      <c r="F258" s="127">
        <v>1.7500000000000002E-2</v>
      </c>
      <c r="G258" s="127">
        <v>1.7500000000000002E-2</v>
      </c>
      <c r="H258" s="127">
        <v>1.7500000000000002E-2</v>
      </c>
      <c r="I258" s="127">
        <v>1.7500000000000002E-2</v>
      </c>
      <c r="J258" s="127">
        <v>1.7500000000000002E-2</v>
      </c>
      <c r="K258" s="127">
        <v>1.7500000000000002E-2</v>
      </c>
      <c r="L258" s="127">
        <v>1.7500000000000002E-2</v>
      </c>
      <c r="M258" s="127">
        <v>1.7500000000000002E-2</v>
      </c>
      <c r="N258" s="127">
        <v>1.7500000000000002E-2</v>
      </c>
      <c r="O258" s="127">
        <v>1.7500000000000002E-2</v>
      </c>
      <c r="P258" s="127">
        <v>1.7500000000000002E-2</v>
      </c>
      <c r="Q258" s="127">
        <v>1.7500000000000002E-2</v>
      </c>
      <c r="R258" s="127">
        <v>1.7500000000000002E-2</v>
      </c>
      <c r="S258" s="127">
        <v>1.7500000000000002E-2</v>
      </c>
      <c r="T258" s="127">
        <v>1.7500000000000002E-2</v>
      </c>
      <c r="U258" s="127">
        <v>1.7500000000000002E-2</v>
      </c>
      <c r="V258" s="127">
        <v>1.7500000000000002E-2</v>
      </c>
      <c r="W258" s="127">
        <v>1.7500000000000002E-2</v>
      </c>
      <c r="X258" s="127">
        <v>1.7500000000000002E-2</v>
      </c>
      <c r="Y258" s="127">
        <v>1.7500000000000002E-2</v>
      </c>
      <c r="Z258" s="127">
        <v>1.7500000000000002E-2</v>
      </c>
      <c r="AA258" s="127">
        <v>1.7500000000000002E-2</v>
      </c>
      <c r="AB258" s="127">
        <v>2.3E-2</v>
      </c>
      <c r="AC258" s="127">
        <v>1.7500000000000002E-2</v>
      </c>
      <c r="AD258" s="127">
        <v>1.7500000000000002E-2</v>
      </c>
      <c r="AE258" s="127">
        <v>1.7500000000000002E-2</v>
      </c>
      <c r="AF258" s="127">
        <v>1.7500000000000002E-2</v>
      </c>
      <c r="AG258" s="127">
        <v>1.7500000000000002E-2</v>
      </c>
      <c r="AH258" s="127">
        <v>1.7500000000000002E-2</v>
      </c>
    </row>
    <row r="259" spans="2:34" x14ac:dyDescent="0.3">
      <c r="B259" s="32">
        <f t="shared" si="23"/>
        <v>2046</v>
      </c>
      <c r="C259" s="127">
        <v>1.7500000000000002E-2</v>
      </c>
      <c r="D259" s="127">
        <v>1.7500000000000002E-2</v>
      </c>
      <c r="E259" s="127">
        <v>1.7500000000000002E-2</v>
      </c>
      <c r="F259" s="127">
        <v>1.7500000000000002E-2</v>
      </c>
      <c r="G259" s="127">
        <v>1.7500000000000002E-2</v>
      </c>
      <c r="H259" s="127">
        <v>1.7500000000000002E-2</v>
      </c>
      <c r="I259" s="127">
        <v>1.7500000000000002E-2</v>
      </c>
      <c r="J259" s="127">
        <v>1.7500000000000002E-2</v>
      </c>
      <c r="K259" s="127">
        <v>1.7500000000000002E-2</v>
      </c>
      <c r="L259" s="127">
        <v>1.7500000000000002E-2</v>
      </c>
      <c r="M259" s="127">
        <v>1.7500000000000002E-2</v>
      </c>
      <c r="N259" s="127">
        <v>1.7500000000000002E-2</v>
      </c>
      <c r="O259" s="127">
        <v>1.7500000000000002E-2</v>
      </c>
      <c r="P259" s="127">
        <v>1.7500000000000002E-2</v>
      </c>
      <c r="Q259" s="127">
        <v>1.7500000000000002E-2</v>
      </c>
      <c r="R259" s="127">
        <v>1.7500000000000002E-2</v>
      </c>
      <c r="S259" s="127">
        <v>1.7500000000000002E-2</v>
      </c>
      <c r="T259" s="127">
        <v>1.7500000000000002E-2</v>
      </c>
      <c r="U259" s="127">
        <v>1.7500000000000002E-2</v>
      </c>
      <c r="V259" s="127">
        <v>1.7500000000000002E-2</v>
      </c>
      <c r="W259" s="127">
        <v>1.7500000000000002E-2</v>
      </c>
      <c r="X259" s="127">
        <v>1.7500000000000002E-2</v>
      </c>
      <c r="Y259" s="127">
        <v>1.7500000000000002E-2</v>
      </c>
      <c r="Z259" s="127">
        <v>1.7500000000000002E-2</v>
      </c>
      <c r="AA259" s="127">
        <v>1.7500000000000002E-2</v>
      </c>
      <c r="AB259" s="127">
        <v>2.3E-2</v>
      </c>
      <c r="AC259" s="127">
        <v>1.7500000000000002E-2</v>
      </c>
      <c r="AD259" s="127">
        <v>1.7500000000000002E-2</v>
      </c>
      <c r="AE259" s="127">
        <v>1.7500000000000002E-2</v>
      </c>
      <c r="AF259" s="127">
        <v>1.7500000000000002E-2</v>
      </c>
      <c r="AG259" s="127">
        <v>1.7500000000000002E-2</v>
      </c>
      <c r="AH259" s="127">
        <v>1.7500000000000002E-2</v>
      </c>
    </row>
    <row r="260" spans="2:34" x14ac:dyDescent="0.3">
      <c r="B260" s="32">
        <f t="shared" si="23"/>
        <v>2047</v>
      </c>
      <c r="C260" s="127">
        <v>1.7500000000000002E-2</v>
      </c>
      <c r="D260" s="127">
        <v>1.7500000000000002E-2</v>
      </c>
      <c r="E260" s="127">
        <v>1.7500000000000002E-2</v>
      </c>
      <c r="F260" s="127">
        <v>1.7500000000000002E-2</v>
      </c>
      <c r="G260" s="127">
        <v>1.7500000000000002E-2</v>
      </c>
      <c r="H260" s="127">
        <v>1.7500000000000002E-2</v>
      </c>
      <c r="I260" s="127">
        <v>1.7500000000000002E-2</v>
      </c>
      <c r="J260" s="127">
        <v>1.7500000000000002E-2</v>
      </c>
      <c r="K260" s="127">
        <v>1.7500000000000002E-2</v>
      </c>
      <c r="L260" s="127">
        <v>1.7500000000000002E-2</v>
      </c>
      <c r="M260" s="127">
        <v>1.7500000000000002E-2</v>
      </c>
      <c r="N260" s="127">
        <v>1.7500000000000002E-2</v>
      </c>
      <c r="O260" s="127">
        <v>1.7500000000000002E-2</v>
      </c>
      <c r="P260" s="127">
        <v>1.7500000000000002E-2</v>
      </c>
      <c r="Q260" s="127">
        <v>1.7500000000000002E-2</v>
      </c>
      <c r="R260" s="127">
        <v>1.7500000000000002E-2</v>
      </c>
      <c r="S260" s="127">
        <v>1.7500000000000002E-2</v>
      </c>
      <c r="T260" s="127">
        <v>1.7500000000000002E-2</v>
      </c>
      <c r="U260" s="127">
        <v>1.7500000000000002E-2</v>
      </c>
      <c r="V260" s="127">
        <v>1.7500000000000002E-2</v>
      </c>
      <c r="W260" s="127">
        <v>1.7500000000000002E-2</v>
      </c>
      <c r="X260" s="127">
        <v>1.7500000000000002E-2</v>
      </c>
      <c r="Y260" s="127">
        <v>1.7500000000000002E-2</v>
      </c>
      <c r="Z260" s="127">
        <v>1.7500000000000002E-2</v>
      </c>
      <c r="AA260" s="127">
        <v>1.7500000000000002E-2</v>
      </c>
      <c r="AB260" s="127">
        <v>2.3E-2</v>
      </c>
      <c r="AC260" s="127">
        <v>1.7500000000000002E-2</v>
      </c>
      <c r="AD260" s="127">
        <v>1.7500000000000002E-2</v>
      </c>
      <c r="AE260" s="127">
        <v>1.7500000000000002E-2</v>
      </c>
      <c r="AF260" s="127">
        <v>1.7500000000000002E-2</v>
      </c>
      <c r="AG260" s="127">
        <v>1.7500000000000002E-2</v>
      </c>
      <c r="AH260" s="127">
        <v>1.7500000000000002E-2</v>
      </c>
    </row>
    <row r="261" spans="2:34" x14ac:dyDescent="0.3">
      <c r="B261" s="32">
        <f t="shared" si="23"/>
        <v>2048</v>
      </c>
      <c r="C261" s="127">
        <v>1.7500000000000002E-2</v>
      </c>
      <c r="D261" s="127">
        <v>1.7500000000000002E-2</v>
      </c>
      <c r="E261" s="127">
        <v>1.7500000000000002E-2</v>
      </c>
      <c r="F261" s="127">
        <v>1.7500000000000002E-2</v>
      </c>
      <c r="G261" s="127">
        <v>1.7500000000000002E-2</v>
      </c>
      <c r="H261" s="127">
        <v>1.7500000000000002E-2</v>
      </c>
      <c r="I261" s="127">
        <v>1.7500000000000002E-2</v>
      </c>
      <c r="J261" s="127">
        <v>1.7500000000000002E-2</v>
      </c>
      <c r="K261" s="127">
        <v>1.7500000000000002E-2</v>
      </c>
      <c r="L261" s="127">
        <v>1.7500000000000002E-2</v>
      </c>
      <c r="M261" s="127">
        <v>1.7500000000000002E-2</v>
      </c>
      <c r="N261" s="127">
        <v>1.7500000000000002E-2</v>
      </c>
      <c r="O261" s="127">
        <v>1.7500000000000002E-2</v>
      </c>
      <c r="P261" s="127">
        <v>1.7500000000000002E-2</v>
      </c>
      <c r="Q261" s="127">
        <v>1.7500000000000002E-2</v>
      </c>
      <c r="R261" s="127">
        <v>1.7500000000000002E-2</v>
      </c>
      <c r="S261" s="127">
        <v>1.7500000000000002E-2</v>
      </c>
      <c r="T261" s="127">
        <v>1.7500000000000002E-2</v>
      </c>
      <c r="U261" s="127">
        <v>1.7500000000000002E-2</v>
      </c>
      <c r="V261" s="127">
        <v>1.7500000000000002E-2</v>
      </c>
      <c r="W261" s="127">
        <v>1.7500000000000002E-2</v>
      </c>
      <c r="X261" s="127">
        <v>1.7500000000000002E-2</v>
      </c>
      <c r="Y261" s="127">
        <v>1.7500000000000002E-2</v>
      </c>
      <c r="Z261" s="127">
        <v>1.7500000000000002E-2</v>
      </c>
      <c r="AA261" s="127">
        <v>1.7500000000000002E-2</v>
      </c>
      <c r="AB261" s="127">
        <v>2.3E-2</v>
      </c>
      <c r="AC261" s="127">
        <v>1.7500000000000002E-2</v>
      </c>
      <c r="AD261" s="127">
        <v>1.7500000000000002E-2</v>
      </c>
      <c r="AE261" s="127">
        <v>1.7500000000000002E-2</v>
      </c>
      <c r="AF261" s="127">
        <v>1.7500000000000002E-2</v>
      </c>
      <c r="AG261" s="127">
        <v>1.7500000000000002E-2</v>
      </c>
      <c r="AH261" s="127">
        <v>1.7500000000000002E-2</v>
      </c>
    </row>
    <row r="262" spans="2:34" x14ac:dyDescent="0.3">
      <c r="B262" s="32">
        <f t="shared" si="23"/>
        <v>2049</v>
      </c>
      <c r="C262" s="127">
        <v>1.7500000000000002E-2</v>
      </c>
      <c r="D262" s="127">
        <v>1.7500000000000002E-2</v>
      </c>
      <c r="E262" s="127">
        <v>1.7500000000000002E-2</v>
      </c>
      <c r="F262" s="127">
        <v>1.7500000000000002E-2</v>
      </c>
      <c r="G262" s="127">
        <v>1.7500000000000002E-2</v>
      </c>
      <c r="H262" s="127">
        <v>1.7500000000000002E-2</v>
      </c>
      <c r="I262" s="127">
        <v>1.7500000000000002E-2</v>
      </c>
      <c r="J262" s="127">
        <v>1.7500000000000002E-2</v>
      </c>
      <c r="K262" s="127">
        <v>1.7500000000000002E-2</v>
      </c>
      <c r="L262" s="127">
        <v>1.7500000000000002E-2</v>
      </c>
      <c r="M262" s="127">
        <v>1.7500000000000002E-2</v>
      </c>
      <c r="N262" s="127">
        <v>1.7500000000000002E-2</v>
      </c>
      <c r="O262" s="127">
        <v>1.7500000000000002E-2</v>
      </c>
      <c r="P262" s="127">
        <v>1.7500000000000002E-2</v>
      </c>
      <c r="Q262" s="127">
        <v>1.7500000000000002E-2</v>
      </c>
      <c r="R262" s="127">
        <v>1.7500000000000002E-2</v>
      </c>
      <c r="S262" s="127">
        <v>1.7500000000000002E-2</v>
      </c>
      <c r="T262" s="127">
        <v>1.7500000000000002E-2</v>
      </c>
      <c r="U262" s="127">
        <v>1.7500000000000002E-2</v>
      </c>
      <c r="V262" s="127">
        <v>1.7500000000000002E-2</v>
      </c>
      <c r="W262" s="127">
        <v>1.7500000000000002E-2</v>
      </c>
      <c r="X262" s="127">
        <v>1.7500000000000002E-2</v>
      </c>
      <c r="Y262" s="127">
        <v>1.7500000000000002E-2</v>
      </c>
      <c r="Z262" s="127">
        <v>1.7500000000000002E-2</v>
      </c>
      <c r="AA262" s="127">
        <v>1.7500000000000002E-2</v>
      </c>
      <c r="AB262" s="127">
        <v>2.3E-2</v>
      </c>
      <c r="AC262" s="127">
        <v>1.7500000000000002E-2</v>
      </c>
      <c r="AD262" s="127">
        <v>1.7500000000000002E-2</v>
      </c>
      <c r="AE262" s="127">
        <v>1.7500000000000002E-2</v>
      </c>
      <c r="AF262" s="127">
        <v>1.7500000000000002E-2</v>
      </c>
      <c r="AG262" s="127">
        <v>1.7500000000000002E-2</v>
      </c>
      <c r="AH262" s="127">
        <v>1.7500000000000002E-2</v>
      </c>
    </row>
    <row r="263" spans="2:34" x14ac:dyDescent="0.3">
      <c r="B263" s="32">
        <f t="shared" si="23"/>
        <v>2050</v>
      </c>
      <c r="C263" s="127">
        <v>1.7500000000000002E-2</v>
      </c>
      <c r="D263" s="127">
        <v>1.7500000000000002E-2</v>
      </c>
      <c r="E263" s="127">
        <v>1.7500000000000002E-2</v>
      </c>
      <c r="F263" s="127">
        <v>1.7500000000000002E-2</v>
      </c>
      <c r="G263" s="127">
        <v>1.7500000000000002E-2</v>
      </c>
      <c r="H263" s="127">
        <v>1.7500000000000002E-2</v>
      </c>
      <c r="I263" s="127">
        <v>1.7500000000000002E-2</v>
      </c>
      <c r="J263" s="127">
        <v>1.7500000000000002E-2</v>
      </c>
      <c r="K263" s="127">
        <v>1.7500000000000002E-2</v>
      </c>
      <c r="L263" s="127">
        <v>1.7500000000000002E-2</v>
      </c>
      <c r="M263" s="127">
        <v>1.7500000000000002E-2</v>
      </c>
      <c r="N263" s="127">
        <v>1.7500000000000002E-2</v>
      </c>
      <c r="O263" s="127">
        <v>1.7500000000000002E-2</v>
      </c>
      <c r="P263" s="127">
        <v>1.7500000000000002E-2</v>
      </c>
      <c r="Q263" s="127">
        <v>1.7500000000000002E-2</v>
      </c>
      <c r="R263" s="127">
        <v>1.7500000000000002E-2</v>
      </c>
      <c r="S263" s="127">
        <v>1.7500000000000002E-2</v>
      </c>
      <c r="T263" s="127">
        <v>1.7500000000000002E-2</v>
      </c>
      <c r="U263" s="127">
        <v>1.7500000000000002E-2</v>
      </c>
      <c r="V263" s="127">
        <v>1.7500000000000002E-2</v>
      </c>
      <c r="W263" s="127">
        <v>1.7500000000000002E-2</v>
      </c>
      <c r="X263" s="127">
        <v>1.7500000000000002E-2</v>
      </c>
      <c r="Y263" s="127">
        <v>1.7500000000000002E-2</v>
      </c>
      <c r="Z263" s="127">
        <v>1.7500000000000002E-2</v>
      </c>
      <c r="AA263" s="127">
        <v>1.7500000000000002E-2</v>
      </c>
      <c r="AB263" s="127">
        <v>2.3E-2</v>
      </c>
      <c r="AC263" s="127">
        <v>1.7500000000000002E-2</v>
      </c>
      <c r="AD263" s="127">
        <v>1.7500000000000002E-2</v>
      </c>
      <c r="AE263" s="127">
        <v>1.7500000000000002E-2</v>
      </c>
      <c r="AF263" s="127">
        <v>1.7500000000000002E-2</v>
      </c>
      <c r="AG263" s="127">
        <v>1.7500000000000002E-2</v>
      </c>
      <c r="AH263" s="127">
        <v>1.7500000000000002E-2</v>
      </c>
    </row>
    <row r="264" spans="2:34" x14ac:dyDescent="0.3">
      <c r="B264" s="32">
        <f t="shared" si="23"/>
        <v>2051</v>
      </c>
      <c r="C264" s="127">
        <v>1.7500000000000002E-2</v>
      </c>
      <c r="D264" s="127">
        <v>1.7500000000000002E-2</v>
      </c>
      <c r="E264" s="127">
        <v>1.7500000000000002E-2</v>
      </c>
      <c r="F264" s="127">
        <v>1.7500000000000002E-2</v>
      </c>
      <c r="G264" s="127">
        <v>1.7500000000000002E-2</v>
      </c>
      <c r="H264" s="127">
        <v>1.7500000000000002E-2</v>
      </c>
      <c r="I264" s="127">
        <v>1.7500000000000002E-2</v>
      </c>
      <c r="J264" s="127">
        <v>1.7500000000000002E-2</v>
      </c>
      <c r="K264" s="127">
        <v>1.7500000000000002E-2</v>
      </c>
      <c r="L264" s="127">
        <v>1.7500000000000002E-2</v>
      </c>
      <c r="M264" s="127">
        <v>1.7500000000000002E-2</v>
      </c>
      <c r="N264" s="127">
        <v>1.7500000000000002E-2</v>
      </c>
      <c r="O264" s="127">
        <v>1.7500000000000002E-2</v>
      </c>
      <c r="P264" s="127">
        <v>1.7500000000000002E-2</v>
      </c>
      <c r="Q264" s="127">
        <v>1.7500000000000002E-2</v>
      </c>
      <c r="R264" s="127">
        <v>1.7500000000000002E-2</v>
      </c>
      <c r="S264" s="127">
        <v>1.7500000000000002E-2</v>
      </c>
      <c r="T264" s="127">
        <v>1.7500000000000002E-2</v>
      </c>
      <c r="U264" s="127">
        <v>1.7500000000000002E-2</v>
      </c>
      <c r="V264" s="127">
        <v>1.7500000000000002E-2</v>
      </c>
      <c r="W264" s="127">
        <v>1.7500000000000002E-2</v>
      </c>
      <c r="X264" s="127">
        <v>1.7500000000000002E-2</v>
      </c>
      <c r="Y264" s="127">
        <v>1.7500000000000002E-2</v>
      </c>
      <c r="Z264" s="127">
        <v>1.7500000000000002E-2</v>
      </c>
      <c r="AA264" s="127">
        <v>1.7500000000000002E-2</v>
      </c>
      <c r="AB264" s="127">
        <v>2.3E-2</v>
      </c>
      <c r="AC264" s="127">
        <v>1.7500000000000002E-2</v>
      </c>
      <c r="AD264" s="127">
        <v>1.7500000000000002E-2</v>
      </c>
      <c r="AE264" s="127">
        <v>1.7500000000000002E-2</v>
      </c>
      <c r="AF264" s="127">
        <v>1.7500000000000002E-2</v>
      </c>
      <c r="AG264" s="127">
        <v>1.7500000000000002E-2</v>
      </c>
      <c r="AH264" s="127">
        <v>1.7500000000000002E-2</v>
      </c>
    </row>
    <row r="265" spans="2:34" x14ac:dyDescent="0.3">
      <c r="B265" s="32">
        <f t="shared" si="23"/>
        <v>2052</v>
      </c>
      <c r="C265" s="127">
        <v>1.7500000000000002E-2</v>
      </c>
      <c r="D265" s="127">
        <v>1.7500000000000002E-2</v>
      </c>
      <c r="E265" s="127">
        <v>1.7500000000000002E-2</v>
      </c>
      <c r="F265" s="127">
        <v>1.7500000000000002E-2</v>
      </c>
      <c r="G265" s="127">
        <v>1.7500000000000002E-2</v>
      </c>
      <c r="H265" s="127">
        <v>1.7500000000000002E-2</v>
      </c>
      <c r="I265" s="127">
        <v>1.7500000000000002E-2</v>
      </c>
      <c r="J265" s="127">
        <v>1.7500000000000002E-2</v>
      </c>
      <c r="K265" s="127">
        <v>1.7500000000000002E-2</v>
      </c>
      <c r="L265" s="127">
        <v>1.7500000000000002E-2</v>
      </c>
      <c r="M265" s="127">
        <v>1.7500000000000002E-2</v>
      </c>
      <c r="N265" s="127">
        <v>1.7500000000000002E-2</v>
      </c>
      <c r="O265" s="127">
        <v>1.7500000000000002E-2</v>
      </c>
      <c r="P265" s="127">
        <v>1.7500000000000002E-2</v>
      </c>
      <c r="Q265" s="127">
        <v>1.7500000000000002E-2</v>
      </c>
      <c r="R265" s="127">
        <v>1.7500000000000002E-2</v>
      </c>
      <c r="S265" s="127">
        <v>1.7500000000000002E-2</v>
      </c>
      <c r="T265" s="127">
        <v>1.7500000000000002E-2</v>
      </c>
      <c r="U265" s="127">
        <v>1.7500000000000002E-2</v>
      </c>
      <c r="V265" s="127">
        <v>1.7500000000000002E-2</v>
      </c>
      <c r="W265" s="127">
        <v>1.7500000000000002E-2</v>
      </c>
      <c r="X265" s="127">
        <v>1.7500000000000002E-2</v>
      </c>
      <c r="Y265" s="127">
        <v>1.7500000000000002E-2</v>
      </c>
      <c r="Z265" s="127">
        <v>1.7500000000000002E-2</v>
      </c>
      <c r="AA265" s="127">
        <v>1.7500000000000002E-2</v>
      </c>
      <c r="AB265" s="127">
        <v>2.3E-2</v>
      </c>
      <c r="AC265" s="127">
        <v>1.7500000000000002E-2</v>
      </c>
      <c r="AD265" s="127">
        <v>1.7500000000000002E-2</v>
      </c>
      <c r="AE265" s="127">
        <v>1.7500000000000002E-2</v>
      </c>
      <c r="AF265" s="127">
        <v>1.7500000000000002E-2</v>
      </c>
      <c r="AG265" s="127">
        <v>1.7500000000000002E-2</v>
      </c>
      <c r="AH265" s="127">
        <v>1.7500000000000002E-2</v>
      </c>
    </row>
    <row r="266" spans="2:34" x14ac:dyDescent="0.3">
      <c r="B266" s="32">
        <f t="shared" si="23"/>
        <v>2053</v>
      </c>
      <c r="C266" s="127">
        <v>1.7500000000000002E-2</v>
      </c>
      <c r="D266" s="127">
        <v>1.7500000000000002E-2</v>
      </c>
      <c r="E266" s="127">
        <v>1.7500000000000002E-2</v>
      </c>
      <c r="F266" s="127">
        <v>1.7500000000000002E-2</v>
      </c>
      <c r="G266" s="127">
        <v>1.7500000000000002E-2</v>
      </c>
      <c r="H266" s="127">
        <v>1.7500000000000002E-2</v>
      </c>
      <c r="I266" s="127">
        <v>1.7500000000000002E-2</v>
      </c>
      <c r="J266" s="127">
        <v>1.7500000000000002E-2</v>
      </c>
      <c r="K266" s="127">
        <v>1.7500000000000002E-2</v>
      </c>
      <c r="L266" s="127">
        <v>1.7500000000000002E-2</v>
      </c>
      <c r="M266" s="127">
        <v>1.7500000000000002E-2</v>
      </c>
      <c r="N266" s="127">
        <v>1.7500000000000002E-2</v>
      </c>
      <c r="O266" s="127">
        <v>1.7500000000000002E-2</v>
      </c>
      <c r="P266" s="127">
        <v>1.7500000000000002E-2</v>
      </c>
      <c r="Q266" s="127">
        <v>1.7500000000000002E-2</v>
      </c>
      <c r="R266" s="127">
        <v>1.7500000000000002E-2</v>
      </c>
      <c r="S266" s="127">
        <v>1.7500000000000002E-2</v>
      </c>
      <c r="T266" s="127">
        <v>1.7500000000000002E-2</v>
      </c>
      <c r="U266" s="127">
        <v>1.7500000000000002E-2</v>
      </c>
      <c r="V266" s="127">
        <v>1.7500000000000002E-2</v>
      </c>
      <c r="W266" s="127">
        <v>1.7500000000000002E-2</v>
      </c>
      <c r="X266" s="127">
        <v>1.7500000000000002E-2</v>
      </c>
      <c r="Y266" s="127">
        <v>1.7500000000000002E-2</v>
      </c>
      <c r="Z266" s="127">
        <v>1.7500000000000002E-2</v>
      </c>
      <c r="AA266" s="127">
        <v>1.7500000000000002E-2</v>
      </c>
      <c r="AB266" s="127">
        <v>2.3E-2</v>
      </c>
      <c r="AC266" s="127">
        <v>1.7500000000000002E-2</v>
      </c>
      <c r="AD266" s="127">
        <v>1.7500000000000002E-2</v>
      </c>
      <c r="AE266" s="127">
        <v>1.7500000000000002E-2</v>
      </c>
      <c r="AF266" s="127">
        <v>1.7500000000000002E-2</v>
      </c>
      <c r="AG266" s="127">
        <v>1.7500000000000002E-2</v>
      </c>
      <c r="AH266" s="127">
        <v>1.7500000000000002E-2</v>
      </c>
    </row>
    <row r="267" spans="2:34" x14ac:dyDescent="0.3">
      <c r="B267" s="32">
        <f t="shared" si="23"/>
        <v>2054</v>
      </c>
      <c r="C267" s="127">
        <v>1.7500000000000002E-2</v>
      </c>
      <c r="D267" s="127">
        <v>1.7500000000000002E-2</v>
      </c>
      <c r="E267" s="127">
        <v>1.7500000000000002E-2</v>
      </c>
      <c r="F267" s="127">
        <v>1.7500000000000002E-2</v>
      </c>
      <c r="G267" s="127">
        <v>1.7500000000000002E-2</v>
      </c>
      <c r="H267" s="127">
        <v>1.7500000000000002E-2</v>
      </c>
      <c r="I267" s="127">
        <v>1.7500000000000002E-2</v>
      </c>
      <c r="J267" s="127">
        <v>1.7500000000000002E-2</v>
      </c>
      <c r="K267" s="127">
        <v>1.7500000000000002E-2</v>
      </c>
      <c r="L267" s="127">
        <v>1.7500000000000002E-2</v>
      </c>
      <c r="M267" s="127">
        <v>1.7500000000000002E-2</v>
      </c>
      <c r="N267" s="127">
        <v>1.7500000000000002E-2</v>
      </c>
      <c r="O267" s="127">
        <v>1.7500000000000002E-2</v>
      </c>
      <c r="P267" s="127">
        <v>1.7500000000000002E-2</v>
      </c>
      <c r="Q267" s="127">
        <v>1.7500000000000002E-2</v>
      </c>
      <c r="R267" s="127">
        <v>1.7500000000000002E-2</v>
      </c>
      <c r="S267" s="127">
        <v>1.7500000000000002E-2</v>
      </c>
      <c r="T267" s="127">
        <v>1.7500000000000002E-2</v>
      </c>
      <c r="U267" s="127">
        <v>1.7500000000000002E-2</v>
      </c>
      <c r="V267" s="127">
        <v>1.7500000000000002E-2</v>
      </c>
      <c r="W267" s="127">
        <v>1.7500000000000002E-2</v>
      </c>
      <c r="X267" s="127">
        <v>1.7500000000000002E-2</v>
      </c>
      <c r="Y267" s="127">
        <v>1.7500000000000002E-2</v>
      </c>
      <c r="Z267" s="127">
        <v>1.7500000000000002E-2</v>
      </c>
      <c r="AA267" s="127">
        <v>1.7500000000000002E-2</v>
      </c>
      <c r="AB267" s="127">
        <v>2.3E-2</v>
      </c>
      <c r="AC267" s="127">
        <v>1.7500000000000002E-2</v>
      </c>
      <c r="AD267" s="127">
        <v>1.7500000000000002E-2</v>
      </c>
      <c r="AE267" s="127">
        <v>1.7500000000000002E-2</v>
      </c>
      <c r="AF267" s="127">
        <v>1.7500000000000002E-2</v>
      </c>
      <c r="AG267" s="127">
        <v>1.7500000000000002E-2</v>
      </c>
      <c r="AH267" s="127">
        <v>1.7500000000000002E-2</v>
      </c>
    </row>
    <row r="268" spans="2:34" x14ac:dyDescent="0.3">
      <c r="B268" s="32">
        <f t="shared" si="23"/>
        <v>2055</v>
      </c>
      <c r="C268" s="127">
        <v>1.7500000000000002E-2</v>
      </c>
      <c r="D268" s="127">
        <v>1.7500000000000002E-2</v>
      </c>
      <c r="E268" s="127">
        <v>1.7500000000000002E-2</v>
      </c>
      <c r="F268" s="127">
        <v>1.7500000000000002E-2</v>
      </c>
      <c r="G268" s="127">
        <v>1.7500000000000002E-2</v>
      </c>
      <c r="H268" s="127">
        <v>1.7500000000000002E-2</v>
      </c>
      <c r="I268" s="127">
        <v>1.7500000000000002E-2</v>
      </c>
      <c r="J268" s="127">
        <v>1.7500000000000002E-2</v>
      </c>
      <c r="K268" s="127">
        <v>1.7500000000000002E-2</v>
      </c>
      <c r="L268" s="127">
        <v>1.7500000000000002E-2</v>
      </c>
      <c r="M268" s="127">
        <v>1.7500000000000002E-2</v>
      </c>
      <c r="N268" s="127">
        <v>1.7500000000000002E-2</v>
      </c>
      <c r="O268" s="127">
        <v>1.7500000000000002E-2</v>
      </c>
      <c r="P268" s="127">
        <v>1.7500000000000002E-2</v>
      </c>
      <c r="Q268" s="127">
        <v>1.7500000000000002E-2</v>
      </c>
      <c r="R268" s="127">
        <v>1.7500000000000002E-2</v>
      </c>
      <c r="S268" s="127">
        <v>1.7500000000000002E-2</v>
      </c>
      <c r="T268" s="127">
        <v>1.7500000000000002E-2</v>
      </c>
      <c r="U268" s="127">
        <v>1.7500000000000002E-2</v>
      </c>
      <c r="V268" s="127">
        <v>1.7500000000000002E-2</v>
      </c>
      <c r="W268" s="127">
        <v>1.7500000000000002E-2</v>
      </c>
      <c r="X268" s="127">
        <v>1.7500000000000002E-2</v>
      </c>
      <c r="Y268" s="127">
        <v>1.7500000000000002E-2</v>
      </c>
      <c r="Z268" s="127">
        <v>1.7500000000000002E-2</v>
      </c>
      <c r="AA268" s="127">
        <v>1.7500000000000002E-2</v>
      </c>
      <c r="AB268" s="127">
        <v>2.3E-2</v>
      </c>
      <c r="AC268" s="127">
        <v>1.7500000000000002E-2</v>
      </c>
      <c r="AD268" s="127">
        <v>1.7500000000000002E-2</v>
      </c>
      <c r="AE268" s="127">
        <v>1.7500000000000002E-2</v>
      </c>
      <c r="AF268" s="127">
        <v>1.7500000000000002E-2</v>
      </c>
      <c r="AG268" s="127">
        <v>1.7500000000000002E-2</v>
      </c>
      <c r="AH268" s="127">
        <v>1.7500000000000002E-2</v>
      </c>
    </row>
    <row r="269" spans="2:34" x14ac:dyDescent="0.3">
      <c r="B269" s="32">
        <f t="shared" si="23"/>
        <v>2056</v>
      </c>
      <c r="C269" s="127">
        <v>1.7500000000000002E-2</v>
      </c>
      <c r="D269" s="127">
        <v>1.7500000000000002E-2</v>
      </c>
      <c r="E269" s="127">
        <v>1.7500000000000002E-2</v>
      </c>
      <c r="F269" s="127">
        <v>1.7500000000000002E-2</v>
      </c>
      <c r="G269" s="127">
        <v>1.7500000000000002E-2</v>
      </c>
      <c r="H269" s="127">
        <v>1.7500000000000002E-2</v>
      </c>
      <c r="I269" s="127">
        <v>1.7500000000000002E-2</v>
      </c>
      <c r="J269" s="127">
        <v>1.7500000000000002E-2</v>
      </c>
      <c r="K269" s="127">
        <v>1.7500000000000002E-2</v>
      </c>
      <c r="L269" s="127">
        <v>1.7500000000000002E-2</v>
      </c>
      <c r="M269" s="127">
        <v>1.7500000000000002E-2</v>
      </c>
      <c r="N269" s="127">
        <v>1.7500000000000002E-2</v>
      </c>
      <c r="O269" s="127">
        <v>1.7500000000000002E-2</v>
      </c>
      <c r="P269" s="127">
        <v>1.7500000000000002E-2</v>
      </c>
      <c r="Q269" s="127">
        <v>1.7500000000000002E-2</v>
      </c>
      <c r="R269" s="127">
        <v>1.7500000000000002E-2</v>
      </c>
      <c r="S269" s="127">
        <v>1.7500000000000002E-2</v>
      </c>
      <c r="T269" s="127">
        <v>1.7500000000000002E-2</v>
      </c>
      <c r="U269" s="127">
        <v>1.7500000000000002E-2</v>
      </c>
      <c r="V269" s="127">
        <v>1.7500000000000002E-2</v>
      </c>
      <c r="W269" s="127">
        <v>1.7500000000000002E-2</v>
      </c>
      <c r="X269" s="127">
        <v>1.7500000000000002E-2</v>
      </c>
      <c r="Y269" s="127">
        <v>1.7500000000000002E-2</v>
      </c>
      <c r="Z269" s="127">
        <v>1.7500000000000002E-2</v>
      </c>
      <c r="AA269" s="127">
        <v>1.7500000000000002E-2</v>
      </c>
      <c r="AB269" s="127">
        <v>2.3E-2</v>
      </c>
      <c r="AC269" s="127">
        <v>1.7500000000000002E-2</v>
      </c>
      <c r="AD269" s="127">
        <v>1.7500000000000002E-2</v>
      </c>
      <c r="AE269" s="127">
        <v>1.7500000000000002E-2</v>
      </c>
      <c r="AF269" s="127">
        <v>1.7500000000000002E-2</v>
      </c>
      <c r="AG269" s="127">
        <v>1.7500000000000002E-2</v>
      </c>
      <c r="AH269" s="127">
        <v>1.7500000000000002E-2</v>
      </c>
    </row>
    <row r="270" spans="2:34" x14ac:dyDescent="0.3">
      <c r="B270" s="32">
        <f t="shared" si="23"/>
        <v>2057</v>
      </c>
      <c r="C270" s="127">
        <v>1.7500000000000002E-2</v>
      </c>
      <c r="D270" s="127">
        <v>1.7500000000000002E-2</v>
      </c>
      <c r="E270" s="127">
        <v>1.7500000000000002E-2</v>
      </c>
      <c r="F270" s="127">
        <v>1.7500000000000002E-2</v>
      </c>
      <c r="G270" s="127">
        <v>1.7500000000000002E-2</v>
      </c>
      <c r="H270" s="127">
        <v>1.7500000000000002E-2</v>
      </c>
      <c r="I270" s="127">
        <v>1.7500000000000002E-2</v>
      </c>
      <c r="J270" s="127">
        <v>1.7500000000000002E-2</v>
      </c>
      <c r="K270" s="127">
        <v>1.7500000000000002E-2</v>
      </c>
      <c r="L270" s="127">
        <v>1.7500000000000002E-2</v>
      </c>
      <c r="M270" s="127">
        <v>1.7500000000000002E-2</v>
      </c>
      <c r="N270" s="127">
        <v>1.7500000000000002E-2</v>
      </c>
      <c r="O270" s="127">
        <v>1.7500000000000002E-2</v>
      </c>
      <c r="P270" s="127">
        <v>1.7500000000000002E-2</v>
      </c>
      <c r="Q270" s="127">
        <v>1.7500000000000002E-2</v>
      </c>
      <c r="R270" s="127">
        <v>1.7500000000000002E-2</v>
      </c>
      <c r="S270" s="127">
        <v>1.7500000000000002E-2</v>
      </c>
      <c r="T270" s="127">
        <v>1.7500000000000002E-2</v>
      </c>
      <c r="U270" s="127">
        <v>1.7500000000000002E-2</v>
      </c>
      <c r="V270" s="127">
        <v>1.7500000000000002E-2</v>
      </c>
      <c r="W270" s="127">
        <v>1.7500000000000002E-2</v>
      </c>
      <c r="X270" s="127">
        <v>1.7500000000000002E-2</v>
      </c>
      <c r="Y270" s="127">
        <v>1.7500000000000002E-2</v>
      </c>
      <c r="Z270" s="127">
        <v>1.7500000000000002E-2</v>
      </c>
      <c r="AA270" s="127">
        <v>1.7500000000000002E-2</v>
      </c>
      <c r="AB270" s="127">
        <v>2.3E-2</v>
      </c>
      <c r="AC270" s="127">
        <v>1.7500000000000002E-2</v>
      </c>
      <c r="AD270" s="127">
        <v>1.7500000000000002E-2</v>
      </c>
      <c r="AE270" s="127">
        <v>1.7500000000000002E-2</v>
      </c>
      <c r="AF270" s="127">
        <v>1.7500000000000002E-2</v>
      </c>
      <c r="AG270" s="127">
        <v>1.7500000000000002E-2</v>
      </c>
      <c r="AH270" s="127">
        <v>1.7500000000000002E-2</v>
      </c>
    </row>
    <row r="271" spans="2:34" x14ac:dyDescent="0.3">
      <c r="B271" s="32">
        <f t="shared" si="23"/>
        <v>2058</v>
      </c>
      <c r="C271" s="127">
        <v>1.7500000000000002E-2</v>
      </c>
      <c r="D271" s="127">
        <v>1.7500000000000002E-2</v>
      </c>
      <c r="E271" s="127">
        <v>1.7500000000000002E-2</v>
      </c>
      <c r="F271" s="127">
        <v>1.7500000000000002E-2</v>
      </c>
      <c r="G271" s="127">
        <v>1.7500000000000002E-2</v>
      </c>
      <c r="H271" s="127">
        <v>1.7500000000000002E-2</v>
      </c>
      <c r="I271" s="127">
        <v>1.7500000000000002E-2</v>
      </c>
      <c r="J271" s="127">
        <v>1.7500000000000002E-2</v>
      </c>
      <c r="K271" s="127">
        <v>1.7500000000000002E-2</v>
      </c>
      <c r="L271" s="127">
        <v>1.7500000000000002E-2</v>
      </c>
      <c r="M271" s="127">
        <v>1.7500000000000002E-2</v>
      </c>
      <c r="N271" s="127">
        <v>1.7500000000000002E-2</v>
      </c>
      <c r="O271" s="127">
        <v>1.7500000000000002E-2</v>
      </c>
      <c r="P271" s="127">
        <v>1.7500000000000002E-2</v>
      </c>
      <c r="Q271" s="127">
        <v>1.7500000000000002E-2</v>
      </c>
      <c r="R271" s="127">
        <v>1.7500000000000002E-2</v>
      </c>
      <c r="S271" s="127">
        <v>1.7500000000000002E-2</v>
      </c>
      <c r="T271" s="127">
        <v>1.7500000000000002E-2</v>
      </c>
      <c r="U271" s="127">
        <v>1.7500000000000002E-2</v>
      </c>
      <c r="V271" s="127">
        <v>1.7500000000000002E-2</v>
      </c>
      <c r="W271" s="127">
        <v>1.7500000000000002E-2</v>
      </c>
      <c r="X271" s="127">
        <v>1.7500000000000002E-2</v>
      </c>
      <c r="Y271" s="127">
        <v>1.7500000000000002E-2</v>
      </c>
      <c r="Z271" s="127">
        <v>1.7500000000000002E-2</v>
      </c>
      <c r="AA271" s="127">
        <v>1.7500000000000002E-2</v>
      </c>
      <c r="AB271" s="127">
        <v>2.3E-2</v>
      </c>
      <c r="AC271" s="127">
        <v>1.7500000000000002E-2</v>
      </c>
      <c r="AD271" s="127">
        <v>1.7500000000000002E-2</v>
      </c>
      <c r="AE271" s="127">
        <v>1.7500000000000002E-2</v>
      </c>
      <c r="AF271" s="127">
        <v>1.7500000000000002E-2</v>
      </c>
      <c r="AG271" s="127">
        <v>1.7500000000000002E-2</v>
      </c>
      <c r="AH271" s="127">
        <v>1.7500000000000002E-2</v>
      </c>
    </row>
    <row r="272" spans="2:34" x14ac:dyDescent="0.3">
      <c r="B272" s="32">
        <f t="shared" si="23"/>
        <v>2059</v>
      </c>
      <c r="C272" s="127">
        <v>1.7500000000000002E-2</v>
      </c>
      <c r="D272" s="127">
        <v>1.7500000000000002E-2</v>
      </c>
      <c r="E272" s="127">
        <v>1.7500000000000002E-2</v>
      </c>
      <c r="F272" s="127">
        <v>1.7500000000000002E-2</v>
      </c>
      <c r="G272" s="127">
        <v>1.7500000000000002E-2</v>
      </c>
      <c r="H272" s="127">
        <v>1.7500000000000002E-2</v>
      </c>
      <c r="I272" s="127">
        <v>1.7500000000000002E-2</v>
      </c>
      <c r="J272" s="127">
        <v>1.7500000000000002E-2</v>
      </c>
      <c r="K272" s="127">
        <v>1.7500000000000002E-2</v>
      </c>
      <c r="L272" s="127">
        <v>1.7500000000000002E-2</v>
      </c>
      <c r="M272" s="127">
        <v>1.7500000000000002E-2</v>
      </c>
      <c r="N272" s="127">
        <v>1.7500000000000002E-2</v>
      </c>
      <c r="O272" s="127">
        <v>1.7500000000000002E-2</v>
      </c>
      <c r="P272" s="127">
        <v>1.7500000000000002E-2</v>
      </c>
      <c r="Q272" s="127">
        <v>1.7500000000000002E-2</v>
      </c>
      <c r="R272" s="127">
        <v>1.7500000000000002E-2</v>
      </c>
      <c r="S272" s="127">
        <v>1.7500000000000002E-2</v>
      </c>
      <c r="T272" s="127">
        <v>1.7500000000000002E-2</v>
      </c>
      <c r="U272" s="127">
        <v>1.7500000000000002E-2</v>
      </c>
      <c r="V272" s="127">
        <v>1.7500000000000002E-2</v>
      </c>
      <c r="W272" s="127">
        <v>1.7500000000000002E-2</v>
      </c>
      <c r="X272" s="127">
        <v>1.7500000000000002E-2</v>
      </c>
      <c r="Y272" s="127">
        <v>1.7500000000000002E-2</v>
      </c>
      <c r="Z272" s="127">
        <v>1.7500000000000002E-2</v>
      </c>
      <c r="AA272" s="127">
        <v>1.7500000000000002E-2</v>
      </c>
      <c r="AB272" s="127">
        <v>2.3E-2</v>
      </c>
      <c r="AC272" s="127">
        <v>1.7500000000000002E-2</v>
      </c>
      <c r="AD272" s="127">
        <v>1.7500000000000002E-2</v>
      </c>
      <c r="AE272" s="127">
        <v>1.7500000000000002E-2</v>
      </c>
      <c r="AF272" s="127">
        <v>1.7500000000000002E-2</v>
      </c>
      <c r="AG272" s="127">
        <v>1.7500000000000002E-2</v>
      </c>
      <c r="AH272" s="127">
        <v>1.7500000000000002E-2</v>
      </c>
    </row>
    <row r="273" spans="2:34" x14ac:dyDescent="0.3">
      <c r="B273" s="32">
        <f t="shared" si="23"/>
        <v>2060</v>
      </c>
      <c r="C273" s="127">
        <v>1.7500000000000002E-2</v>
      </c>
      <c r="D273" s="127">
        <v>1.7500000000000002E-2</v>
      </c>
      <c r="E273" s="127">
        <v>1.7500000000000002E-2</v>
      </c>
      <c r="F273" s="127">
        <v>1.7500000000000002E-2</v>
      </c>
      <c r="G273" s="127">
        <v>1.7500000000000002E-2</v>
      </c>
      <c r="H273" s="127">
        <v>1.7500000000000002E-2</v>
      </c>
      <c r="I273" s="127">
        <v>1.7500000000000002E-2</v>
      </c>
      <c r="J273" s="127">
        <v>1.7500000000000002E-2</v>
      </c>
      <c r="K273" s="127">
        <v>1.7500000000000002E-2</v>
      </c>
      <c r="L273" s="127">
        <v>1.7500000000000002E-2</v>
      </c>
      <c r="M273" s="127">
        <v>1.7500000000000002E-2</v>
      </c>
      <c r="N273" s="127">
        <v>1.7500000000000002E-2</v>
      </c>
      <c r="O273" s="127">
        <v>1.7500000000000002E-2</v>
      </c>
      <c r="P273" s="127">
        <v>1.7500000000000002E-2</v>
      </c>
      <c r="Q273" s="127">
        <v>1.7500000000000002E-2</v>
      </c>
      <c r="R273" s="127">
        <v>1.7500000000000002E-2</v>
      </c>
      <c r="S273" s="127">
        <v>1.7500000000000002E-2</v>
      </c>
      <c r="T273" s="127">
        <v>1.7500000000000002E-2</v>
      </c>
      <c r="U273" s="127">
        <v>1.7500000000000002E-2</v>
      </c>
      <c r="V273" s="127">
        <v>1.7500000000000002E-2</v>
      </c>
      <c r="W273" s="127">
        <v>1.7500000000000002E-2</v>
      </c>
      <c r="X273" s="127">
        <v>1.7500000000000002E-2</v>
      </c>
      <c r="Y273" s="127">
        <v>1.7500000000000002E-2</v>
      </c>
      <c r="Z273" s="127">
        <v>1.7500000000000002E-2</v>
      </c>
      <c r="AA273" s="127">
        <v>1.7500000000000002E-2</v>
      </c>
      <c r="AB273" s="127">
        <v>2.3E-2</v>
      </c>
      <c r="AC273" s="127">
        <v>1.7500000000000002E-2</v>
      </c>
      <c r="AD273" s="127">
        <v>1.7500000000000002E-2</v>
      </c>
      <c r="AE273" s="127">
        <v>1.7500000000000002E-2</v>
      </c>
      <c r="AF273" s="127">
        <v>1.7500000000000002E-2</v>
      </c>
      <c r="AG273" s="127">
        <v>1.7500000000000002E-2</v>
      </c>
      <c r="AH273" s="127">
        <v>1.7500000000000002E-2</v>
      </c>
    </row>
    <row r="274" spans="2:34" x14ac:dyDescent="0.3">
      <c r="B274" s="32">
        <f t="shared" si="23"/>
        <v>2061</v>
      </c>
      <c r="C274" s="127">
        <v>1.7500000000000002E-2</v>
      </c>
      <c r="D274" s="127">
        <v>1.7500000000000002E-2</v>
      </c>
      <c r="E274" s="127">
        <v>1.7500000000000002E-2</v>
      </c>
      <c r="F274" s="127">
        <v>1.7500000000000002E-2</v>
      </c>
      <c r="G274" s="127">
        <v>1.7500000000000002E-2</v>
      </c>
      <c r="H274" s="127">
        <v>1.7500000000000002E-2</v>
      </c>
      <c r="I274" s="127">
        <v>1.7500000000000002E-2</v>
      </c>
      <c r="J274" s="127">
        <v>1.7500000000000002E-2</v>
      </c>
      <c r="K274" s="127">
        <v>1.7500000000000002E-2</v>
      </c>
      <c r="L274" s="127">
        <v>1.7500000000000002E-2</v>
      </c>
      <c r="M274" s="127">
        <v>1.7500000000000002E-2</v>
      </c>
      <c r="N274" s="127">
        <v>1.7500000000000002E-2</v>
      </c>
      <c r="O274" s="127">
        <v>1.7500000000000002E-2</v>
      </c>
      <c r="P274" s="127">
        <v>1.7500000000000002E-2</v>
      </c>
      <c r="Q274" s="127">
        <v>1.7500000000000002E-2</v>
      </c>
      <c r="R274" s="127">
        <v>1.7500000000000002E-2</v>
      </c>
      <c r="S274" s="127">
        <v>1.7500000000000002E-2</v>
      </c>
      <c r="T274" s="127">
        <v>1.7500000000000002E-2</v>
      </c>
      <c r="U274" s="127">
        <v>1.7500000000000002E-2</v>
      </c>
      <c r="V274" s="127">
        <v>1.7500000000000002E-2</v>
      </c>
      <c r="W274" s="127">
        <v>1.7500000000000002E-2</v>
      </c>
      <c r="X274" s="127">
        <v>1.7500000000000002E-2</v>
      </c>
      <c r="Y274" s="127">
        <v>1.7500000000000002E-2</v>
      </c>
      <c r="Z274" s="127">
        <v>1.7500000000000002E-2</v>
      </c>
      <c r="AA274" s="127">
        <v>1.7500000000000002E-2</v>
      </c>
      <c r="AB274" s="127">
        <v>2.3E-2</v>
      </c>
      <c r="AC274" s="127">
        <v>1.7500000000000002E-2</v>
      </c>
      <c r="AD274" s="127">
        <v>1.7500000000000002E-2</v>
      </c>
      <c r="AE274" s="127">
        <v>1.7500000000000002E-2</v>
      </c>
      <c r="AF274" s="127">
        <v>1.7500000000000002E-2</v>
      </c>
      <c r="AG274" s="127">
        <v>1.7500000000000002E-2</v>
      </c>
      <c r="AH274" s="127">
        <v>1.7500000000000002E-2</v>
      </c>
    </row>
    <row r="275" spans="2:34" x14ac:dyDescent="0.3">
      <c r="B275" s="32">
        <f t="shared" si="23"/>
        <v>2062</v>
      </c>
      <c r="C275" s="127">
        <v>1.7500000000000002E-2</v>
      </c>
      <c r="D275" s="127">
        <v>1.7500000000000002E-2</v>
      </c>
      <c r="E275" s="127">
        <v>1.7500000000000002E-2</v>
      </c>
      <c r="F275" s="127">
        <v>1.7500000000000002E-2</v>
      </c>
      <c r="G275" s="127">
        <v>1.7500000000000002E-2</v>
      </c>
      <c r="H275" s="127">
        <v>1.7500000000000002E-2</v>
      </c>
      <c r="I275" s="127">
        <v>1.7500000000000002E-2</v>
      </c>
      <c r="J275" s="127">
        <v>1.7500000000000002E-2</v>
      </c>
      <c r="K275" s="127">
        <v>1.7500000000000002E-2</v>
      </c>
      <c r="L275" s="127">
        <v>1.7500000000000002E-2</v>
      </c>
      <c r="M275" s="127">
        <v>1.7500000000000002E-2</v>
      </c>
      <c r="N275" s="127">
        <v>1.7500000000000002E-2</v>
      </c>
      <c r="O275" s="127">
        <v>1.7500000000000002E-2</v>
      </c>
      <c r="P275" s="127">
        <v>1.7500000000000002E-2</v>
      </c>
      <c r="Q275" s="127">
        <v>1.7500000000000002E-2</v>
      </c>
      <c r="R275" s="127">
        <v>1.7500000000000002E-2</v>
      </c>
      <c r="S275" s="127">
        <v>1.7500000000000002E-2</v>
      </c>
      <c r="T275" s="127">
        <v>1.7500000000000002E-2</v>
      </c>
      <c r="U275" s="127">
        <v>1.7500000000000002E-2</v>
      </c>
      <c r="V275" s="127">
        <v>1.7500000000000002E-2</v>
      </c>
      <c r="W275" s="127">
        <v>1.7500000000000002E-2</v>
      </c>
      <c r="X275" s="127">
        <v>1.7500000000000002E-2</v>
      </c>
      <c r="Y275" s="127">
        <v>1.7500000000000002E-2</v>
      </c>
      <c r="Z275" s="127">
        <v>1.7500000000000002E-2</v>
      </c>
      <c r="AA275" s="127">
        <v>1.7500000000000002E-2</v>
      </c>
      <c r="AB275" s="127">
        <v>2.3E-2</v>
      </c>
      <c r="AC275" s="127">
        <v>1.7500000000000002E-2</v>
      </c>
      <c r="AD275" s="127">
        <v>1.7500000000000002E-2</v>
      </c>
      <c r="AE275" s="127">
        <v>1.7500000000000002E-2</v>
      </c>
      <c r="AF275" s="127">
        <v>1.7500000000000002E-2</v>
      </c>
      <c r="AG275" s="127">
        <v>1.7500000000000002E-2</v>
      </c>
      <c r="AH275" s="127">
        <v>1.7500000000000002E-2</v>
      </c>
    </row>
    <row r="276" spans="2:34" x14ac:dyDescent="0.3">
      <c r="B276" s="32">
        <f t="shared" si="23"/>
        <v>2063</v>
      </c>
      <c r="C276" s="127">
        <v>1.7500000000000002E-2</v>
      </c>
      <c r="D276" s="127">
        <v>1.7500000000000002E-2</v>
      </c>
      <c r="E276" s="127">
        <v>1.7500000000000002E-2</v>
      </c>
      <c r="F276" s="127">
        <v>1.7500000000000002E-2</v>
      </c>
      <c r="G276" s="127">
        <v>1.7500000000000002E-2</v>
      </c>
      <c r="H276" s="127">
        <v>1.7500000000000002E-2</v>
      </c>
      <c r="I276" s="127">
        <v>1.7500000000000002E-2</v>
      </c>
      <c r="J276" s="127">
        <v>1.7500000000000002E-2</v>
      </c>
      <c r="K276" s="127">
        <v>1.7500000000000002E-2</v>
      </c>
      <c r="L276" s="127">
        <v>1.7500000000000002E-2</v>
      </c>
      <c r="M276" s="127">
        <v>1.7500000000000002E-2</v>
      </c>
      <c r="N276" s="127">
        <v>1.7500000000000002E-2</v>
      </c>
      <c r="O276" s="127">
        <v>1.7500000000000002E-2</v>
      </c>
      <c r="P276" s="127">
        <v>1.7500000000000002E-2</v>
      </c>
      <c r="Q276" s="127">
        <v>1.7500000000000002E-2</v>
      </c>
      <c r="R276" s="127">
        <v>1.7500000000000002E-2</v>
      </c>
      <c r="S276" s="127">
        <v>1.7500000000000002E-2</v>
      </c>
      <c r="T276" s="127">
        <v>1.7500000000000002E-2</v>
      </c>
      <c r="U276" s="127">
        <v>1.7500000000000002E-2</v>
      </c>
      <c r="V276" s="127">
        <v>1.7500000000000002E-2</v>
      </c>
      <c r="W276" s="127">
        <v>1.7500000000000002E-2</v>
      </c>
      <c r="X276" s="127">
        <v>1.7500000000000002E-2</v>
      </c>
      <c r="Y276" s="127">
        <v>1.7500000000000002E-2</v>
      </c>
      <c r="Z276" s="127">
        <v>1.7500000000000002E-2</v>
      </c>
      <c r="AA276" s="127">
        <v>1.7500000000000002E-2</v>
      </c>
      <c r="AB276" s="127">
        <v>2.3E-2</v>
      </c>
      <c r="AC276" s="127">
        <v>1.7500000000000002E-2</v>
      </c>
      <c r="AD276" s="127">
        <v>1.7500000000000002E-2</v>
      </c>
      <c r="AE276" s="127">
        <v>1.7500000000000002E-2</v>
      </c>
      <c r="AF276" s="127">
        <v>1.7500000000000002E-2</v>
      </c>
      <c r="AG276" s="127">
        <v>1.7500000000000002E-2</v>
      </c>
      <c r="AH276" s="127">
        <v>1.7500000000000002E-2</v>
      </c>
    </row>
    <row r="277" spans="2:34" x14ac:dyDescent="0.3">
      <c r="B277" s="32">
        <f t="shared" si="23"/>
        <v>2064</v>
      </c>
      <c r="C277" s="127">
        <v>1.7500000000000002E-2</v>
      </c>
      <c r="D277" s="127">
        <v>1.7500000000000002E-2</v>
      </c>
      <c r="E277" s="127">
        <v>1.7500000000000002E-2</v>
      </c>
      <c r="F277" s="127">
        <v>1.7500000000000002E-2</v>
      </c>
      <c r="G277" s="127">
        <v>1.7500000000000002E-2</v>
      </c>
      <c r="H277" s="127">
        <v>1.7500000000000002E-2</v>
      </c>
      <c r="I277" s="127">
        <v>1.7500000000000002E-2</v>
      </c>
      <c r="J277" s="127">
        <v>1.7500000000000002E-2</v>
      </c>
      <c r="K277" s="127">
        <v>1.7500000000000002E-2</v>
      </c>
      <c r="L277" s="127">
        <v>1.7500000000000002E-2</v>
      </c>
      <c r="M277" s="127">
        <v>1.7500000000000002E-2</v>
      </c>
      <c r="N277" s="127">
        <v>1.7500000000000002E-2</v>
      </c>
      <c r="O277" s="127">
        <v>1.7500000000000002E-2</v>
      </c>
      <c r="P277" s="127">
        <v>1.7500000000000002E-2</v>
      </c>
      <c r="Q277" s="127">
        <v>1.7500000000000002E-2</v>
      </c>
      <c r="R277" s="127">
        <v>1.7500000000000002E-2</v>
      </c>
      <c r="S277" s="127">
        <v>1.7500000000000002E-2</v>
      </c>
      <c r="T277" s="127">
        <v>1.7500000000000002E-2</v>
      </c>
      <c r="U277" s="127">
        <v>1.7500000000000002E-2</v>
      </c>
      <c r="V277" s="127">
        <v>1.7500000000000002E-2</v>
      </c>
      <c r="W277" s="127">
        <v>1.7500000000000002E-2</v>
      </c>
      <c r="X277" s="127">
        <v>1.7500000000000002E-2</v>
      </c>
      <c r="Y277" s="127">
        <v>1.7500000000000002E-2</v>
      </c>
      <c r="Z277" s="127">
        <v>1.7500000000000002E-2</v>
      </c>
      <c r="AA277" s="127">
        <v>1.7500000000000002E-2</v>
      </c>
      <c r="AB277" s="127">
        <v>2.3E-2</v>
      </c>
      <c r="AC277" s="127">
        <v>1.7500000000000002E-2</v>
      </c>
      <c r="AD277" s="127">
        <v>1.7500000000000002E-2</v>
      </c>
      <c r="AE277" s="127">
        <v>1.7500000000000002E-2</v>
      </c>
      <c r="AF277" s="127">
        <v>1.7500000000000002E-2</v>
      </c>
      <c r="AG277" s="127">
        <v>1.7500000000000002E-2</v>
      </c>
      <c r="AH277" s="127">
        <v>1.7500000000000002E-2</v>
      </c>
    </row>
    <row r="278" spans="2:34" x14ac:dyDescent="0.3">
      <c r="B278" s="32">
        <f t="shared" si="23"/>
        <v>2065</v>
      </c>
      <c r="C278" s="127">
        <v>1.7500000000000002E-2</v>
      </c>
      <c r="D278" s="127">
        <v>1.7500000000000002E-2</v>
      </c>
      <c r="E278" s="127">
        <v>1.7500000000000002E-2</v>
      </c>
      <c r="F278" s="127">
        <v>1.7500000000000002E-2</v>
      </c>
      <c r="G278" s="127">
        <v>1.7500000000000002E-2</v>
      </c>
      <c r="H278" s="127">
        <v>1.7500000000000002E-2</v>
      </c>
      <c r="I278" s="127">
        <v>1.7500000000000002E-2</v>
      </c>
      <c r="J278" s="127">
        <v>1.7500000000000002E-2</v>
      </c>
      <c r="K278" s="127">
        <v>1.7500000000000002E-2</v>
      </c>
      <c r="L278" s="127">
        <v>1.7500000000000002E-2</v>
      </c>
      <c r="M278" s="127">
        <v>1.7500000000000002E-2</v>
      </c>
      <c r="N278" s="127">
        <v>1.7500000000000002E-2</v>
      </c>
      <c r="O278" s="127">
        <v>1.7500000000000002E-2</v>
      </c>
      <c r="P278" s="127">
        <v>1.7500000000000002E-2</v>
      </c>
      <c r="Q278" s="127">
        <v>1.7500000000000002E-2</v>
      </c>
      <c r="R278" s="127">
        <v>1.7500000000000002E-2</v>
      </c>
      <c r="S278" s="127">
        <v>1.7500000000000002E-2</v>
      </c>
      <c r="T278" s="127">
        <v>1.7500000000000002E-2</v>
      </c>
      <c r="U278" s="127">
        <v>1.7500000000000002E-2</v>
      </c>
      <c r="V278" s="127">
        <v>1.7500000000000002E-2</v>
      </c>
      <c r="W278" s="127">
        <v>1.7500000000000002E-2</v>
      </c>
      <c r="X278" s="127">
        <v>1.7500000000000002E-2</v>
      </c>
      <c r="Y278" s="127">
        <v>1.7500000000000002E-2</v>
      </c>
      <c r="Z278" s="127">
        <v>1.7500000000000002E-2</v>
      </c>
      <c r="AA278" s="127">
        <v>1.7500000000000002E-2</v>
      </c>
      <c r="AB278" s="127">
        <v>2.3E-2</v>
      </c>
      <c r="AC278" s="127">
        <v>1.7500000000000002E-2</v>
      </c>
      <c r="AD278" s="127">
        <v>1.7500000000000002E-2</v>
      </c>
      <c r="AE278" s="127">
        <v>1.7500000000000002E-2</v>
      </c>
      <c r="AF278" s="127">
        <v>1.7500000000000002E-2</v>
      </c>
      <c r="AG278" s="127">
        <v>1.7500000000000002E-2</v>
      </c>
      <c r="AH278" s="127">
        <v>1.7500000000000002E-2</v>
      </c>
    </row>
    <row r="279" spans="2:34" x14ac:dyDescent="0.3">
      <c r="B279" s="32">
        <f t="shared" si="23"/>
        <v>2066</v>
      </c>
      <c r="C279" s="127">
        <v>1.7500000000000002E-2</v>
      </c>
      <c r="D279" s="127">
        <v>1.7500000000000002E-2</v>
      </c>
      <c r="E279" s="127">
        <v>1.7500000000000002E-2</v>
      </c>
      <c r="F279" s="127">
        <v>1.7500000000000002E-2</v>
      </c>
      <c r="G279" s="127">
        <v>1.7500000000000002E-2</v>
      </c>
      <c r="H279" s="127">
        <v>1.7500000000000002E-2</v>
      </c>
      <c r="I279" s="127">
        <v>1.7500000000000002E-2</v>
      </c>
      <c r="J279" s="127">
        <v>1.7500000000000002E-2</v>
      </c>
      <c r="K279" s="127">
        <v>1.7500000000000002E-2</v>
      </c>
      <c r="L279" s="127">
        <v>1.7500000000000002E-2</v>
      </c>
      <c r="M279" s="127">
        <v>1.7500000000000002E-2</v>
      </c>
      <c r="N279" s="127">
        <v>1.7500000000000002E-2</v>
      </c>
      <c r="O279" s="127">
        <v>1.7500000000000002E-2</v>
      </c>
      <c r="P279" s="127">
        <v>1.7500000000000002E-2</v>
      </c>
      <c r="Q279" s="127">
        <v>1.7500000000000002E-2</v>
      </c>
      <c r="R279" s="127">
        <v>1.7500000000000002E-2</v>
      </c>
      <c r="S279" s="127">
        <v>1.7500000000000002E-2</v>
      </c>
      <c r="T279" s="127">
        <v>1.7500000000000002E-2</v>
      </c>
      <c r="U279" s="127">
        <v>1.7500000000000002E-2</v>
      </c>
      <c r="V279" s="127">
        <v>1.7500000000000002E-2</v>
      </c>
      <c r="W279" s="127">
        <v>1.7500000000000002E-2</v>
      </c>
      <c r="X279" s="127">
        <v>1.7500000000000002E-2</v>
      </c>
      <c r="Y279" s="127">
        <v>1.7500000000000002E-2</v>
      </c>
      <c r="Z279" s="127">
        <v>1.7500000000000002E-2</v>
      </c>
      <c r="AA279" s="127">
        <v>1.7500000000000002E-2</v>
      </c>
      <c r="AB279" s="127">
        <v>2.3E-2</v>
      </c>
      <c r="AC279" s="127">
        <v>1.7500000000000002E-2</v>
      </c>
      <c r="AD279" s="127">
        <v>1.7500000000000002E-2</v>
      </c>
      <c r="AE279" s="127">
        <v>1.7500000000000002E-2</v>
      </c>
      <c r="AF279" s="127">
        <v>1.7500000000000002E-2</v>
      </c>
      <c r="AG279" s="127">
        <v>1.7500000000000002E-2</v>
      </c>
      <c r="AH279" s="127">
        <v>1.7500000000000002E-2</v>
      </c>
    </row>
    <row r="280" spans="2:34" x14ac:dyDescent="0.3">
      <c r="B280" s="32">
        <f t="shared" si="23"/>
        <v>2067</v>
      </c>
      <c r="C280" s="127">
        <v>1.7500000000000002E-2</v>
      </c>
      <c r="D280" s="127">
        <v>1.7500000000000002E-2</v>
      </c>
      <c r="E280" s="127">
        <v>1.7500000000000002E-2</v>
      </c>
      <c r="F280" s="127">
        <v>1.7500000000000002E-2</v>
      </c>
      <c r="G280" s="127">
        <v>1.7500000000000002E-2</v>
      </c>
      <c r="H280" s="127">
        <v>1.7500000000000002E-2</v>
      </c>
      <c r="I280" s="127">
        <v>1.7500000000000002E-2</v>
      </c>
      <c r="J280" s="127">
        <v>1.7500000000000002E-2</v>
      </c>
      <c r="K280" s="127">
        <v>1.7500000000000002E-2</v>
      </c>
      <c r="L280" s="127">
        <v>1.7500000000000002E-2</v>
      </c>
      <c r="M280" s="127">
        <v>1.7500000000000002E-2</v>
      </c>
      <c r="N280" s="127">
        <v>1.7500000000000002E-2</v>
      </c>
      <c r="O280" s="127">
        <v>1.7500000000000002E-2</v>
      </c>
      <c r="P280" s="127">
        <v>1.7500000000000002E-2</v>
      </c>
      <c r="Q280" s="127">
        <v>1.7500000000000002E-2</v>
      </c>
      <c r="R280" s="127">
        <v>1.7500000000000002E-2</v>
      </c>
      <c r="S280" s="127">
        <v>1.7500000000000002E-2</v>
      </c>
      <c r="T280" s="127">
        <v>1.7500000000000002E-2</v>
      </c>
      <c r="U280" s="127">
        <v>1.7500000000000002E-2</v>
      </c>
      <c r="V280" s="127">
        <v>1.7500000000000002E-2</v>
      </c>
      <c r="W280" s="127">
        <v>1.7500000000000002E-2</v>
      </c>
      <c r="X280" s="127">
        <v>1.7500000000000002E-2</v>
      </c>
      <c r="Y280" s="127">
        <v>1.7500000000000002E-2</v>
      </c>
      <c r="Z280" s="127">
        <v>1.7500000000000002E-2</v>
      </c>
      <c r="AA280" s="127">
        <v>1.7500000000000002E-2</v>
      </c>
      <c r="AB280" s="127">
        <v>2.3E-2</v>
      </c>
      <c r="AC280" s="127">
        <v>1.7500000000000002E-2</v>
      </c>
      <c r="AD280" s="127">
        <v>1.7500000000000002E-2</v>
      </c>
      <c r="AE280" s="127">
        <v>1.7500000000000002E-2</v>
      </c>
      <c r="AF280" s="127">
        <v>1.7500000000000002E-2</v>
      </c>
      <c r="AG280" s="127">
        <v>1.7500000000000002E-2</v>
      </c>
      <c r="AH280" s="127">
        <v>1.7500000000000002E-2</v>
      </c>
    </row>
    <row r="281" spans="2:34" x14ac:dyDescent="0.3">
      <c r="B281" s="32">
        <f t="shared" si="23"/>
        <v>2068</v>
      </c>
      <c r="C281" s="127">
        <v>1.7500000000000002E-2</v>
      </c>
      <c r="D281" s="127">
        <v>1.7500000000000002E-2</v>
      </c>
      <c r="E281" s="127">
        <v>1.7500000000000002E-2</v>
      </c>
      <c r="F281" s="127">
        <v>1.7500000000000002E-2</v>
      </c>
      <c r="G281" s="127">
        <v>1.7500000000000002E-2</v>
      </c>
      <c r="H281" s="127">
        <v>1.7500000000000002E-2</v>
      </c>
      <c r="I281" s="127">
        <v>1.7500000000000002E-2</v>
      </c>
      <c r="J281" s="127">
        <v>1.7500000000000002E-2</v>
      </c>
      <c r="K281" s="127">
        <v>1.7500000000000002E-2</v>
      </c>
      <c r="L281" s="127">
        <v>1.7500000000000002E-2</v>
      </c>
      <c r="M281" s="127">
        <v>1.7500000000000002E-2</v>
      </c>
      <c r="N281" s="127">
        <v>1.7500000000000002E-2</v>
      </c>
      <c r="O281" s="127">
        <v>1.7500000000000002E-2</v>
      </c>
      <c r="P281" s="127">
        <v>1.7500000000000002E-2</v>
      </c>
      <c r="Q281" s="127">
        <v>1.7500000000000002E-2</v>
      </c>
      <c r="R281" s="127">
        <v>1.7500000000000002E-2</v>
      </c>
      <c r="S281" s="127">
        <v>1.7500000000000002E-2</v>
      </c>
      <c r="T281" s="127">
        <v>1.7500000000000002E-2</v>
      </c>
      <c r="U281" s="127">
        <v>1.7500000000000002E-2</v>
      </c>
      <c r="V281" s="127">
        <v>1.7500000000000002E-2</v>
      </c>
      <c r="W281" s="127">
        <v>1.7500000000000002E-2</v>
      </c>
      <c r="X281" s="127">
        <v>1.7500000000000002E-2</v>
      </c>
      <c r="Y281" s="127">
        <v>1.7500000000000002E-2</v>
      </c>
      <c r="Z281" s="127">
        <v>1.7500000000000002E-2</v>
      </c>
      <c r="AA281" s="127">
        <v>1.7500000000000002E-2</v>
      </c>
      <c r="AB281" s="127">
        <v>2.3E-2</v>
      </c>
      <c r="AC281" s="127">
        <v>1.7500000000000002E-2</v>
      </c>
      <c r="AD281" s="127">
        <v>1.7500000000000002E-2</v>
      </c>
      <c r="AE281" s="127">
        <v>1.7500000000000002E-2</v>
      </c>
      <c r="AF281" s="127">
        <v>1.7500000000000002E-2</v>
      </c>
      <c r="AG281" s="127">
        <v>1.7500000000000002E-2</v>
      </c>
      <c r="AH281" s="127">
        <v>1.7500000000000002E-2</v>
      </c>
    </row>
    <row r="282" spans="2:34" x14ac:dyDescent="0.3">
      <c r="B282" s="32">
        <f t="shared" si="23"/>
        <v>2069</v>
      </c>
      <c r="C282" s="127">
        <v>1.7500000000000002E-2</v>
      </c>
      <c r="D282" s="127">
        <v>1.7500000000000002E-2</v>
      </c>
      <c r="E282" s="127">
        <v>1.7500000000000002E-2</v>
      </c>
      <c r="F282" s="127">
        <v>1.7500000000000002E-2</v>
      </c>
      <c r="G282" s="127">
        <v>1.7500000000000002E-2</v>
      </c>
      <c r="H282" s="127">
        <v>1.7500000000000002E-2</v>
      </c>
      <c r="I282" s="127">
        <v>1.7500000000000002E-2</v>
      </c>
      <c r="J282" s="127">
        <v>1.7500000000000002E-2</v>
      </c>
      <c r="K282" s="127">
        <v>1.7500000000000002E-2</v>
      </c>
      <c r="L282" s="127">
        <v>1.7500000000000002E-2</v>
      </c>
      <c r="M282" s="127">
        <v>1.7500000000000002E-2</v>
      </c>
      <c r="N282" s="127">
        <v>1.7500000000000002E-2</v>
      </c>
      <c r="O282" s="127">
        <v>1.7500000000000002E-2</v>
      </c>
      <c r="P282" s="127">
        <v>1.7500000000000002E-2</v>
      </c>
      <c r="Q282" s="127">
        <v>1.7500000000000002E-2</v>
      </c>
      <c r="R282" s="127">
        <v>1.7500000000000002E-2</v>
      </c>
      <c r="S282" s="127">
        <v>1.7500000000000002E-2</v>
      </c>
      <c r="T282" s="127">
        <v>1.7500000000000002E-2</v>
      </c>
      <c r="U282" s="127">
        <v>1.7500000000000002E-2</v>
      </c>
      <c r="V282" s="127">
        <v>1.7500000000000002E-2</v>
      </c>
      <c r="W282" s="127">
        <v>1.7500000000000002E-2</v>
      </c>
      <c r="X282" s="127">
        <v>1.7500000000000002E-2</v>
      </c>
      <c r="Y282" s="127">
        <v>1.7500000000000002E-2</v>
      </c>
      <c r="Z282" s="127">
        <v>1.7500000000000002E-2</v>
      </c>
      <c r="AA282" s="127">
        <v>1.7500000000000002E-2</v>
      </c>
      <c r="AB282" s="127">
        <v>2.3E-2</v>
      </c>
      <c r="AC282" s="127">
        <v>1.7500000000000002E-2</v>
      </c>
      <c r="AD282" s="127">
        <v>1.7500000000000002E-2</v>
      </c>
      <c r="AE282" s="127">
        <v>1.7500000000000002E-2</v>
      </c>
      <c r="AF282" s="127">
        <v>1.7500000000000002E-2</v>
      </c>
      <c r="AG282" s="127">
        <v>1.7500000000000002E-2</v>
      </c>
      <c r="AH282" s="127">
        <v>1.7500000000000002E-2</v>
      </c>
    </row>
    <row r="283" spans="2:34" ht="14.5" thickBot="1" x14ac:dyDescent="0.35">
      <c r="B283" s="67">
        <f t="shared" ref="B283" si="24">B214</f>
        <v>2070</v>
      </c>
      <c r="C283" s="127">
        <v>1.7500000000000002E-2</v>
      </c>
      <c r="D283" s="127">
        <v>1.7500000000000002E-2</v>
      </c>
      <c r="E283" s="127">
        <v>1.7500000000000002E-2</v>
      </c>
      <c r="F283" s="127">
        <v>1.7500000000000002E-2</v>
      </c>
      <c r="G283" s="127">
        <v>1.7500000000000002E-2</v>
      </c>
      <c r="H283" s="127">
        <v>1.7500000000000002E-2</v>
      </c>
      <c r="I283" s="127">
        <v>1.7500000000000002E-2</v>
      </c>
      <c r="J283" s="127">
        <v>1.7500000000000002E-2</v>
      </c>
      <c r="K283" s="127">
        <v>1.7500000000000002E-2</v>
      </c>
      <c r="L283" s="127">
        <v>1.7500000000000002E-2</v>
      </c>
      <c r="M283" s="127">
        <v>1.7500000000000002E-2</v>
      </c>
      <c r="N283" s="127">
        <v>1.7500000000000002E-2</v>
      </c>
      <c r="O283" s="127">
        <v>1.7500000000000002E-2</v>
      </c>
      <c r="P283" s="127">
        <v>1.7500000000000002E-2</v>
      </c>
      <c r="Q283" s="127">
        <v>1.7500000000000002E-2</v>
      </c>
      <c r="R283" s="127">
        <v>1.7500000000000002E-2</v>
      </c>
      <c r="S283" s="127">
        <v>1.7500000000000002E-2</v>
      </c>
      <c r="T283" s="127">
        <v>1.7500000000000002E-2</v>
      </c>
      <c r="U283" s="127">
        <v>1.7500000000000002E-2</v>
      </c>
      <c r="V283" s="127">
        <v>1.7500000000000002E-2</v>
      </c>
      <c r="W283" s="127">
        <v>1.7500000000000002E-2</v>
      </c>
      <c r="X283" s="127">
        <v>1.7500000000000002E-2</v>
      </c>
      <c r="Y283" s="127">
        <v>1.7500000000000002E-2</v>
      </c>
      <c r="Z283" s="127">
        <v>1.7500000000000002E-2</v>
      </c>
      <c r="AA283" s="127">
        <v>1.7500000000000002E-2</v>
      </c>
      <c r="AB283" s="128">
        <v>2.3E-2</v>
      </c>
      <c r="AC283" s="127">
        <v>1.7500000000000002E-2</v>
      </c>
      <c r="AD283" s="127">
        <v>1.7500000000000002E-2</v>
      </c>
      <c r="AE283" s="127">
        <v>1.7500000000000002E-2</v>
      </c>
      <c r="AF283" s="127">
        <v>1.7500000000000002E-2</v>
      </c>
      <c r="AG283" s="127">
        <v>1.7500000000000002E-2</v>
      </c>
      <c r="AH283" s="127">
        <v>1.7500000000000002E-2</v>
      </c>
    </row>
    <row r="284" spans="2:34" x14ac:dyDescent="0.3"/>
    <row r="285" spans="2:34" x14ac:dyDescent="0.3"/>
  </sheetData>
  <mergeCells count="3">
    <mergeCell ref="E4:F4"/>
    <mergeCell ref="E5:F5"/>
    <mergeCell ref="E6:F6"/>
  </mergeCells>
  <phoneticPr fontId="33" type="noConversion"/>
  <dataValidations count="1">
    <dataValidation type="list" allowBlank="1" showInputMessage="1" showErrorMessage="1" sqref="E5:F6" xr:uid="{00000000-0002-0000-0400-000000000000}">
      <formula1>$B$11:$B$76</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1">
    <tabColor rgb="FF00B050"/>
    <pageSetUpPr autoPageBreaks="0"/>
  </sheetPr>
  <dimension ref="A1:AA148"/>
  <sheetViews>
    <sheetView showGridLines="0" zoomScale="90" zoomScaleNormal="90" workbookViewId="0">
      <selection activeCell="O29" sqref="O29"/>
    </sheetView>
  </sheetViews>
  <sheetFormatPr defaultColWidth="9" defaultRowHeight="12.5" zeroHeight="1" x14ac:dyDescent="0.25"/>
  <cols>
    <col min="1" max="1" width="4.58203125" style="2" customWidth="1"/>
    <col min="2" max="2" width="10.08203125" style="2" customWidth="1"/>
    <col min="3" max="3" width="39.08203125" style="19" customWidth="1"/>
    <col min="4" max="4" width="27.25" style="19" customWidth="1"/>
    <col min="5" max="5" width="29.75" style="19" bestFit="1" customWidth="1"/>
    <col min="6" max="6" width="6.5" style="19" customWidth="1"/>
    <col min="7" max="7" width="9.75" style="19" customWidth="1"/>
    <col min="8" max="8" width="10" style="19" customWidth="1"/>
    <col min="9" max="9" width="11.08203125" style="19" customWidth="1"/>
    <col min="10" max="10" width="13.25" style="19" customWidth="1"/>
    <col min="11" max="11" width="10.58203125" style="19" customWidth="1"/>
    <col min="12" max="12" width="12.83203125" style="19" customWidth="1"/>
    <col min="13" max="13" width="8.58203125" style="19" customWidth="1"/>
    <col min="14" max="15" width="13.08203125" style="19" customWidth="1"/>
    <col min="16" max="16" width="11.08203125" style="19" customWidth="1"/>
    <col min="17" max="17" width="11.83203125" style="19" customWidth="1"/>
    <col min="18" max="18" width="9.75" style="2" customWidth="1"/>
    <col min="19" max="20" width="13.75" style="2" customWidth="1"/>
    <col min="21" max="21" width="12.75" style="2" customWidth="1"/>
    <col min="22" max="22" width="8.5" style="2" bestFit="1" customWidth="1"/>
    <col min="23" max="23" width="10.25" style="2" customWidth="1"/>
    <col min="24" max="24" width="13.75" style="2" customWidth="1"/>
    <col min="25" max="25" width="12.75" style="2" customWidth="1"/>
    <col min="26" max="26" width="13.58203125" style="2" customWidth="1"/>
    <col min="27" max="27" width="5.5" style="2" customWidth="1"/>
    <col min="28" max="16384" width="9" style="2"/>
  </cols>
  <sheetData>
    <row r="1" spans="1:27" ht="20" x14ac:dyDescent="0.4">
      <c r="A1" s="1" t="s">
        <v>163</v>
      </c>
    </row>
    <row r="2" spans="1:27" s="291" customFormat="1" ht="18" x14ac:dyDescent="0.4">
      <c r="A2" s="290" t="s">
        <v>28</v>
      </c>
      <c r="C2" s="292"/>
      <c r="D2" s="292"/>
      <c r="E2" s="292"/>
      <c r="F2" s="292"/>
      <c r="G2" s="292"/>
      <c r="H2" s="292"/>
      <c r="I2" s="193" t="str">
        <f>SUBSTITUTE(ADDRESS(1,MATCH(I5,'2020_5'!11:11,0),4),"1","")</f>
        <v>C</v>
      </c>
      <c r="J2" s="193" t="str">
        <f>SUBSTITUTE(ADDRESS(1,MATCH(J5,'2020_5'!11:11,0),4),"1","")</f>
        <v>N</v>
      </c>
      <c r="K2" s="193" t="str">
        <f>SUBSTITUTE(ADDRESS(1,MATCH(K5,'2020_5'!11:11,0),4),"1","")</f>
        <v>O</v>
      </c>
      <c r="L2" s="193" t="str">
        <f>SUBSTITUTE(ADDRESS(1,MATCH(L5,'2020_5'!11:11,0),4),"1","")</f>
        <v>E</v>
      </c>
      <c r="M2" s="193" t="str">
        <f>SUBSTITUTE(ADDRESS(1,MATCH(M5,'2020_5'!11:11,0),4),"1","")</f>
        <v>R</v>
      </c>
      <c r="N2" s="193" t="str">
        <f>SUBSTITUTE(ADDRESS(1,MATCH(N5,'2020_5'!11:11,0),4),"1","")</f>
        <v>Q</v>
      </c>
      <c r="O2" s="193" t="str">
        <f>SUBSTITUTE(ADDRESS(1,MATCH(O5,'2020_5'!11:11,0),4),"1","")</f>
        <v>S</v>
      </c>
      <c r="P2" s="193" t="str">
        <f>SUBSTITUTE(ADDRESS(1,MATCH(P5,'2020_5'!11:11,0),4),"1","")</f>
        <v>J</v>
      </c>
      <c r="Q2" s="315"/>
      <c r="R2" s="193" t="str">
        <f>SUBSTITUTE(ADDRESS(1,MATCH(R5,'2020_5'!11:11,0),4),"1","")</f>
        <v>C</v>
      </c>
      <c r="S2" s="193" t="str">
        <f>SUBSTITUTE(ADDRESS(1,MATCH(S5,'2020_5'!11:11,0),4),"1","")</f>
        <v>N</v>
      </c>
      <c r="T2" s="193" t="str">
        <f>SUBSTITUTE(ADDRESS(1,MATCH(T5,'2020_5'!11:11,0),4),"1","")</f>
        <v>O</v>
      </c>
      <c r="U2" s="193" t="str">
        <f>SUBSTITUTE(ADDRESS(1,MATCH(U5,'2020_5'!11:11,0),4),"1","")</f>
        <v>E</v>
      </c>
      <c r="V2" s="193" t="str">
        <f>SUBSTITUTE(ADDRESS(1,MATCH(V5,'2020_5'!11:11,0),4),"1","")</f>
        <v>R</v>
      </c>
      <c r="W2" s="193" t="str">
        <f>SUBSTITUTE(ADDRESS(1,MATCH(W5,'2020_5'!11:11,0),4),"1","")</f>
        <v>Q</v>
      </c>
      <c r="X2" s="193" t="str">
        <f>SUBSTITUTE(ADDRESS(1,MATCH(X5,'2020_5'!11:11,0),4),"1","")</f>
        <v>S</v>
      </c>
      <c r="Y2" s="193" t="str">
        <f>SUBSTITUTE(ADDRESS(1,MATCH(Y5,'2020_5'!11:11,0),4),"1","")</f>
        <v>J</v>
      </c>
      <c r="Z2" s="193"/>
    </row>
    <row r="3" spans="1:27" s="138" customFormat="1" ht="12" thickBot="1" x14ac:dyDescent="0.3">
      <c r="C3" s="139"/>
      <c r="D3" s="139"/>
      <c r="E3" s="139"/>
      <c r="F3" s="139"/>
      <c r="G3" s="139"/>
      <c r="H3" s="139"/>
      <c r="I3" s="139"/>
      <c r="J3" s="139"/>
      <c r="K3" s="139"/>
      <c r="L3" s="139"/>
      <c r="M3" s="139"/>
      <c r="N3" s="139"/>
      <c r="O3" s="139"/>
      <c r="P3" s="139"/>
      <c r="Q3" s="139"/>
    </row>
    <row r="4" spans="1:27" s="138" customFormat="1" ht="11.5" x14ac:dyDescent="0.25">
      <c r="A4" s="140"/>
      <c r="B4" s="141"/>
      <c r="C4" s="142"/>
      <c r="D4" s="142"/>
      <c r="E4" s="143"/>
      <c r="F4" s="256"/>
      <c r="G4" s="327"/>
      <c r="H4" s="327"/>
      <c r="I4" s="144" t="str">
        <f>"Scenario results for "&amp;Startyear&amp;" to "&amp;2050</f>
        <v>Scenario results for 2025 to 2050</v>
      </c>
      <c r="J4" s="145"/>
      <c r="K4" s="145"/>
      <c r="L4" s="145"/>
      <c r="M4" s="145"/>
      <c r="N4" s="145"/>
      <c r="O4" s="145"/>
      <c r="P4" s="145"/>
      <c r="Q4" s="145"/>
      <c r="R4" s="144" t="str">
        <f>"Scenario results for "&amp;Startyear&amp;" to "&amp;Endyear</f>
        <v>Scenario results for 2025 to 2060</v>
      </c>
      <c r="S4" s="145"/>
      <c r="T4" s="145"/>
      <c r="U4" s="145"/>
      <c r="V4" s="145"/>
      <c r="W4" s="145"/>
      <c r="X4" s="146"/>
      <c r="Y4" s="146"/>
      <c r="Z4" s="146"/>
    </row>
    <row r="5" spans="1:27" s="132" customFormat="1" ht="57.75" customHeight="1" thickBot="1" x14ac:dyDescent="0.35">
      <c r="B5" s="133" t="s">
        <v>1</v>
      </c>
      <c r="C5" s="134" t="s">
        <v>10</v>
      </c>
      <c r="D5" s="134" t="s">
        <v>2</v>
      </c>
      <c r="E5" s="135" t="s">
        <v>135</v>
      </c>
      <c r="F5" s="257" t="s">
        <v>88</v>
      </c>
      <c r="G5" s="257" t="s">
        <v>136</v>
      </c>
      <c r="H5" s="257" t="s">
        <v>137</v>
      </c>
      <c r="I5" s="133" t="str">
        <f>'2020_5'!C11</f>
        <v>Male GB Deaths</v>
      </c>
      <c r="J5" s="136" t="str">
        <f>'2020_5'!N11</f>
        <v>Male and Female GB &amp; NI Insurance Claims</v>
      </c>
      <c r="K5" s="136" t="str">
        <f>'2020_5'!O11</f>
        <v>Male and Female GB &amp; NI Claimants</v>
      </c>
      <c r="L5" s="136" t="str">
        <f>'2020_5'!E11</f>
        <v>GB Male: % Insurance Claimants to Deaths Ratio</v>
      </c>
      <c r="M5" s="136" t="str">
        <f>'2020_5'!R11</f>
        <v>Inflation</v>
      </c>
      <c r="N5" s="136" t="str">
        <f>'2020_5'!Q11</f>
        <v>Average cost per claimant</v>
      </c>
      <c r="O5" s="136" t="str">
        <f>'2020_5'!S11</f>
        <v>Undiscounted Total GB &amp; NI Insurance Cost</v>
      </c>
      <c r="P5" s="136" t="s">
        <v>75</v>
      </c>
      <c r="Q5" s="136" t="s">
        <v>76</v>
      </c>
      <c r="R5" s="133" t="s">
        <v>12</v>
      </c>
      <c r="S5" s="136" t="s">
        <v>8</v>
      </c>
      <c r="T5" s="136" t="s">
        <v>17</v>
      </c>
      <c r="U5" s="136" t="s">
        <v>127</v>
      </c>
      <c r="V5" s="136" t="s">
        <v>3</v>
      </c>
      <c r="W5" s="136" t="s">
        <v>9</v>
      </c>
      <c r="X5" s="136" t="s">
        <v>32</v>
      </c>
      <c r="Y5" s="136" t="s">
        <v>75</v>
      </c>
      <c r="Z5" s="137" t="s">
        <v>76</v>
      </c>
    </row>
    <row r="6" spans="1:27" s="138" customFormat="1" ht="14.25" customHeight="1" x14ac:dyDescent="0.25">
      <c r="A6" s="293" t="str">
        <f>C6&amp;D6&amp;E6</f>
        <v>Deaths - AWP2 (Central)PTC - CentralACPC - Central</v>
      </c>
      <c r="B6" s="147" t="s">
        <v>176</v>
      </c>
      <c r="C6" s="178" t="s">
        <v>145</v>
      </c>
      <c r="D6" s="178" t="s">
        <v>152</v>
      </c>
      <c r="E6" s="179" t="s">
        <v>149</v>
      </c>
      <c r="F6" s="258" t="s">
        <v>11</v>
      </c>
      <c r="G6" s="328">
        <v>0.9</v>
      </c>
      <c r="H6" s="328">
        <v>1</v>
      </c>
      <c r="I6" s="259">
        <f t="shared" ref="I6:N12" ca="1" si="0">INDIRECT($B6&amp;"!"&amp;I$2&amp;TotalRow)</f>
        <v>18314.139672158191</v>
      </c>
      <c r="J6" s="259">
        <f ca="1">INDIRECT($B6&amp;"!"&amp;J$2&amp;TotalRow)</f>
        <v>18885.352204787912</v>
      </c>
      <c r="K6" s="259">
        <f t="shared" ca="1" si="0"/>
        <v>9442.6761023939562</v>
      </c>
      <c r="L6" s="289">
        <f t="shared" ca="1" si="0"/>
        <v>0.49656142766234634</v>
      </c>
      <c r="M6" s="260">
        <f t="shared" ca="1" si="0"/>
        <v>2.5165217448292809E-2</v>
      </c>
      <c r="N6" s="177">
        <f ca="1">INDIRECT($B6&amp;"!"&amp;N$2&amp;TotalRow)</f>
        <v>311881.59435258951</v>
      </c>
      <c r="O6" s="177">
        <f t="shared" ref="O6:O12" ca="1" si="1">INDIRECT($B6&amp;"!"&amp;O$2&amp;TotalRow)/10^6</f>
        <v>2944.9968777697231</v>
      </c>
      <c r="P6" s="288">
        <f t="shared" ref="P6:P12" ca="1" si="2">INDIRECT($B6&amp;"!"&amp;P$2&amp;TotalRow)</f>
        <v>2</v>
      </c>
      <c r="Q6" s="192">
        <f t="shared" ref="Q6:Q12" ca="1" si="3">INDIRECT($B6&amp;"!"&amp;O$2&amp;TotalRow+1)</f>
        <v>8.9456309048680485</v>
      </c>
      <c r="R6" s="148">
        <f t="shared" ref="R6:W12" ca="1" si="4">INDIRECT($B6&amp;"!"&amp;R$2&amp;TotalRow+2)</f>
        <v>18988.490371133819</v>
      </c>
      <c r="S6" s="149">
        <f t="shared" ca="1" si="4"/>
        <v>19524.34064215445</v>
      </c>
      <c r="T6" s="149">
        <f t="shared" ca="1" si="4"/>
        <v>9762.1703210772248</v>
      </c>
      <c r="U6" s="150">
        <f t="shared" ca="1" si="4"/>
        <v>0.4789267163565184</v>
      </c>
      <c r="V6" s="150">
        <f t="shared" ca="1" si="4"/>
        <v>2.6371912488272198E-2</v>
      </c>
      <c r="W6" s="177">
        <f t="shared" ca="1" si="4"/>
        <v>319546.49194194807</v>
      </c>
      <c r="X6" s="175">
        <f t="shared" ref="X6:X12" ca="1" si="5">INDIRECT($B6&amp;"!"&amp;X$2&amp;TotalRow+2)/10^6</f>
        <v>3119.4672798400279</v>
      </c>
      <c r="Y6" s="191">
        <f t="shared" ref="Y6:Y12" ca="1" si="6">INDIRECT($B6&amp;"!"&amp;Y$2&amp;TotalRow+2)</f>
        <v>2</v>
      </c>
      <c r="Z6" s="325">
        <f t="shared" ref="Z6:Z12" ca="1" si="7">INDIRECT($B6&amp;"!"&amp;X$2&amp;TotalRow+3)</f>
        <v>10.123918332352783</v>
      </c>
    </row>
    <row r="7" spans="1:27" s="138" customFormat="1" ht="14.25" customHeight="1" x14ac:dyDescent="0.25">
      <c r="A7" s="293" t="str">
        <f t="shared" ref="A7:A35" si="8">C7&amp;D7&amp;E7</f>
        <v>Deaths - AWP2025 (ONS 2022 POP)PTC - CentralACPC - Central</v>
      </c>
      <c r="B7" s="147" t="s">
        <v>178</v>
      </c>
      <c r="C7" s="178" t="s">
        <v>166</v>
      </c>
      <c r="D7" s="178" t="s">
        <v>152</v>
      </c>
      <c r="E7" s="179" t="s">
        <v>149</v>
      </c>
      <c r="F7" s="258" t="s">
        <v>11</v>
      </c>
      <c r="G7" s="328">
        <v>0.9</v>
      </c>
      <c r="H7" s="328">
        <v>1</v>
      </c>
      <c r="I7" s="259">
        <f t="shared" ca="1" si="0"/>
        <v>17119.898104783148</v>
      </c>
      <c r="J7" s="259">
        <f t="shared" ca="1" si="0"/>
        <v>17769.054108245218</v>
      </c>
      <c r="K7" s="259">
        <f t="shared" ca="1" si="0"/>
        <v>8884.5270541226091</v>
      </c>
      <c r="L7" s="289">
        <f t="shared" ca="1" si="0"/>
        <v>0.49927037508703598</v>
      </c>
      <c r="M7" s="260">
        <f t="shared" ca="1" si="0"/>
        <v>2.5369711511338489E-2</v>
      </c>
      <c r="N7" s="177">
        <f t="shared" ca="1" si="0"/>
        <v>313255.3358891111</v>
      </c>
      <c r="O7" s="177">
        <f t="shared" ca="1" si="1"/>
        <v>2783.1255065550727</v>
      </c>
      <c r="P7" s="288">
        <f t="shared" ca="1" si="2"/>
        <v>2</v>
      </c>
      <c r="Q7" s="192">
        <f t="shared" ca="1" si="3"/>
        <v>8.8504758661295568</v>
      </c>
      <c r="R7" s="148">
        <f t="shared" ca="1" si="4"/>
        <v>17728.27393904412</v>
      </c>
      <c r="S7" s="149">
        <f t="shared" ca="1" si="4"/>
        <v>18350.751155497077</v>
      </c>
      <c r="T7" s="149">
        <f t="shared" ca="1" si="4"/>
        <v>9175.3755777485385</v>
      </c>
      <c r="U7" s="150">
        <f t="shared" ca="1" si="4"/>
        <v>0.48213706408283213</v>
      </c>
      <c r="V7" s="150">
        <f t="shared" ca="1" si="4"/>
        <v>2.6673150523038203E-2</v>
      </c>
      <c r="W7" s="177">
        <f t="shared" ca="1" si="4"/>
        <v>320844.63003060012</v>
      </c>
      <c r="X7" s="175">
        <f t="shared" ca="1" si="5"/>
        <v>2943.8699826345332</v>
      </c>
      <c r="Y7" s="191">
        <f t="shared" ca="1" si="6"/>
        <v>2</v>
      </c>
      <c r="Z7" s="325">
        <f t="shared" ca="1" si="7"/>
        <v>10.006581150232286</v>
      </c>
      <c r="AA7" s="151"/>
    </row>
    <row r="8" spans="1:27" s="138" customFormat="1" ht="14.25" customHeight="1" x14ac:dyDescent="0.25">
      <c r="A8" s="293" t="str">
        <f t="shared" si="8"/>
        <v>Deaths - AWP2025 (ONS 2022MORT)PTC - CentralACPC - Central</v>
      </c>
      <c r="B8" s="147" t="s">
        <v>180</v>
      </c>
      <c r="C8" s="178" t="s">
        <v>167</v>
      </c>
      <c r="D8" s="178" t="s">
        <v>152</v>
      </c>
      <c r="E8" s="179" t="s">
        <v>149</v>
      </c>
      <c r="F8" s="258" t="s">
        <v>11</v>
      </c>
      <c r="G8" s="328">
        <v>0.9</v>
      </c>
      <c r="H8" s="328">
        <v>1</v>
      </c>
      <c r="I8" s="259">
        <f t="shared" ca="1" si="0"/>
        <v>16911.186289601545</v>
      </c>
      <c r="J8" s="259">
        <f t="shared" ca="1" si="0"/>
        <v>17552.663891151493</v>
      </c>
      <c r="K8" s="259">
        <f t="shared" ca="1" si="0"/>
        <v>8776.3319455757464</v>
      </c>
      <c r="L8" s="289">
        <f t="shared" ca="1" si="0"/>
        <v>0.4988694621333572</v>
      </c>
      <c r="M8" s="260">
        <f t="shared" ca="1" si="0"/>
        <v>2.5226912154792114E-2</v>
      </c>
      <c r="N8" s="177">
        <f t="shared" ca="1" si="0"/>
        <v>312889.60583352647</v>
      </c>
      <c r="O8" s="177">
        <f t="shared" ca="1" si="1"/>
        <v>2746.0230431153818</v>
      </c>
      <c r="P8" s="288">
        <f t="shared" ca="1" si="2"/>
        <v>2</v>
      </c>
      <c r="Q8" s="192">
        <f t="shared" ca="1" si="3"/>
        <v>8.817049259715855</v>
      </c>
      <c r="R8" s="148">
        <f t="shared" ca="1" si="4"/>
        <v>17498.593924113018</v>
      </c>
      <c r="S8" s="149">
        <f t="shared" ca="1" si="4"/>
        <v>18112.477819105025</v>
      </c>
      <c r="T8" s="149">
        <f t="shared" ca="1" si="4"/>
        <v>9056.2389095525123</v>
      </c>
      <c r="U8" s="150">
        <f t="shared" ca="1" si="4"/>
        <v>0.48212298913372043</v>
      </c>
      <c r="V8" s="150">
        <f t="shared" ca="1" si="4"/>
        <v>2.6397625706896966E-2</v>
      </c>
      <c r="W8" s="177">
        <f t="shared" ca="1" si="4"/>
        <v>320193.68362288305</v>
      </c>
      <c r="X8" s="175">
        <f t="shared" ca="1" si="5"/>
        <v>2899.7504962185008</v>
      </c>
      <c r="Y8" s="191">
        <f t="shared" ca="1" si="6"/>
        <v>2</v>
      </c>
      <c r="Z8" s="325">
        <f t="shared" ca="1" si="7"/>
        <v>9.9397807744796758</v>
      </c>
    </row>
    <row r="9" spans="1:27" s="138" customFormat="1" ht="14.25" customHeight="1" x14ac:dyDescent="0.25">
      <c r="A9" s="293" t="str">
        <f t="shared" si="8"/>
        <v>Deaths - AWP2 (Central)PTC - CentralACPC - 2025</v>
      </c>
      <c r="B9" s="147" t="s">
        <v>185</v>
      </c>
      <c r="C9" s="178" t="s">
        <v>145</v>
      </c>
      <c r="D9" s="178" t="s">
        <v>152</v>
      </c>
      <c r="E9" s="179" t="s">
        <v>168</v>
      </c>
      <c r="F9" s="258" t="s">
        <v>11</v>
      </c>
      <c r="G9" s="328">
        <v>0.9</v>
      </c>
      <c r="H9" s="328">
        <v>1</v>
      </c>
      <c r="I9" s="259">
        <f t="shared" ca="1" si="0"/>
        <v>18314.139672158191</v>
      </c>
      <c r="J9" s="259">
        <f t="shared" ca="1" si="0"/>
        <v>18885.352204787912</v>
      </c>
      <c r="K9" s="259">
        <f t="shared" ca="1" si="0"/>
        <v>9442.6761023939562</v>
      </c>
      <c r="L9" s="289">
        <f t="shared" ca="1" si="0"/>
        <v>0.49656142766234634</v>
      </c>
      <c r="M9" s="260">
        <f t="shared" ca="1" si="0"/>
        <v>2.6579161727831924E-2</v>
      </c>
      <c r="N9" s="177">
        <f t="shared" ca="1" si="0"/>
        <v>359185.91226180474</v>
      </c>
      <c r="O9" s="177">
        <f t="shared" ca="1" si="1"/>
        <v>3391.6762300311161</v>
      </c>
      <c r="P9" s="288">
        <f t="shared" ca="1" si="2"/>
        <v>2</v>
      </c>
      <c r="Q9" s="192">
        <f t="shared" ca="1" si="3"/>
        <v>9.0069794236323659</v>
      </c>
      <c r="R9" s="148">
        <f t="shared" ca="1" si="4"/>
        <v>18988.490371133819</v>
      </c>
      <c r="S9" s="149">
        <f t="shared" ca="1" si="4"/>
        <v>19524.34064215445</v>
      </c>
      <c r="T9" s="149">
        <f t="shared" ca="1" si="4"/>
        <v>9762.1703210772248</v>
      </c>
      <c r="U9" s="150">
        <f t="shared" ca="1" si="4"/>
        <v>0.4789267163565184</v>
      </c>
      <c r="V9" s="150">
        <f t="shared" ca="1" si="4"/>
        <v>2.7654325033981131E-2</v>
      </c>
      <c r="W9" s="177">
        <f t="shared" ca="1" si="4"/>
        <v>368578.55768168718</v>
      </c>
      <c r="X9" s="175">
        <f t="shared" ca="1" si="5"/>
        <v>3598.1266567856164</v>
      </c>
      <c r="Y9" s="191">
        <f t="shared" ca="1" si="6"/>
        <v>2</v>
      </c>
      <c r="Z9" s="325">
        <f t="shared" ca="1" si="7"/>
        <v>10.212663844806311</v>
      </c>
    </row>
    <row r="10" spans="1:27" s="138" customFormat="1" ht="14.25" customHeight="1" x14ac:dyDescent="0.25">
      <c r="A10" s="293" t="str">
        <f t="shared" si="8"/>
        <v>Deaths - AWP2 (Central)PTC - CentralACPC - Central</v>
      </c>
      <c r="B10" s="147" t="s">
        <v>186</v>
      </c>
      <c r="C10" s="178" t="s">
        <v>145</v>
      </c>
      <c r="D10" s="178" t="s">
        <v>152</v>
      </c>
      <c r="E10" s="179" t="s">
        <v>149</v>
      </c>
      <c r="F10" s="258" t="s">
        <v>11</v>
      </c>
      <c r="G10" s="328">
        <v>0.9</v>
      </c>
      <c r="H10" s="328">
        <v>1</v>
      </c>
      <c r="I10" s="259">
        <f t="shared" ca="1" si="0"/>
        <v>18314.139672158191</v>
      </c>
      <c r="J10" s="259">
        <f t="shared" ca="1" si="0"/>
        <v>18885.352204787912</v>
      </c>
      <c r="K10" s="259">
        <f t="shared" ca="1" si="0"/>
        <v>9442.6761023939562</v>
      </c>
      <c r="L10" s="289">
        <f t="shared" ca="1" si="0"/>
        <v>0.49656142766234634</v>
      </c>
      <c r="M10" s="260">
        <f t="shared" ca="1" si="0"/>
        <v>2.5165217448292809E-2</v>
      </c>
      <c r="N10" s="177">
        <f t="shared" ca="1" si="0"/>
        <v>355115.80875164119</v>
      </c>
      <c r="O10" s="177">
        <f t="shared" ca="1" si="1"/>
        <v>3353.2435608814249</v>
      </c>
      <c r="P10" s="288">
        <f t="shared" ca="1" si="2"/>
        <v>2</v>
      </c>
      <c r="Q10" s="192">
        <f t="shared" ca="1" si="3"/>
        <v>8.945630904868052</v>
      </c>
      <c r="R10" s="148">
        <f t="shared" ca="1" si="4"/>
        <v>18988.490371133819</v>
      </c>
      <c r="S10" s="149">
        <f t="shared" ca="1" si="4"/>
        <v>19524.34064215445</v>
      </c>
      <c r="T10" s="149">
        <f t="shared" ca="1" si="4"/>
        <v>9762.1703210772248</v>
      </c>
      <c r="U10" s="150">
        <f t="shared" ca="1" si="4"/>
        <v>0.4789267163565184</v>
      </c>
      <c r="V10" s="150">
        <f t="shared" ca="1" si="4"/>
        <v>2.6371912488272198E-2</v>
      </c>
      <c r="W10" s="177">
        <f t="shared" ca="1" si="4"/>
        <v>363843.24363632489</v>
      </c>
      <c r="X10" s="175">
        <f t="shared" ca="1" si="5"/>
        <v>3551.8997145510007</v>
      </c>
      <c r="Y10" s="191">
        <f t="shared" ca="1" si="6"/>
        <v>2</v>
      </c>
      <c r="Z10" s="325">
        <f t="shared" ca="1" si="7"/>
        <v>10.123918332352783</v>
      </c>
    </row>
    <row r="11" spans="1:27" s="138" customFormat="1" ht="14.25" customHeight="1" x14ac:dyDescent="0.25">
      <c r="A11" s="293" t="str">
        <f t="shared" si="8"/>
        <v>Deaths - AWP2025 (ONS 2022 POP)PTC - CentralACPC - 2025</v>
      </c>
      <c r="B11" s="147" t="s">
        <v>187</v>
      </c>
      <c r="C11" s="178" t="s">
        <v>166</v>
      </c>
      <c r="D11" s="178" t="s">
        <v>152</v>
      </c>
      <c r="E11" s="179" t="s">
        <v>168</v>
      </c>
      <c r="F11" s="258" t="s">
        <v>11</v>
      </c>
      <c r="G11" s="328">
        <v>0.9</v>
      </c>
      <c r="H11" s="328">
        <v>1</v>
      </c>
      <c r="I11" s="259">
        <f t="shared" ca="1" si="0"/>
        <v>17119.898104783148</v>
      </c>
      <c r="J11" s="259">
        <f t="shared" ca="1" si="0"/>
        <v>17769.054108245218</v>
      </c>
      <c r="K11" s="259">
        <f t="shared" ca="1" si="0"/>
        <v>8884.5270541226091</v>
      </c>
      <c r="L11" s="289">
        <f t="shared" ca="1" si="0"/>
        <v>0.49927037508703598</v>
      </c>
      <c r="M11" s="260">
        <f t="shared" ca="1" si="0"/>
        <v>2.6755986334984883E-2</v>
      </c>
      <c r="N11" s="177">
        <f t="shared" ca="1" si="0"/>
        <v>360520.08491894213</v>
      </c>
      <c r="O11" s="177">
        <f t="shared" ca="1" si="1"/>
        <v>3203.050448016922</v>
      </c>
      <c r="P11" s="288">
        <f t="shared" ca="1" si="2"/>
        <v>2</v>
      </c>
      <c r="Q11" s="192">
        <f t="shared" ca="1" si="3"/>
        <v>8.9102670084337152</v>
      </c>
      <c r="R11" s="148">
        <f t="shared" ca="1" si="4"/>
        <v>17728.27393904412</v>
      </c>
      <c r="S11" s="149">
        <f t="shared" ca="1" si="4"/>
        <v>18350.751155497077</v>
      </c>
      <c r="T11" s="149">
        <f t="shared" ca="1" si="4"/>
        <v>9175.3755777485385</v>
      </c>
      <c r="U11" s="150">
        <f t="shared" ca="1" si="4"/>
        <v>0.48213706408283213</v>
      </c>
      <c r="V11" s="150">
        <f t="shared" ca="1" si="4"/>
        <v>2.7914378551302965E-2</v>
      </c>
      <c r="W11" s="177">
        <f t="shared" ca="1" si="4"/>
        <v>369795.62801452307</v>
      </c>
      <c r="X11" s="175">
        <f t="shared" ca="1" si="5"/>
        <v>3393.0137740426385</v>
      </c>
      <c r="Y11" s="191">
        <f t="shared" ca="1" si="6"/>
        <v>2</v>
      </c>
      <c r="Z11" s="325">
        <f t="shared" ca="1" si="7"/>
        <v>10.092695519293351</v>
      </c>
    </row>
    <row r="12" spans="1:27" s="138" customFormat="1" ht="14.25" customHeight="1" x14ac:dyDescent="0.25">
      <c r="A12" s="293" t="str">
        <f t="shared" si="8"/>
        <v>Deaths - AWP2025 (ONS 2022MORT)PTC - CentralACPC - 2025</v>
      </c>
      <c r="B12" s="147" t="s">
        <v>188</v>
      </c>
      <c r="C12" s="178" t="s">
        <v>167</v>
      </c>
      <c r="D12" s="178" t="s">
        <v>152</v>
      </c>
      <c r="E12" s="179" t="s">
        <v>168</v>
      </c>
      <c r="F12" s="258" t="s">
        <v>11</v>
      </c>
      <c r="G12" s="328">
        <v>0.9</v>
      </c>
      <c r="H12" s="328">
        <v>1</v>
      </c>
      <c r="I12" s="259">
        <f t="shared" ca="1" si="0"/>
        <v>16911.186289601545</v>
      </c>
      <c r="J12" s="259">
        <f t="shared" ca="1" si="0"/>
        <v>17552.663891151493</v>
      </c>
      <c r="K12" s="259">
        <f t="shared" ca="1" si="0"/>
        <v>8776.3319455757464</v>
      </c>
      <c r="L12" s="289">
        <f t="shared" ca="1" si="0"/>
        <v>0.4988694621333572</v>
      </c>
      <c r="M12" s="260">
        <f t="shared" ca="1" si="0"/>
        <v>2.6630015602916002E-2</v>
      </c>
      <c r="N12" s="177">
        <f t="shared" ca="1" si="0"/>
        <v>360108.84268597112</v>
      </c>
      <c r="O12" s="177">
        <f t="shared" ca="1" si="1"/>
        <v>3160.4347399491994</v>
      </c>
      <c r="P12" s="288">
        <f t="shared" ca="1" si="2"/>
        <v>2</v>
      </c>
      <c r="Q12" s="192">
        <f t="shared" ca="1" si="3"/>
        <v>8.8771157731275903</v>
      </c>
      <c r="R12" s="148">
        <f t="shared" ca="1" si="4"/>
        <v>17498.593924113018</v>
      </c>
      <c r="S12" s="149">
        <f t="shared" ca="1" si="4"/>
        <v>18112.477819105025</v>
      </c>
      <c r="T12" s="149">
        <f t="shared" ca="1" si="4"/>
        <v>9056.2389095525123</v>
      </c>
      <c r="U12" s="150">
        <f t="shared" ca="1" si="4"/>
        <v>0.48212298913372043</v>
      </c>
      <c r="V12" s="150">
        <f t="shared" ca="1" si="4"/>
        <v>2.7672779972250039E-2</v>
      </c>
      <c r="W12" s="177">
        <f t="shared" ca="1" si="4"/>
        <v>369052.76705166127</v>
      </c>
      <c r="X12" s="175">
        <f t="shared" ca="1" si="5"/>
        <v>3342.2300286512741</v>
      </c>
      <c r="Y12" s="191">
        <f t="shared" ca="1" si="6"/>
        <v>2</v>
      </c>
      <c r="Z12" s="325">
        <f t="shared" ca="1" si="7"/>
        <v>10.02618979499262</v>
      </c>
    </row>
    <row r="13" spans="1:27" s="138" customFormat="1" ht="14.25" customHeight="1" x14ac:dyDescent="0.25">
      <c r="A13" s="293" t="str">
        <f t="shared" si="8"/>
        <v/>
      </c>
      <c r="B13" s="147"/>
      <c r="C13" s="178"/>
      <c r="D13" s="178"/>
      <c r="E13" s="179"/>
      <c r="F13" s="258"/>
      <c r="G13" s="328"/>
      <c r="H13" s="328"/>
      <c r="I13" s="259"/>
      <c r="J13" s="259"/>
      <c r="K13" s="259"/>
      <c r="L13" s="289"/>
      <c r="M13" s="260"/>
      <c r="N13" s="177"/>
      <c r="O13" s="177"/>
      <c r="P13" s="288"/>
      <c r="Q13" s="192"/>
      <c r="R13" s="148"/>
      <c r="S13" s="149"/>
      <c r="T13" s="149"/>
      <c r="U13" s="150"/>
      <c r="V13" s="150"/>
      <c r="W13" s="177"/>
      <c r="X13" s="175"/>
      <c r="Y13" s="191"/>
      <c r="Z13" s="325"/>
    </row>
    <row r="14" spans="1:27" s="138" customFormat="1" ht="14.25" customHeight="1" x14ac:dyDescent="0.25">
      <c r="A14" s="293" t="str">
        <f t="shared" si="8"/>
        <v/>
      </c>
      <c r="B14" s="147"/>
      <c r="C14" s="178"/>
      <c r="D14" s="178"/>
      <c r="E14" s="179"/>
      <c r="F14" s="258"/>
      <c r="G14" s="328"/>
      <c r="H14" s="328"/>
      <c r="I14" s="259"/>
      <c r="J14" s="259"/>
      <c r="K14" s="259"/>
      <c r="L14" s="289"/>
      <c r="M14" s="260"/>
      <c r="N14" s="177"/>
      <c r="O14" s="177"/>
      <c r="P14" s="288"/>
      <c r="Q14" s="192"/>
      <c r="R14" s="148"/>
      <c r="S14" s="149"/>
      <c r="T14" s="149"/>
      <c r="U14" s="150"/>
      <c r="V14" s="150"/>
      <c r="W14" s="177"/>
      <c r="X14" s="175"/>
      <c r="Y14" s="191"/>
      <c r="Z14" s="325"/>
    </row>
    <row r="15" spans="1:27" s="138" customFormat="1" ht="14.25" customHeight="1" x14ac:dyDescent="0.25">
      <c r="A15" s="293" t="str">
        <f t="shared" si="8"/>
        <v/>
      </c>
      <c r="B15" s="147"/>
      <c r="C15" s="178"/>
      <c r="D15" s="178"/>
      <c r="E15" s="179"/>
      <c r="F15" s="258"/>
      <c r="G15" s="328"/>
      <c r="H15" s="328"/>
      <c r="I15" s="259"/>
      <c r="J15" s="259"/>
      <c r="K15" s="259"/>
      <c r="L15" s="289"/>
      <c r="M15" s="260"/>
      <c r="N15" s="177"/>
      <c r="O15" s="177"/>
      <c r="P15" s="288"/>
      <c r="Q15" s="192"/>
      <c r="R15" s="148"/>
      <c r="S15" s="149"/>
      <c r="T15" s="149"/>
      <c r="U15" s="150"/>
      <c r="V15" s="150"/>
      <c r="W15" s="177"/>
      <c r="X15" s="175"/>
      <c r="Y15" s="191"/>
      <c r="Z15" s="325"/>
    </row>
    <row r="16" spans="1:27" s="138" customFormat="1" ht="14.25" customHeight="1" x14ac:dyDescent="0.25">
      <c r="A16" s="293" t="str">
        <f t="shared" si="8"/>
        <v/>
      </c>
      <c r="B16" s="147"/>
      <c r="C16" s="178"/>
      <c r="D16" s="178"/>
      <c r="E16" s="179"/>
      <c r="F16" s="258"/>
      <c r="G16" s="328"/>
      <c r="H16" s="328"/>
      <c r="I16" s="259"/>
      <c r="J16" s="259"/>
      <c r="K16" s="259"/>
      <c r="L16" s="289"/>
      <c r="M16" s="260"/>
      <c r="N16" s="177"/>
      <c r="O16" s="177"/>
      <c r="P16" s="288"/>
      <c r="Q16" s="192"/>
      <c r="R16" s="148"/>
      <c r="S16" s="149"/>
      <c r="T16" s="149"/>
      <c r="U16" s="150"/>
      <c r="V16" s="150"/>
      <c r="W16" s="177"/>
      <c r="X16" s="175"/>
      <c r="Y16" s="191"/>
      <c r="Z16" s="325"/>
    </row>
    <row r="17" spans="1:26" s="138" customFormat="1" ht="14.25" customHeight="1" x14ac:dyDescent="0.25">
      <c r="A17" s="293" t="str">
        <f t="shared" si="8"/>
        <v/>
      </c>
      <c r="B17" s="147"/>
      <c r="C17" s="178"/>
      <c r="D17" s="178"/>
      <c r="E17" s="179"/>
      <c r="F17" s="258"/>
      <c r="G17" s="328"/>
      <c r="H17" s="328"/>
      <c r="I17" s="259"/>
      <c r="J17" s="259"/>
      <c r="K17" s="259"/>
      <c r="L17" s="289"/>
      <c r="M17" s="260"/>
      <c r="N17" s="177"/>
      <c r="O17" s="177"/>
      <c r="P17" s="288"/>
      <c r="Q17" s="192"/>
      <c r="R17" s="148"/>
      <c r="S17" s="149"/>
      <c r="T17" s="149"/>
      <c r="U17" s="150"/>
      <c r="V17" s="150"/>
      <c r="W17" s="177"/>
      <c r="X17" s="175"/>
      <c r="Y17" s="191"/>
      <c r="Z17" s="325"/>
    </row>
    <row r="18" spans="1:26" s="138" customFormat="1" ht="14.25" customHeight="1" x14ac:dyDescent="0.25">
      <c r="A18" s="293" t="str">
        <f t="shared" si="8"/>
        <v/>
      </c>
      <c r="B18" s="147"/>
      <c r="C18" s="178"/>
      <c r="D18" s="178"/>
      <c r="E18" s="179"/>
      <c r="F18" s="258"/>
      <c r="G18" s="328"/>
      <c r="H18" s="328"/>
      <c r="I18" s="259"/>
      <c r="J18" s="259"/>
      <c r="K18" s="259"/>
      <c r="L18" s="289"/>
      <c r="M18" s="260"/>
      <c r="N18" s="177"/>
      <c r="O18" s="177"/>
      <c r="P18" s="288"/>
      <c r="Q18" s="192"/>
      <c r="R18" s="148"/>
      <c r="S18" s="149"/>
      <c r="T18" s="149"/>
      <c r="U18" s="150"/>
      <c r="V18" s="150"/>
      <c r="W18" s="177"/>
      <c r="X18" s="175"/>
      <c r="Y18" s="191"/>
      <c r="Z18" s="325"/>
    </row>
    <row r="19" spans="1:26" s="138" customFormat="1" ht="14.25" customHeight="1" x14ac:dyDescent="0.25">
      <c r="A19" s="293" t="str">
        <f t="shared" si="8"/>
        <v/>
      </c>
      <c r="B19" s="147"/>
      <c r="C19" s="178"/>
      <c r="D19" s="178"/>
      <c r="E19" s="179"/>
      <c r="F19" s="258"/>
      <c r="G19" s="328"/>
      <c r="H19" s="328"/>
      <c r="I19" s="259"/>
      <c r="J19" s="259"/>
      <c r="K19" s="259"/>
      <c r="L19" s="289"/>
      <c r="M19" s="260"/>
      <c r="N19" s="177"/>
      <c r="O19" s="177"/>
      <c r="P19" s="288"/>
      <c r="Q19" s="192"/>
      <c r="R19" s="148"/>
      <c r="S19" s="149"/>
      <c r="T19" s="149"/>
      <c r="U19" s="150"/>
      <c r="V19" s="150"/>
      <c r="W19" s="177"/>
      <c r="X19" s="175"/>
      <c r="Y19" s="191"/>
      <c r="Z19" s="325"/>
    </row>
    <row r="20" spans="1:26" s="138" customFormat="1" ht="14.25" customHeight="1" x14ac:dyDescent="0.25">
      <c r="A20" s="293" t="str">
        <f t="shared" si="8"/>
        <v/>
      </c>
      <c r="B20" s="147"/>
      <c r="C20" s="178"/>
      <c r="D20" s="178"/>
      <c r="E20" s="179"/>
      <c r="F20" s="258"/>
      <c r="G20" s="328"/>
      <c r="H20" s="328"/>
      <c r="I20" s="259"/>
      <c r="J20" s="259"/>
      <c r="K20" s="259"/>
      <c r="L20" s="289"/>
      <c r="M20" s="260"/>
      <c r="N20" s="177"/>
      <c r="O20" s="177"/>
      <c r="P20" s="288"/>
      <c r="Q20" s="192"/>
      <c r="R20" s="148"/>
      <c r="S20" s="149"/>
      <c r="T20" s="149"/>
      <c r="U20" s="150"/>
      <c r="V20" s="150"/>
      <c r="W20" s="177"/>
      <c r="X20" s="175"/>
      <c r="Y20" s="191"/>
      <c r="Z20" s="325"/>
    </row>
    <row r="21" spans="1:26" s="138" customFormat="1" ht="14.25" customHeight="1" x14ac:dyDescent="0.25">
      <c r="A21" s="293" t="str">
        <f t="shared" si="8"/>
        <v/>
      </c>
      <c r="B21" s="147"/>
      <c r="C21" s="178"/>
      <c r="D21" s="178"/>
      <c r="E21" s="179"/>
      <c r="F21" s="258"/>
      <c r="G21" s="328"/>
      <c r="H21" s="328"/>
      <c r="I21" s="259"/>
      <c r="J21" s="259"/>
      <c r="K21" s="259"/>
      <c r="L21" s="289"/>
      <c r="M21" s="260"/>
      <c r="N21" s="177"/>
      <c r="O21" s="177"/>
      <c r="P21" s="288"/>
      <c r="Q21" s="192"/>
      <c r="R21" s="148"/>
      <c r="S21" s="149"/>
      <c r="T21" s="149"/>
      <c r="U21" s="150"/>
      <c r="V21" s="150"/>
      <c r="W21" s="177"/>
      <c r="X21" s="175"/>
      <c r="Y21" s="191"/>
      <c r="Z21" s="325"/>
    </row>
    <row r="22" spans="1:26" s="138" customFormat="1" ht="14.25" customHeight="1" x14ac:dyDescent="0.25">
      <c r="A22" s="293" t="str">
        <f t="shared" si="8"/>
        <v/>
      </c>
      <c r="B22" s="147"/>
      <c r="C22" s="178"/>
      <c r="D22" s="178"/>
      <c r="E22" s="179"/>
      <c r="F22" s="258"/>
      <c r="G22" s="328"/>
      <c r="H22" s="328"/>
      <c r="I22" s="259"/>
      <c r="J22" s="259"/>
      <c r="K22" s="259"/>
      <c r="L22" s="289"/>
      <c r="M22" s="260"/>
      <c r="N22" s="177"/>
      <c r="O22" s="177"/>
      <c r="P22" s="288"/>
      <c r="Q22" s="192"/>
      <c r="R22" s="148"/>
      <c r="S22" s="149"/>
      <c r="T22" s="149"/>
      <c r="U22" s="150"/>
      <c r="V22" s="150"/>
      <c r="W22" s="177"/>
      <c r="X22" s="175"/>
      <c r="Y22" s="191"/>
      <c r="Z22" s="325"/>
    </row>
    <row r="23" spans="1:26" s="138" customFormat="1" ht="14.25" customHeight="1" x14ac:dyDescent="0.25">
      <c r="A23" s="293" t="str">
        <f t="shared" si="8"/>
        <v/>
      </c>
      <c r="B23" s="147"/>
      <c r="C23" s="178"/>
      <c r="D23" s="178"/>
      <c r="E23" s="179"/>
      <c r="F23" s="258"/>
      <c r="G23" s="328"/>
      <c r="H23" s="328"/>
      <c r="I23" s="259"/>
      <c r="J23" s="259"/>
      <c r="K23" s="259"/>
      <c r="L23" s="289"/>
      <c r="M23" s="260"/>
      <c r="N23" s="177"/>
      <c r="O23" s="177"/>
      <c r="P23" s="288"/>
      <c r="Q23" s="192"/>
      <c r="R23" s="148"/>
      <c r="S23" s="149"/>
      <c r="T23" s="149"/>
      <c r="U23" s="150"/>
      <c r="V23" s="150"/>
      <c r="W23" s="177"/>
      <c r="X23" s="175"/>
      <c r="Y23" s="191"/>
      <c r="Z23" s="325"/>
    </row>
    <row r="24" spans="1:26" s="138" customFormat="1" ht="14.25" customHeight="1" x14ac:dyDescent="0.25">
      <c r="A24" s="293" t="str">
        <f t="shared" si="8"/>
        <v/>
      </c>
      <c r="B24" s="147"/>
      <c r="C24" s="178"/>
      <c r="D24" s="178"/>
      <c r="E24" s="179"/>
      <c r="F24" s="258"/>
      <c r="G24" s="328"/>
      <c r="H24" s="328"/>
      <c r="I24" s="259"/>
      <c r="J24" s="259"/>
      <c r="K24" s="259"/>
      <c r="L24" s="289"/>
      <c r="M24" s="260"/>
      <c r="N24" s="177"/>
      <c r="O24" s="177"/>
      <c r="P24" s="288"/>
      <c r="Q24" s="192"/>
      <c r="R24" s="148"/>
      <c r="S24" s="149"/>
      <c r="T24" s="149"/>
      <c r="U24" s="150"/>
      <c r="V24" s="150"/>
      <c r="W24" s="177"/>
      <c r="X24" s="175"/>
      <c r="Y24" s="191"/>
      <c r="Z24" s="325"/>
    </row>
    <row r="25" spans="1:26" s="138" customFormat="1" ht="14.25" customHeight="1" x14ac:dyDescent="0.25">
      <c r="A25" s="293" t="str">
        <f t="shared" si="8"/>
        <v/>
      </c>
      <c r="B25" s="147"/>
      <c r="C25" s="178"/>
      <c r="D25" s="178"/>
      <c r="E25" s="179"/>
      <c r="F25" s="258"/>
      <c r="G25" s="328"/>
      <c r="H25" s="328"/>
      <c r="I25" s="259"/>
      <c r="J25" s="259"/>
      <c r="K25" s="259"/>
      <c r="L25" s="289"/>
      <c r="M25" s="260"/>
      <c r="N25" s="177"/>
      <c r="O25" s="177"/>
      <c r="P25" s="288"/>
      <c r="Q25" s="192"/>
      <c r="R25" s="148"/>
      <c r="S25" s="149"/>
      <c r="T25" s="149"/>
      <c r="U25" s="150"/>
      <c r="V25" s="150"/>
      <c r="W25" s="177"/>
      <c r="X25" s="175"/>
      <c r="Y25" s="191"/>
      <c r="Z25" s="325"/>
    </row>
    <row r="26" spans="1:26" s="138" customFormat="1" ht="14.25" customHeight="1" x14ac:dyDescent="0.25">
      <c r="A26" s="293" t="str">
        <f t="shared" si="8"/>
        <v/>
      </c>
      <c r="B26" s="147"/>
      <c r="C26" s="178"/>
      <c r="D26" s="178"/>
      <c r="E26" s="179"/>
      <c r="F26" s="258"/>
      <c r="G26" s="328"/>
      <c r="H26" s="328"/>
      <c r="I26" s="259"/>
      <c r="J26" s="259"/>
      <c r="K26" s="259"/>
      <c r="L26" s="289"/>
      <c r="M26" s="260"/>
      <c r="N26" s="177"/>
      <c r="O26" s="177"/>
      <c r="P26" s="288"/>
      <c r="Q26" s="192"/>
      <c r="R26" s="148"/>
      <c r="S26" s="149"/>
      <c r="T26" s="149"/>
      <c r="U26" s="150"/>
      <c r="V26" s="150"/>
      <c r="W26" s="177"/>
      <c r="X26" s="175"/>
      <c r="Y26" s="191"/>
      <c r="Z26" s="325"/>
    </row>
    <row r="27" spans="1:26" s="138" customFormat="1" ht="14.25" customHeight="1" x14ac:dyDescent="0.25">
      <c r="A27" s="293" t="str">
        <f t="shared" si="8"/>
        <v/>
      </c>
      <c r="B27" s="147"/>
      <c r="C27" s="178"/>
      <c r="D27" s="178"/>
      <c r="E27" s="179"/>
      <c r="F27" s="258"/>
      <c r="G27" s="328"/>
      <c r="H27" s="328"/>
      <c r="I27" s="259"/>
      <c r="J27" s="259"/>
      <c r="K27" s="259"/>
      <c r="L27" s="289"/>
      <c r="M27" s="260"/>
      <c r="N27" s="177"/>
      <c r="O27" s="177"/>
      <c r="P27" s="288"/>
      <c r="Q27" s="192"/>
      <c r="R27" s="148"/>
      <c r="S27" s="149"/>
      <c r="T27" s="149"/>
      <c r="U27" s="150"/>
      <c r="V27" s="150"/>
      <c r="W27" s="177"/>
      <c r="X27" s="175"/>
      <c r="Y27" s="191"/>
      <c r="Z27" s="325"/>
    </row>
    <row r="28" spans="1:26" s="138" customFormat="1" ht="14.25" customHeight="1" x14ac:dyDescent="0.25">
      <c r="A28" s="293" t="str">
        <f t="shared" si="8"/>
        <v/>
      </c>
      <c r="B28" s="147"/>
      <c r="C28" s="178"/>
      <c r="D28" s="178"/>
      <c r="E28" s="179"/>
      <c r="F28" s="258"/>
      <c r="G28" s="328"/>
      <c r="H28" s="328"/>
      <c r="I28" s="259"/>
      <c r="J28" s="259"/>
      <c r="K28" s="259"/>
      <c r="L28" s="289"/>
      <c r="M28" s="260"/>
      <c r="N28" s="177"/>
      <c r="O28" s="177"/>
      <c r="P28" s="288"/>
      <c r="Q28" s="192"/>
      <c r="R28" s="148"/>
      <c r="S28" s="149"/>
      <c r="T28" s="149"/>
      <c r="U28" s="150"/>
      <c r="V28" s="150"/>
      <c r="W28" s="177"/>
      <c r="X28" s="175"/>
      <c r="Y28" s="191"/>
      <c r="Z28" s="325"/>
    </row>
    <row r="29" spans="1:26" s="138" customFormat="1" ht="14.25" customHeight="1" x14ac:dyDescent="0.25">
      <c r="A29" s="293" t="str">
        <f t="shared" si="8"/>
        <v/>
      </c>
      <c r="B29" s="147"/>
      <c r="C29" s="178"/>
      <c r="D29" s="178"/>
      <c r="E29" s="179"/>
      <c r="F29" s="258"/>
      <c r="G29" s="328"/>
      <c r="H29" s="328"/>
      <c r="I29" s="259"/>
      <c r="J29" s="259"/>
      <c r="K29" s="259"/>
      <c r="L29" s="289"/>
      <c r="M29" s="260"/>
      <c r="N29" s="177"/>
      <c r="O29" s="177"/>
      <c r="P29" s="288"/>
      <c r="Q29" s="192"/>
      <c r="R29" s="148"/>
      <c r="S29" s="149"/>
      <c r="T29" s="149"/>
      <c r="U29" s="150"/>
      <c r="V29" s="150"/>
      <c r="W29" s="177"/>
      <c r="X29" s="175"/>
      <c r="Y29" s="191"/>
      <c r="Z29" s="325"/>
    </row>
    <row r="30" spans="1:26" s="138" customFormat="1" ht="14.25" customHeight="1" x14ac:dyDescent="0.25">
      <c r="A30" s="293" t="str">
        <f t="shared" si="8"/>
        <v/>
      </c>
      <c r="B30" s="147"/>
      <c r="C30" s="178"/>
      <c r="D30" s="178"/>
      <c r="E30" s="179"/>
      <c r="F30" s="258"/>
      <c r="G30" s="328"/>
      <c r="H30" s="328"/>
      <c r="I30" s="259"/>
      <c r="J30" s="259"/>
      <c r="K30" s="259"/>
      <c r="L30" s="289"/>
      <c r="M30" s="260"/>
      <c r="N30" s="177"/>
      <c r="O30" s="177"/>
      <c r="P30" s="288"/>
      <c r="Q30" s="192"/>
      <c r="R30" s="148"/>
      <c r="S30" s="149"/>
      <c r="T30" s="149"/>
      <c r="U30" s="150"/>
      <c r="V30" s="150"/>
      <c r="W30" s="177"/>
      <c r="X30" s="175"/>
      <c r="Y30" s="191"/>
      <c r="Z30" s="325"/>
    </row>
    <row r="31" spans="1:26" s="138" customFormat="1" ht="14.25" customHeight="1" x14ac:dyDescent="0.25">
      <c r="A31" s="293" t="str">
        <f t="shared" si="8"/>
        <v/>
      </c>
      <c r="B31" s="147"/>
      <c r="C31" s="178"/>
      <c r="D31" s="178"/>
      <c r="E31" s="179"/>
      <c r="F31" s="258"/>
      <c r="G31" s="328"/>
      <c r="H31" s="328"/>
      <c r="I31" s="259"/>
      <c r="J31" s="259"/>
      <c r="K31" s="259"/>
      <c r="L31" s="289"/>
      <c r="M31" s="260"/>
      <c r="N31" s="177"/>
      <c r="O31" s="177"/>
      <c r="P31" s="288"/>
      <c r="Q31" s="192"/>
      <c r="R31" s="148"/>
      <c r="S31" s="149"/>
      <c r="T31" s="149"/>
      <c r="U31" s="150"/>
      <c r="V31" s="150"/>
      <c r="W31" s="177"/>
      <c r="X31" s="175"/>
      <c r="Y31" s="191"/>
      <c r="Z31" s="325"/>
    </row>
    <row r="32" spans="1:26" s="138" customFormat="1" ht="14.25" customHeight="1" x14ac:dyDescent="0.25">
      <c r="A32" s="293" t="str">
        <f t="shared" si="8"/>
        <v/>
      </c>
      <c r="B32" s="147"/>
      <c r="C32" s="178"/>
      <c r="D32" s="178"/>
      <c r="E32" s="179"/>
      <c r="F32" s="258"/>
      <c r="G32" s="328"/>
      <c r="H32" s="328"/>
      <c r="I32" s="259"/>
      <c r="J32" s="259"/>
      <c r="K32" s="259"/>
      <c r="L32" s="289"/>
      <c r="M32" s="260"/>
      <c r="N32" s="177"/>
      <c r="O32" s="177"/>
      <c r="P32" s="288"/>
      <c r="Q32" s="192"/>
      <c r="R32" s="148"/>
      <c r="S32" s="149"/>
      <c r="T32" s="149"/>
      <c r="U32" s="150"/>
      <c r="V32" s="150"/>
      <c r="W32" s="177"/>
      <c r="X32" s="175"/>
      <c r="Y32" s="191"/>
      <c r="Z32" s="325"/>
    </row>
    <row r="33" spans="1:26" s="138" customFormat="1" ht="14.25" customHeight="1" x14ac:dyDescent="0.25">
      <c r="A33" s="293" t="str">
        <f t="shared" si="8"/>
        <v/>
      </c>
      <c r="B33" s="147"/>
      <c r="C33" s="178"/>
      <c r="D33" s="178"/>
      <c r="E33" s="179"/>
      <c r="F33" s="258"/>
      <c r="G33" s="328"/>
      <c r="H33" s="328"/>
      <c r="I33" s="259"/>
      <c r="J33" s="259"/>
      <c r="K33" s="259"/>
      <c r="L33" s="289"/>
      <c r="M33" s="260"/>
      <c r="N33" s="177"/>
      <c r="O33" s="177"/>
      <c r="P33" s="288"/>
      <c r="Q33" s="192"/>
      <c r="R33" s="148"/>
      <c r="S33" s="149"/>
      <c r="T33" s="149"/>
      <c r="U33" s="150"/>
      <c r="V33" s="150"/>
      <c r="W33" s="177"/>
      <c r="X33" s="175"/>
      <c r="Y33" s="191"/>
      <c r="Z33" s="325"/>
    </row>
    <row r="34" spans="1:26" s="138" customFormat="1" ht="14.25" customHeight="1" x14ac:dyDescent="0.25">
      <c r="A34" s="293" t="str">
        <f t="shared" si="8"/>
        <v/>
      </c>
      <c r="B34" s="147"/>
      <c r="C34" s="178"/>
      <c r="D34" s="178"/>
      <c r="E34" s="179"/>
      <c r="F34" s="258"/>
      <c r="G34" s="328"/>
      <c r="H34" s="328"/>
      <c r="I34" s="259"/>
      <c r="J34" s="259"/>
      <c r="K34" s="259"/>
      <c r="L34" s="289"/>
      <c r="M34" s="260"/>
      <c r="N34" s="177"/>
      <c r="O34" s="177"/>
      <c r="P34" s="288"/>
      <c r="Q34" s="192"/>
      <c r="R34" s="148"/>
      <c r="S34" s="149"/>
      <c r="T34" s="149"/>
      <c r="U34" s="150"/>
      <c r="V34" s="150"/>
      <c r="W34" s="177"/>
      <c r="X34" s="175"/>
      <c r="Y34" s="191"/>
      <c r="Z34" s="325"/>
    </row>
    <row r="35" spans="1:26" s="138" customFormat="1" ht="14.25" customHeight="1" x14ac:dyDescent="0.25">
      <c r="A35" s="293" t="str">
        <f t="shared" si="8"/>
        <v/>
      </c>
      <c r="B35" s="147"/>
      <c r="C35" s="178"/>
      <c r="D35" s="178"/>
      <c r="E35" s="179"/>
      <c r="F35" s="258"/>
      <c r="G35" s="328"/>
      <c r="H35" s="328"/>
      <c r="I35" s="259"/>
      <c r="J35" s="259"/>
      <c r="K35" s="259"/>
      <c r="L35" s="289"/>
      <c r="M35" s="260"/>
      <c r="N35" s="177"/>
      <c r="O35" s="177"/>
      <c r="P35" s="288"/>
      <c r="Q35" s="192"/>
      <c r="R35" s="148"/>
      <c r="S35" s="149"/>
      <c r="T35" s="149"/>
      <c r="U35" s="150"/>
      <c r="V35" s="150"/>
      <c r="W35" s="177"/>
      <c r="X35" s="175"/>
      <c r="Y35" s="191"/>
      <c r="Z35" s="325"/>
    </row>
    <row r="36" spans="1:26" s="138" customFormat="1" ht="14.25" customHeight="1" x14ac:dyDescent="0.25">
      <c r="A36" s="293" t="str">
        <f t="shared" ref="A36" si="9">C36&amp;D36&amp;E36</f>
        <v/>
      </c>
      <c r="B36" s="147"/>
      <c r="C36" s="178"/>
      <c r="D36" s="178"/>
      <c r="E36" s="179"/>
      <c r="F36" s="258"/>
      <c r="G36" s="328"/>
      <c r="H36" s="328"/>
      <c r="I36" s="259"/>
      <c r="J36" s="259"/>
      <c r="K36" s="259"/>
      <c r="L36" s="289"/>
      <c r="M36" s="260"/>
      <c r="N36" s="177"/>
      <c r="O36" s="177"/>
      <c r="P36" s="288"/>
      <c r="Q36" s="192"/>
      <c r="R36" s="148"/>
      <c r="S36" s="149"/>
      <c r="T36" s="149"/>
      <c r="U36" s="150"/>
      <c r="V36" s="150"/>
      <c r="W36" s="177"/>
      <c r="X36" s="175"/>
      <c r="Y36" s="191"/>
      <c r="Z36" s="325"/>
    </row>
    <row r="37" spans="1:26" s="138" customFormat="1" ht="14.25" customHeight="1" x14ac:dyDescent="0.25">
      <c r="B37" s="176"/>
      <c r="C37" s="139"/>
      <c r="D37" s="139"/>
      <c r="E37" s="139"/>
      <c r="F37" s="139"/>
      <c r="G37" s="329"/>
      <c r="H37" s="329"/>
      <c r="I37" s="139"/>
      <c r="J37" s="139"/>
      <c r="K37" s="139"/>
      <c r="L37" s="139"/>
      <c r="M37" s="139"/>
      <c r="N37" s="139"/>
      <c r="O37" s="139"/>
      <c r="P37" s="139"/>
      <c r="Q37" s="139"/>
      <c r="R37" s="334"/>
      <c r="S37" s="152"/>
      <c r="T37" s="152"/>
      <c r="U37" s="152"/>
      <c r="V37" s="152"/>
      <c r="W37" s="152"/>
      <c r="X37" s="334"/>
      <c r="Y37" s="152"/>
      <c r="Z37" s="152"/>
    </row>
    <row r="38" spans="1:26" s="138" customFormat="1" ht="14.25" customHeight="1" x14ac:dyDescent="0.25">
      <c r="B38" s="176"/>
      <c r="C38" s="139"/>
      <c r="D38" s="139"/>
      <c r="E38" s="139"/>
      <c r="F38" s="139"/>
      <c r="G38" s="329"/>
      <c r="H38" s="329"/>
      <c r="I38" s="139"/>
      <c r="J38" s="139"/>
      <c r="K38" s="139"/>
      <c r="L38" s="139"/>
      <c r="M38" s="139"/>
      <c r="N38" s="139"/>
      <c r="O38" s="139"/>
      <c r="P38" s="139"/>
      <c r="Q38" s="139"/>
      <c r="R38" s="334"/>
      <c r="S38" s="152"/>
      <c r="T38" s="152"/>
      <c r="U38" s="152"/>
      <c r="V38" s="152"/>
      <c r="W38" s="334"/>
      <c r="X38" s="334"/>
      <c r="Y38" s="152"/>
      <c r="Z38" s="152"/>
    </row>
    <row r="39" spans="1:26" s="138" customFormat="1" ht="14.25" customHeight="1" x14ac:dyDescent="0.25">
      <c r="B39" s="176"/>
      <c r="C39" s="139"/>
      <c r="D39" s="139"/>
      <c r="E39" s="139"/>
      <c r="F39" s="139"/>
      <c r="G39" s="329"/>
      <c r="H39" s="329"/>
      <c r="I39" s="139"/>
      <c r="J39" s="139"/>
      <c r="K39" s="139"/>
      <c r="L39" s="139"/>
      <c r="M39" s="139"/>
      <c r="N39" s="139"/>
      <c r="O39" s="139"/>
      <c r="P39" s="139"/>
      <c r="Q39" s="139"/>
      <c r="R39" s="335"/>
      <c r="S39" s="152"/>
      <c r="T39" s="152"/>
      <c r="U39" s="152"/>
      <c r="V39" s="152"/>
      <c r="W39" s="334"/>
      <c r="X39" s="335"/>
      <c r="Y39" s="152"/>
      <c r="Z39" s="152"/>
    </row>
    <row r="40" spans="1:26" s="138" customFormat="1" ht="14.25" customHeight="1" x14ac:dyDescent="0.25">
      <c r="B40" s="176"/>
      <c r="C40" s="139"/>
      <c r="D40" s="139"/>
      <c r="E40" s="139"/>
      <c r="F40" s="139"/>
      <c r="G40" s="329"/>
      <c r="H40" s="329"/>
      <c r="I40" s="139"/>
      <c r="J40" s="139"/>
      <c r="K40" s="139"/>
      <c r="L40" s="139"/>
      <c r="M40" s="139"/>
      <c r="N40" s="139"/>
      <c r="O40" s="139"/>
      <c r="P40" s="139"/>
      <c r="Q40" s="139"/>
      <c r="R40" s="152"/>
      <c r="S40" s="152"/>
      <c r="T40" s="152"/>
      <c r="U40" s="152"/>
      <c r="V40" s="152"/>
      <c r="W40" s="152"/>
      <c r="X40" s="152"/>
      <c r="Y40" s="152"/>
      <c r="Z40" s="152"/>
    </row>
    <row r="41" spans="1:26" s="138" customFormat="1" ht="14.25" customHeight="1" x14ac:dyDescent="0.25">
      <c r="B41" s="176"/>
      <c r="C41" s="139"/>
      <c r="D41" s="139"/>
      <c r="E41" s="139"/>
      <c r="F41" s="139"/>
      <c r="G41" s="329"/>
      <c r="H41" s="329"/>
      <c r="I41" s="139"/>
      <c r="J41" s="139"/>
      <c r="K41" s="139"/>
      <c r="L41" s="139"/>
      <c r="M41" s="139"/>
      <c r="N41" s="139"/>
      <c r="O41" s="139"/>
      <c r="P41" s="139"/>
      <c r="Q41" s="139"/>
      <c r="R41" s="152"/>
      <c r="S41" s="152"/>
      <c r="T41" s="152"/>
      <c r="U41" s="152"/>
      <c r="V41" s="152"/>
      <c r="W41" s="152"/>
      <c r="X41" s="152"/>
      <c r="Y41" s="152"/>
      <c r="Z41" s="152"/>
    </row>
    <row r="42" spans="1:26" s="138" customFormat="1" ht="14.25" customHeight="1" x14ac:dyDescent="0.25">
      <c r="B42" s="176"/>
      <c r="C42" s="139"/>
      <c r="D42" s="139"/>
      <c r="E42" s="139"/>
      <c r="F42" s="139"/>
      <c r="G42" s="329"/>
      <c r="H42" s="329"/>
      <c r="I42" s="139"/>
      <c r="J42" s="139"/>
      <c r="K42" s="139"/>
      <c r="L42" s="139"/>
      <c r="M42" s="139"/>
      <c r="N42" s="139"/>
      <c r="O42" s="139"/>
      <c r="P42" s="139"/>
      <c r="Q42" s="139"/>
      <c r="R42" s="152"/>
      <c r="S42" s="152"/>
      <c r="T42" s="152"/>
      <c r="U42" s="152"/>
      <c r="V42" s="152"/>
      <c r="W42" s="152"/>
      <c r="X42" s="152"/>
      <c r="Y42" s="152"/>
      <c r="Z42" s="152"/>
    </row>
    <row r="43" spans="1:26" s="138" customFormat="1" ht="14.25" customHeight="1" x14ac:dyDescent="0.25">
      <c r="B43" s="176"/>
      <c r="C43" s="139"/>
      <c r="D43" s="139"/>
      <c r="E43" s="139"/>
      <c r="F43" s="139"/>
      <c r="G43" s="329"/>
      <c r="H43" s="329"/>
      <c r="I43" s="139"/>
      <c r="J43" s="139"/>
      <c r="K43" s="139"/>
      <c r="L43" s="139"/>
      <c r="M43" s="139"/>
      <c r="N43" s="139"/>
      <c r="O43" s="139"/>
      <c r="P43" s="139"/>
      <c r="Q43" s="139"/>
      <c r="R43" s="152"/>
      <c r="S43" s="152"/>
      <c r="T43" s="152"/>
      <c r="U43" s="152"/>
      <c r="V43" s="152"/>
      <c r="W43" s="152"/>
      <c r="X43" s="152"/>
      <c r="Y43" s="152"/>
      <c r="Z43" s="152"/>
    </row>
    <row r="44" spans="1:26" s="138" customFormat="1" ht="14.25" customHeight="1" x14ac:dyDescent="0.25">
      <c r="B44" s="176"/>
      <c r="C44" s="139"/>
      <c r="D44" s="139"/>
      <c r="E44" s="139"/>
      <c r="F44" s="139"/>
      <c r="G44" s="329"/>
      <c r="H44" s="329"/>
      <c r="I44" s="139"/>
      <c r="J44" s="139"/>
      <c r="K44" s="139"/>
      <c r="L44" s="139"/>
      <c r="M44" s="139"/>
      <c r="N44" s="139"/>
      <c r="O44" s="139"/>
      <c r="P44" s="139"/>
      <c r="Q44" s="139"/>
      <c r="R44" s="152"/>
      <c r="S44" s="152"/>
      <c r="T44" s="152"/>
      <c r="U44" s="152"/>
      <c r="V44" s="152"/>
      <c r="W44" s="152"/>
      <c r="X44" s="152"/>
      <c r="Y44" s="152"/>
      <c r="Z44" s="152"/>
    </row>
    <row r="45" spans="1:26" s="138" customFormat="1" ht="14.25" customHeight="1" x14ac:dyDescent="0.25">
      <c r="B45" s="176"/>
      <c r="C45" s="139"/>
      <c r="D45" s="139"/>
      <c r="E45" s="139"/>
      <c r="F45" s="139"/>
      <c r="G45" s="329"/>
      <c r="H45" s="329"/>
      <c r="I45" s="139"/>
      <c r="J45" s="139"/>
      <c r="K45" s="139"/>
      <c r="L45" s="139"/>
      <c r="M45" s="139"/>
      <c r="N45" s="139"/>
      <c r="O45" s="139"/>
      <c r="P45" s="139"/>
      <c r="Q45" s="139"/>
      <c r="R45" s="152"/>
      <c r="S45" s="152"/>
      <c r="T45" s="152"/>
      <c r="U45" s="152"/>
      <c r="V45" s="152"/>
      <c r="W45" s="152"/>
      <c r="X45" s="152"/>
      <c r="Y45" s="152"/>
      <c r="Z45" s="152"/>
    </row>
    <row r="46" spans="1:26" s="138" customFormat="1" ht="14.25" customHeight="1" x14ac:dyDescent="0.25">
      <c r="B46" s="176"/>
      <c r="C46" s="139"/>
      <c r="D46" s="139"/>
      <c r="E46" s="139"/>
      <c r="F46" s="139"/>
      <c r="G46" s="329"/>
      <c r="H46" s="329"/>
      <c r="I46" s="139"/>
      <c r="J46" s="139"/>
      <c r="K46" s="139"/>
      <c r="L46" s="139"/>
      <c r="M46" s="139"/>
      <c r="N46" s="139"/>
      <c r="O46" s="139"/>
      <c r="P46" s="139"/>
      <c r="Q46" s="139"/>
      <c r="R46" s="152"/>
      <c r="S46" s="152"/>
      <c r="T46" s="152"/>
      <c r="U46" s="152"/>
      <c r="V46" s="152"/>
      <c r="W46" s="152"/>
      <c r="X46" s="152"/>
      <c r="Y46" s="152"/>
      <c r="Z46" s="152"/>
    </row>
    <row r="47" spans="1:26" s="138" customFormat="1" ht="14.25" customHeight="1" x14ac:dyDescent="0.25">
      <c r="B47" s="176"/>
      <c r="C47" s="139"/>
      <c r="D47" s="139"/>
      <c r="E47" s="139"/>
      <c r="F47" s="139"/>
      <c r="G47" s="329"/>
      <c r="H47" s="329"/>
      <c r="I47" s="139"/>
      <c r="J47" s="139"/>
      <c r="K47" s="139"/>
      <c r="L47" s="139"/>
      <c r="M47" s="139"/>
      <c r="N47" s="139"/>
      <c r="O47" s="139"/>
      <c r="P47" s="139"/>
      <c r="Q47" s="139"/>
      <c r="R47" s="152"/>
      <c r="S47" s="152"/>
      <c r="T47" s="152"/>
      <c r="U47" s="152"/>
      <c r="V47" s="152"/>
      <c r="W47" s="152"/>
      <c r="X47" s="152"/>
      <c r="Y47" s="152"/>
      <c r="Z47" s="152"/>
    </row>
    <row r="48" spans="1:26" s="138" customFormat="1" ht="14.25" customHeight="1" x14ac:dyDescent="0.25">
      <c r="B48" s="176"/>
      <c r="C48" s="139"/>
      <c r="D48" s="139"/>
      <c r="E48" s="139"/>
      <c r="F48" s="139"/>
      <c r="G48" s="329"/>
      <c r="H48" s="329"/>
      <c r="I48" s="139"/>
      <c r="J48" s="139"/>
      <c r="K48" s="139"/>
      <c r="L48" s="139"/>
      <c r="M48" s="139"/>
      <c r="N48" s="139"/>
      <c r="O48" s="139"/>
      <c r="P48" s="139"/>
      <c r="Q48" s="139"/>
      <c r="R48" s="152"/>
      <c r="S48" s="152"/>
      <c r="T48" s="152"/>
      <c r="U48" s="152"/>
      <c r="V48" s="152"/>
      <c r="W48" s="152"/>
      <c r="X48" s="152"/>
      <c r="Y48" s="152"/>
      <c r="Z48" s="152"/>
    </row>
    <row r="49" spans="2:26" s="138" customFormat="1" ht="14.25" customHeight="1" x14ac:dyDescent="0.25">
      <c r="B49" s="176"/>
      <c r="C49" s="139"/>
      <c r="D49" s="139"/>
      <c r="E49" s="139"/>
      <c r="F49" s="139"/>
      <c r="G49" s="329"/>
      <c r="H49" s="329"/>
      <c r="I49" s="139"/>
      <c r="J49" s="139"/>
      <c r="K49" s="139"/>
      <c r="L49" s="139"/>
      <c r="M49" s="139"/>
      <c r="N49" s="139"/>
      <c r="O49" s="139"/>
      <c r="P49" s="139"/>
      <c r="Q49" s="139"/>
      <c r="R49" s="152"/>
      <c r="S49" s="152"/>
      <c r="T49" s="152"/>
      <c r="U49" s="152"/>
      <c r="V49" s="152"/>
      <c r="W49" s="152"/>
      <c r="X49" s="152"/>
      <c r="Y49" s="152"/>
      <c r="Z49" s="152"/>
    </row>
    <row r="50" spans="2:26" s="138" customFormat="1" ht="14.25" customHeight="1" x14ac:dyDescent="0.25">
      <c r="B50" s="176"/>
      <c r="C50" s="139"/>
      <c r="D50" s="139"/>
      <c r="E50" s="139"/>
      <c r="F50" s="139"/>
      <c r="G50" s="329"/>
      <c r="H50" s="329"/>
      <c r="I50" s="139"/>
      <c r="J50" s="139"/>
      <c r="K50" s="139"/>
      <c r="L50" s="139"/>
      <c r="M50" s="139"/>
      <c r="N50" s="139"/>
      <c r="O50" s="139"/>
      <c r="P50" s="139"/>
      <c r="Q50" s="139"/>
      <c r="R50" s="152"/>
      <c r="S50" s="152"/>
      <c r="T50" s="152"/>
      <c r="U50" s="152"/>
      <c r="V50" s="152"/>
      <c r="W50" s="152"/>
      <c r="X50" s="152"/>
      <c r="Y50" s="152"/>
      <c r="Z50" s="152"/>
    </row>
    <row r="51" spans="2:26" s="138" customFormat="1" ht="14.25" customHeight="1" x14ac:dyDescent="0.25">
      <c r="B51" s="176"/>
      <c r="C51" s="139"/>
      <c r="D51" s="139"/>
      <c r="E51" s="139"/>
      <c r="F51" s="139"/>
      <c r="G51" s="329"/>
      <c r="H51" s="329"/>
      <c r="I51" s="139"/>
      <c r="J51" s="139"/>
      <c r="K51" s="139"/>
      <c r="L51" s="139"/>
      <c r="M51" s="139"/>
      <c r="N51" s="139"/>
      <c r="O51" s="139"/>
      <c r="P51" s="139"/>
      <c r="Q51" s="139"/>
      <c r="R51" s="152"/>
      <c r="S51" s="152"/>
      <c r="T51" s="152"/>
      <c r="U51" s="152"/>
      <c r="V51" s="152"/>
      <c r="W51" s="152"/>
      <c r="X51" s="152"/>
      <c r="Y51" s="152"/>
      <c r="Z51" s="152"/>
    </row>
    <row r="52" spans="2:26" s="138" customFormat="1" ht="14.25" customHeight="1" x14ac:dyDescent="0.25">
      <c r="B52" s="176"/>
      <c r="C52" s="139"/>
      <c r="D52" s="139"/>
      <c r="E52" s="139"/>
      <c r="F52" s="139"/>
      <c r="G52" s="329"/>
      <c r="H52" s="329"/>
      <c r="I52" s="139"/>
      <c r="J52" s="139"/>
      <c r="K52" s="139"/>
      <c r="L52" s="139"/>
      <c r="M52" s="139"/>
      <c r="N52" s="139"/>
      <c r="O52" s="139"/>
      <c r="P52" s="139"/>
      <c r="Q52" s="139"/>
      <c r="R52" s="152"/>
      <c r="S52" s="152"/>
      <c r="T52" s="152"/>
      <c r="U52" s="152"/>
      <c r="V52" s="152"/>
      <c r="W52" s="152"/>
      <c r="X52" s="152"/>
      <c r="Y52" s="152"/>
      <c r="Z52" s="152"/>
    </row>
    <row r="53" spans="2:26" s="138" customFormat="1" ht="14.25" customHeight="1" x14ac:dyDescent="0.25">
      <c r="B53" s="176"/>
      <c r="C53" s="139"/>
      <c r="D53" s="139"/>
      <c r="E53" s="139"/>
      <c r="F53" s="139"/>
      <c r="G53" s="329"/>
      <c r="H53" s="329"/>
      <c r="I53" s="139"/>
      <c r="J53" s="139"/>
      <c r="K53" s="139"/>
      <c r="L53" s="139"/>
      <c r="M53" s="139"/>
      <c r="N53" s="139"/>
      <c r="O53" s="139"/>
      <c r="P53" s="139"/>
      <c r="Q53" s="139"/>
      <c r="R53" s="152"/>
      <c r="S53" s="152"/>
      <c r="T53" s="152"/>
      <c r="U53" s="152"/>
      <c r="V53" s="152"/>
      <c r="W53" s="152"/>
      <c r="X53" s="152"/>
      <c r="Y53" s="152"/>
      <c r="Z53" s="152"/>
    </row>
    <row r="54" spans="2:26" s="138" customFormat="1" ht="14.25" customHeight="1" x14ac:dyDescent="0.25">
      <c r="B54" s="176"/>
      <c r="C54" s="139"/>
      <c r="D54" s="139"/>
      <c r="E54" s="139"/>
      <c r="F54" s="139"/>
      <c r="G54" s="329"/>
      <c r="H54" s="329"/>
      <c r="I54" s="139"/>
      <c r="J54" s="139"/>
      <c r="K54" s="139"/>
      <c r="L54" s="139"/>
      <c r="M54" s="139"/>
      <c r="N54" s="139"/>
      <c r="O54" s="139"/>
      <c r="P54" s="139"/>
      <c r="Q54" s="139"/>
      <c r="R54" s="152"/>
      <c r="S54" s="152"/>
      <c r="T54" s="152"/>
      <c r="U54" s="152"/>
      <c r="V54" s="152"/>
      <c r="W54" s="152"/>
      <c r="X54" s="152"/>
      <c r="Y54" s="152"/>
      <c r="Z54" s="152"/>
    </row>
    <row r="55" spans="2:26" s="138" customFormat="1" ht="14.25" customHeight="1" x14ac:dyDescent="0.25">
      <c r="B55" s="176"/>
      <c r="C55" s="139"/>
      <c r="D55" s="139"/>
      <c r="E55" s="139"/>
      <c r="F55" s="139"/>
      <c r="G55" s="329"/>
      <c r="H55" s="329"/>
      <c r="I55" s="139"/>
      <c r="J55" s="139"/>
      <c r="K55" s="139"/>
      <c r="L55" s="139"/>
      <c r="M55" s="139"/>
      <c r="N55" s="139"/>
      <c r="O55" s="139"/>
      <c r="P55" s="139"/>
      <c r="Q55" s="139"/>
      <c r="R55" s="152"/>
      <c r="S55" s="152"/>
      <c r="T55" s="152"/>
      <c r="U55" s="152"/>
      <c r="V55" s="152"/>
      <c r="W55" s="152"/>
      <c r="X55" s="152"/>
      <c r="Y55" s="152"/>
      <c r="Z55" s="152"/>
    </row>
    <row r="56" spans="2:26" s="138" customFormat="1" ht="14.25" customHeight="1" x14ac:dyDescent="0.25">
      <c r="B56" s="176"/>
      <c r="C56" s="139"/>
      <c r="D56" s="139"/>
      <c r="E56" s="139"/>
      <c r="F56" s="139"/>
      <c r="G56" s="329"/>
      <c r="H56" s="329"/>
      <c r="I56" s="139"/>
      <c r="J56" s="139"/>
      <c r="K56" s="139"/>
      <c r="L56" s="139"/>
      <c r="M56" s="139"/>
      <c r="N56" s="139"/>
      <c r="O56" s="139"/>
      <c r="P56" s="139"/>
      <c r="Q56" s="139"/>
      <c r="R56" s="152"/>
      <c r="S56" s="152"/>
      <c r="T56" s="152"/>
      <c r="U56" s="152"/>
      <c r="V56" s="152"/>
      <c r="W56" s="152"/>
      <c r="X56" s="152"/>
      <c r="Y56" s="152"/>
      <c r="Z56" s="152"/>
    </row>
    <row r="57" spans="2:26" s="138" customFormat="1" ht="14.25" customHeight="1" x14ac:dyDescent="0.25">
      <c r="B57" s="176"/>
      <c r="C57" s="139"/>
      <c r="D57" s="139"/>
      <c r="E57" s="139"/>
      <c r="F57" s="139"/>
      <c r="G57" s="329"/>
      <c r="H57" s="329"/>
      <c r="I57" s="139"/>
      <c r="J57" s="139"/>
      <c r="K57" s="139"/>
      <c r="L57" s="139"/>
      <c r="M57" s="139"/>
      <c r="N57" s="139"/>
      <c r="O57" s="139"/>
      <c r="P57" s="139"/>
      <c r="Q57" s="139"/>
      <c r="R57" s="152"/>
      <c r="S57" s="152"/>
      <c r="T57" s="152"/>
      <c r="U57" s="152"/>
      <c r="V57" s="152"/>
      <c r="W57" s="152"/>
      <c r="X57" s="152"/>
      <c r="Y57" s="152"/>
      <c r="Z57" s="152"/>
    </row>
    <row r="58" spans="2:26" s="138" customFormat="1" ht="14.25" customHeight="1" x14ac:dyDescent="0.25">
      <c r="B58" s="176"/>
      <c r="C58" s="139"/>
      <c r="D58" s="139"/>
      <c r="E58" s="139"/>
      <c r="F58" s="139"/>
      <c r="G58" s="329"/>
      <c r="H58" s="329"/>
      <c r="I58" s="139"/>
      <c r="J58" s="139"/>
      <c r="K58" s="139"/>
      <c r="L58" s="139"/>
      <c r="M58" s="139"/>
      <c r="N58" s="139"/>
      <c r="O58" s="139"/>
      <c r="P58" s="139"/>
      <c r="Q58" s="139"/>
      <c r="R58" s="152"/>
      <c r="S58" s="152"/>
      <c r="T58" s="152"/>
      <c r="U58" s="152"/>
      <c r="V58" s="152"/>
      <c r="W58" s="152"/>
      <c r="X58" s="152"/>
      <c r="Y58" s="152"/>
      <c r="Z58" s="152"/>
    </row>
    <row r="59" spans="2:26" s="138" customFormat="1" ht="12" customHeight="1" x14ac:dyDescent="0.25">
      <c r="B59" s="176"/>
      <c r="C59" s="139"/>
      <c r="D59" s="139"/>
      <c r="E59" s="139"/>
      <c r="F59" s="139"/>
      <c r="G59" s="329"/>
      <c r="H59" s="329"/>
      <c r="I59" s="139"/>
      <c r="J59" s="139"/>
      <c r="K59" s="139"/>
      <c r="L59" s="139"/>
      <c r="M59" s="139"/>
      <c r="N59" s="139"/>
      <c r="O59" s="139"/>
      <c r="P59" s="139"/>
      <c r="Q59" s="139"/>
      <c r="R59" s="152"/>
      <c r="S59" s="152"/>
      <c r="T59" s="152"/>
      <c r="U59" s="152"/>
      <c r="V59" s="152"/>
      <c r="W59" s="152"/>
      <c r="X59" s="152"/>
      <c r="Y59" s="152"/>
      <c r="Z59" s="152"/>
    </row>
    <row r="60" spans="2:26" s="138" customFormat="1" ht="11.5" x14ac:dyDescent="0.25">
      <c r="B60" s="176"/>
      <c r="C60" s="139"/>
      <c r="D60" s="139"/>
      <c r="E60" s="139"/>
      <c r="F60" s="139"/>
      <c r="G60" s="329"/>
      <c r="H60" s="329"/>
      <c r="I60" s="139"/>
      <c r="J60" s="139"/>
      <c r="K60" s="139"/>
      <c r="L60" s="139"/>
      <c r="M60" s="139"/>
      <c r="N60" s="139"/>
      <c r="O60" s="139"/>
      <c r="P60" s="139"/>
      <c r="Q60" s="139"/>
      <c r="R60" s="152"/>
      <c r="S60" s="152"/>
      <c r="T60" s="152"/>
      <c r="U60" s="152"/>
      <c r="V60" s="152"/>
      <c r="W60" s="152"/>
      <c r="X60" s="152"/>
      <c r="Y60" s="152"/>
      <c r="Z60" s="152"/>
    </row>
    <row r="61" spans="2:26" s="138" customFormat="1" ht="11.5" x14ac:dyDescent="0.25">
      <c r="B61" s="176"/>
      <c r="C61" s="139"/>
      <c r="D61" s="139"/>
      <c r="E61" s="139"/>
      <c r="F61" s="139"/>
      <c r="G61" s="329"/>
      <c r="H61" s="329"/>
      <c r="I61" s="139"/>
      <c r="J61" s="139"/>
      <c r="K61" s="139"/>
      <c r="L61" s="139"/>
      <c r="M61" s="139"/>
      <c r="N61" s="139"/>
      <c r="O61" s="139"/>
      <c r="P61" s="139"/>
      <c r="Q61" s="139"/>
      <c r="R61" s="152"/>
      <c r="S61" s="152"/>
      <c r="T61" s="152"/>
      <c r="U61" s="152"/>
      <c r="V61" s="152"/>
      <c r="W61" s="152"/>
      <c r="X61" s="152"/>
      <c r="Y61" s="152"/>
      <c r="Z61" s="152"/>
    </row>
    <row r="62" spans="2:26" s="138" customFormat="1" ht="11.5" x14ac:dyDescent="0.25">
      <c r="B62" s="176"/>
      <c r="C62" s="139"/>
      <c r="D62" s="139"/>
      <c r="E62" s="139"/>
      <c r="F62" s="139"/>
      <c r="G62" s="329"/>
      <c r="H62" s="329"/>
      <c r="I62" s="139"/>
      <c r="J62" s="139"/>
      <c r="K62" s="139"/>
      <c r="L62" s="139"/>
      <c r="M62" s="139"/>
      <c r="N62" s="139"/>
      <c r="O62" s="139"/>
      <c r="P62" s="139"/>
      <c r="Q62" s="139"/>
      <c r="R62" s="152"/>
      <c r="S62" s="152"/>
      <c r="T62" s="152"/>
      <c r="U62" s="152"/>
      <c r="V62" s="152"/>
      <c r="W62" s="152"/>
      <c r="X62" s="152"/>
      <c r="Y62" s="152"/>
      <c r="Z62" s="152"/>
    </row>
    <row r="63" spans="2:26" s="138" customFormat="1" ht="11.5" x14ac:dyDescent="0.25">
      <c r="B63" s="176"/>
      <c r="C63" s="139"/>
      <c r="D63" s="139"/>
      <c r="E63" s="139"/>
      <c r="F63" s="139"/>
      <c r="G63" s="329"/>
      <c r="H63" s="329"/>
      <c r="I63" s="139"/>
      <c r="J63" s="139"/>
      <c r="K63" s="139"/>
      <c r="L63" s="139"/>
      <c r="M63" s="139"/>
      <c r="N63" s="139"/>
      <c r="O63" s="139"/>
      <c r="P63" s="139"/>
      <c r="Q63" s="139"/>
      <c r="R63" s="152"/>
      <c r="S63" s="152"/>
      <c r="T63" s="152"/>
      <c r="U63" s="152"/>
      <c r="V63" s="152"/>
      <c r="W63" s="152"/>
      <c r="X63" s="152"/>
      <c r="Y63" s="152"/>
      <c r="Z63" s="152"/>
    </row>
    <row r="64" spans="2:26" s="138" customFormat="1" ht="11.5" x14ac:dyDescent="0.25">
      <c r="B64" s="176"/>
      <c r="C64" s="139"/>
      <c r="D64" s="139"/>
      <c r="E64" s="139"/>
      <c r="F64" s="139"/>
      <c r="G64" s="329"/>
      <c r="H64" s="329"/>
      <c r="I64" s="139"/>
      <c r="J64" s="139"/>
      <c r="K64" s="139"/>
      <c r="L64" s="139"/>
      <c r="M64" s="139"/>
      <c r="N64" s="139"/>
      <c r="O64" s="139"/>
      <c r="P64" s="139"/>
      <c r="Q64" s="139"/>
      <c r="R64" s="152"/>
      <c r="S64" s="152"/>
      <c r="T64" s="152"/>
      <c r="U64" s="152"/>
      <c r="V64" s="152"/>
      <c r="W64" s="152"/>
      <c r="X64" s="152"/>
      <c r="Y64" s="152"/>
      <c r="Z64" s="152"/>
    </row>
    <row r="65" spans="2:26" s="138" customFormat="1" ht="11.5" x14ac:dyDescent="0.25">
      <c r="B65" s="176"/>
      <c r="C65" s="139"/>
      <c r="D65" s="139"/>
      <c r="E65" s="139"/>
      <c r="F65" s="139"/>
      <c r="G65" s="329"/>
      <c r="H65" s="329"/>
      <c r="I65" s="139"/>
      <c r="J65" s="139"/>
      <c r="K65" s="139"/>
      <c r="L65" s="139"/>
      <c r="M65" s="139"/>
      <c r="N65" s="139"/>
      <c r="O65" s="139"/>
      <c r="P65" s="139"/>
      <c r="Q65" s="139"/>
      <c r="R65" s="152"/>
      <c r="S65" s="152"/>
      <c r="T65" s="152"/>
      <c r="U65" s="152"/>
      <c r="V65" s="152"/>
      <c r="W65" s="152"/>
      <c r="X65" s="152"/>
      <c r="Y65" s="152"/>
      <c r="Z65" s="152"/>
    </row>
    <row r="66" spans="2:26" s="138" customFormat="1" ht="11.5" x14ac:dyDescent="0.25">
      <c r="B66" s="176"/>
      <c r="C66" s="139"/>
      <c r="D66" s="139"/>
      <c r="E66" s="139"/>
      <c r="F66" s="139"/>
      <c r="G66" s="329"/>
      <c r="H66" s="329"/>
      <c r="I66" s="139"/>
      <c r="J66" s="139"/>
      <c r="K66" s="139"/>
      <c r="L66" s="139"/>
      <c r="M66" s="139"/>
      <c r="N66" s="139"/>
      <c r="O66" s="139"/>
      <c r="P66" s="139"/>
      <c r="Q66" s="139"/>
      <c r="R66" s="152"/>
      <c r="S66" s="152"/>
      <c r="T66" s="152"/>
      <c r="U66" s="152"/>
      <c r="V66" s="152"/>
      <c r="W66" s="152"/>
      <c r="X66" s="152"/>
      <c r="Y66" s="152"/>
      <c r="Z66" s="152"/>
    </row>
    <row r="67" spans="2:26" s="138" customFormat="1" ht="11.5" x14ac:dyDescent="0.25">
      <c r="B67" s="176"/>
      <c r="C67" s="139"/>
      <c r="D67" s="139"/>
      <c r="E67" s="139"/>
      <c r="F67" s="139"/>
      <c r="G67" s="329"/>
      <c r="H67" s="329"/>
      <c r="I67" s="139"/>
      <c r="J67" s="139"/>
      <c r="K67" s="139"/>
      <c r="L67" s="139"/>
      <c r="M67" s="139"/>
      <c r="N67" s="139"/>
      <c r="O67" s="139"/>
      <c r="P67" s="139"/>
      <c r="Q67" s="139"/>
      <c r="R67" s="152"/>
      <c r="S67" s="152"/>
      <c r="T67" s="152"/>
      <c r="U67" s="152"/>
      <c r="V67" s="152"/>
      <c r="W67" s="152"/>
      <c r="X67" s="152"/>
      <c r="Y67" s="152"/>
      <c r="Z67" s="152"/>
    </row>
    <row r="68" spans="2:26" s="138" customFormat="1" ht="11.5" x14ac:dyDescent="0.25">
      <c r="B68" s="176"/>
      <c r="C68" s="139"/>
      <c r="D68" s="139"/>
      <c r="E68" s="139"/>
      <c r="F68" s="139"/>
      <c r="G68" s="329"/>
      <c r="H68" s="329"/>
      <c r="I68" s="139"/>
      <c r="J68" s="139"/>
      <c r="K68" s="139"/>
      <c r="L68" s="139"/>
      <c r="M68" s="139"/>
      <c r="N68" s="139"/>
      <c r="O68" s="139"/>
      <c r="P68" s="139"/>
      <c r="Q68" s="139"/>
      <c r="R68" s="152"/>
      <c r="S68" s="152"/>
      <c r="T68" s="152"/>
      <c r="U68" s="152"/>
      <c r="V68" s="152"/>
      <c r="W68" s="152"/>
      <c r="X68" s="152"/>
      <c r="Y68" s="152"/>
      <c r="Z68" s="152"/>
    </row>
    <row r="69" spans="2:26" x14ac:dyDescent="0.25">
      <c r="B69" s="44"/>
      <c r="G69" s="330"/>
      <c r="H69" s="330"/>
      <c r="R69" s="8"/>
      <c r="S69" s="8"/>
      <c r="T69" s="8"/>
      <c r="U69" s="8"/>
      <c r="V69" s="8"/>
      <c r="W69" s="8"/>
      <c r="X69" s="8"/>
      <c r="Y69" s="8"/>
      <c r="Z69" s="8"/>
    </row>
    <row r="70" spans="2:26" x14ac:dyDescent="0.25">
      <c r="B70" s="44"/>
      <c r="G70" s="330"/>
      <c r="H70" s="330"/>
      <c r="R70" s="8"/>
      <c r="S70" s="8"/>
      <c r="T70" s="8"/>
      <c r="U70" s="8"/>
      <c r="V70" s="8"/>
      <c r="W70" s="8"/>
      <c r="X70" s="8"/>
      <c r="Y70" s="8"/>
      <c r="Z70" s="8"/>
    </row>
    <row r="71" spans="2:26" x14ac:dyDescent="0.25">
      <c r="B71" s="44"/>
      <c r="G71" s="330"/>
      <c r="H71" s="330"/>
      <c r="R71" s="8"/>
      <c r="S71" s="8"/>
      <c r="T71" s="8"/>
      <c r="U71" s="8"/>
      <c r="V71" s="8"/>
      <c r="W71" s="8"/>
      <c r="X71" s="8"/>
      <c r="Y71" s="8"/>
      <c r="Z71" s="8"/>
    </row>
    <row r="72" spans="2:26" x14ac:dyDescent="0.25">
      <c r="B72" s="44"/>
      <c r="G72" s="330"/>
      <c r="H72" s="330"/>
      <c r="R72" s="8"/>
      <c r="S72" s="8"/>
      <c r="T72" s="8"/>
      <c r="U72" s="8"/>
      <c r="V72" s="8"/>
      <c r="W72" s="8"/>
      <c r="X72" s="8"/>
      <c r="Y72" s="8"/>
      <c r="Z72" s="8"/>
    </row>
    <row r="73" spans="2:26" x14ac:dyDescent="0.25">
      <c r="B73" s="44"/>
      <c r="G73" s="330"/>
      <c r="H73" s="330"/>
      <c r="R73" s="8"/>
      <c r="S73" s="8"/>
      <c r="T73" s="8"/>
      <c r="U73" s="8"/>
      <c r="V73" s="8"/>
      <c r="W73" s="8"/>
      <c r="X73" s="8"/>
      <c r="Y73" s="8"/>
      <c r="Z73" s="8"/>
    </row>
    <row r="74" spans="2:26" x14ac:dyDescent="0.25">
      <c r="G74" s="330"/>
      <c r="H74" s="330"/>
    </row>
    <row r="75" spans="2:26" x14ac:dyDescent="0.25">
      <c r="G75" s="330"/>
      <c r="H75" s="330"/>
    </row>
    <row r="76" spans="2:26" x14ac:dyDescent="0.25">
      <c r="G76" s="330"/>
      <c r="H76" s="330"/>
    </row>
    <row r="77" spans="2:26" x14ac:dyDescent="0.25">
      <c r="G77" s="330"/>
      <c r="H77" s="330"/>
    </row>
    <row r="78" spans="2:26" x14ac:dyDescent="0.25">
      <c r="G78" s="330"/>
      <c r="H78" s="330"/>
    </row>
    <row r="79" spans="2:26" x14ac:dyDescent="0.25">
      <c r="G79" s="330"/>
      <c r="H79" s="330"/>
    </row>
    <row r="80" spans="2:26" x14ac:dyDescent="0.25">
      <c r="G80" s="330"/>
      <c r="H80" s="330"/>
    </row>
    <row r="81" spans="7:8" x14ac:dyDescent="0.25">
      <c r="G81" s="330"/>
      <c r="H81" s="330"/>
    </row>
    <row r="82" spans="7:8" x14ac:dyDescent="0.25">
      <c r="G82" s="330"/>
      <c r="H82" s="330"/>
    </row>
    <row r="83" spans="7:8" x14ac:dyDescent="0.25">
      <c r="G83" s="330"/>
      <c r="H83" s="330"/>
    </row>
    <row r="84" spans="7:8" x14ac:dyDescent="0.25">
      <c r="G84" s="330"/>
      <c r="H84" s="330"/>
    </row>
    <row r="85" spans="7:8" x14ac:dyDescent="0.25">
      <c r="G85" s="330"/>
      <c r="H85" s="330"/>
    </row>
    <row r="86" spans="7:8" x14ac:dyDescent="0.25">
      <c r="G86" s="330"/>
      <c r="H86" s="330"/>
    </row>
    <row r="87" spans="7:8" x14ac:dyDescent="0.25">
      <c r="G87" s="330"/>
      <c r="H87" s="330"/>
    </row>
    <row r="88" spans="7:8" x14ac:dyDescent="0.25">
      <c r="G88" s="330"/>
      <c r="H88" s="330"/>
    </row>
    <row r="89" spans="7:8" x14ac:dyDescent="0.25">
      <c r="G89" s="330"/>
      <c r="H89" s="330"/>
    </row>
    <row r="90" spans="7:8" x14ac:dyDescent="0.25">
      <c r="G90" s="330"/>
      <c r="H90" s="330"/>
    </row>
    <row r="91" spans="7:8" x14ac:dyDescent="0.25">
      <c r="G91" s="330"/>
      <c r="H91" s="330"/>
    </row>
    <row r="92" spans="7:8" x14ac:dyDescent="0.25">
      <c r="G92" s="330"/>
      <c r="H92" s="330"/>
    </row>
    <row r="93" spans="7:8" x14ac:dyDescent="0.25">
      <c r="G93" s="330"/>
      <c r="H93" s="330"/>
    </row>
    <row r="94" spans="7:8" x14ac:dyDescent="0.25">
      <c r="G94" s="330"/>
      <c r="H94" s="330"/>
    </row>
    <row r="95" spans="7:8" x14ac:dyDescent="0.25">
      <c r="G95" s="330"/>
      <c r="H95" s="330"/>
    </row>
    <row r="96" spans="7:8" x14ac:dyDescent="0.25">
      <c r="G96" s="330"/>
      <c r="H96" s="330"/>
    </row>
    <row r="97" spans="7:8" x14ac:dyDescent="0.25">
      <c r="G97" s="330"/>
      <c r="H97" s="330"/>
    </row>
    <row r="98" spans="7:8" x14ac:dyDescent="0.25">
      <c r="G98" s="330"/>
      <c r="H98" s="330"/>
    </row>
    <row r="99" spans="7:8" x14ac:dyDescent="0.25">
      <c r="G99" s="330"/>
      <c r="H99" s="330"/>
    </row>
    <row r="100" spans="7:8" x14ac:dyDescent="0.25">
      <c r="G100" s="330"/>
      <c r="H100" s="330"/>
    </row>
    <row r="101" spans="7:8" x14ac:dyDescent="0.25">
      <c r="G101" s="330"/>
      <c r="H101" s="330"/>
    </row>
    <row r="102" spans="7:8" x14ac:dyDescent="0.25">
      <c r="G102" s="330"/>
      <c r="H102" s="330"/>
    </row>
    <row r="103" spans="7:8" x14ac:dyDescent="0.25">
      <c r="G103" s="330"/>
      <c r="H103" s="330"/>
    </row>
    <row r="104" spans="7:8" x14ac:dyDescent="0.25">
      <c r="G104" s="330"/>
      <c r="H104" s="330"/>
    </row>
    <row r="105" spans="7:8" x14ac:dyDescent="0.25">
      <c r="G105" s="330"/>
      <c r="H105" s="330"/>
    </row>
    <row r="106" spans="7:8" x14ac:dyDescent="0.25">
      <c r="G106" s="330"/>
      <c r="H106" s="330"/>
    </row>
    <row r="107" spans="7:8" x14ac:dyDescent="0.25">
      <c r="G107" s="330"/>
      <c r="H107" s="330"/>
    </row>
    <row r="108" spans="7:8" x14ac:dyDescent="0.25">
      <c r="G108" s="330"/>
      <c r="H108" s="330"/>
    </row>
    <row r="109" spans="7:8" x14ac:dyDescent="0.25">
      <c r="G109" s="330"/>
      <c r="H109" s="330"/>
    </row>
    <row r="110" spans="7:8" x14ac:dyDescent="0.25">
      <c r="G110" s="330"/>
      <c r="H110" s="330"/>
    </row>
    <row r="111" spans="7:8" x14ac:dyDescent="0.25">
      <c r="G111" s="330"/>
      <c r="H111" s="330"/>
    </row>
    <row r="112" spans="7:8" x14ac:dyDescent="0.25">
      <c r="G112" s="330"/>
      <c r="H112" s="330"/>
    </row>
    <row r="113" spans="7:8" x14ac:dyDescent="0.25">
      <c r="G113" s="330"/>
      <c r="H113" s="330"/>
    </row>
    <row r="114" spans="7:8" x14ac:dyDescent="0.25">
      <c r="G114" s="330"/>
      <c r="H114" s="330"/>
    </row>
    <row r="115" spans="7:8" x14ac:dyDescent="0.25">
      <c r="G115" s="330"/>
      <c r="H115" s="330"/>
    </row>
    <row r="116" spans="7:8" x14ac:dyDescent="0.25">
      <c r="G116" s="330"/>
      <c r="H116" s="330"/>
    </row>
    <row r="117" spans="7:8" x14ac:dyDescent="0.25">
      <c r="G117" s="330"/>
      <c r="H117" s="330"/>
    </row>
    <row r="118" spans="7:8" x14ac:dyDescent="0.25">
      <c r="G118" s="330"/>
      <c r="H118" s="330"/>
    </row>
    <row r="119" spans="7:8" x14ac:dyDescent="0.25">
      <c r="G119" s="330"/>
      <c r="H119" s="330"/>
    </row>
    <row r="120" spans="7:8" x14ac:dyDescent="0.25">
      <c r="G120" s="330"/>
      <c r="H120" s="330"/>
    </row>
    <row r="121" spans="7:8" x14ac:dyDescent="0.25">
      <c r="G121" s="330"/>
      <c r="H121" s="330"/>
    </row>
    <row r="122" spans="7:8" x14ac:dyDescent="0.25">
      <c r="G122" s="330"/>
      <c r="H122" s="330"/>
    </row>
    <row r="123" spans="7:8" x14ac:dyDescent="0.25">
      <c r="G123" s="330"/>
      <c r="H123" s="330"/>
    </row>
    <row r="124" spans="7:8" x14ac:dyDescent="0.25">
      <c r="G124" s="330"/>
      <c r="H124" s="330"/>
    </row>
    <row r="125" spans="7:8" x14ac:dyDescent="0.25">
      <c r="G125" s="330"/>
      <c r="H125" s="330"/>
    </row>
    <row r="126" spans="7:8" x14ac:dyDescent="0.25">
      <c r="G126" s="330"/>
      <c r="H126" s="330"/>
    </row>
    <row r="127" spans="7:8" x14ac:dyDescent="0.25">
      <c r="G127" s="330"/>
      <c r="H127" s="330"/>
    </row>
    <row r="128" spans="7:8" x14ac:dyDescent="0.25">
      <c r="G128" s="330"/>
      <c r="H128" s="330"/>
    </row>
    <row r="129" spans="7:8" x14ac:dyDescent="0.25">
      <c r="G129" s="330"/>
      <c r="H129" s="330"/>
    </row>
    <row r="130" spans="7:8" x14ac:dyDescent="0.25">
      <c r="G130" s="330"/>
      <c r="H130" s="330"/>
    </row>
    <row r="131" spans="7:8" x14ac:dyDescent="0.25">
      <c r="G131" s="330"/>
      <c r="H131" s="330"/>
    </row>
    <row r="132" spans="7:8" x14ac:dyDescent="0.25">
      <c r="G132" s="330"/>
      <c r="H132" s="330"/>
    </row>
    <row r="133" spans="7:8" x14ac:dyDescent="0.25">
      <c r="G133" s="330"/>
      <c r="H133" s="330"/>
    </row>
    <row r="134" spans="7:8" x14ac:dyDescent="0.25">
      <c r="G134" s="330"/>
      <c r="H134" s="330"/>
    </row>
    <row r="135" spans="7:8" x14ac:dyDescent="0.25">
      <c r="G135" s="330"/>
      <c r="H135" s="330"/>
    </row>
    <row r="136" spans="7:8" x14ac:dyDescent="0.25">
      <c r="G136" s="330"/>
      <c r="H136" s="330"/>
    </row>
    <row r="137" spans="7:8" x14ac:dyDescent="0.25">
      <c r="G137" s="330"/>
      <c r="H137" s="330"/>
    </row>
    <row r="138" spans="7:8" x14ac:dyDescent="0.25">
      <c r="G138" s="330"/>
      <c r="H138" s="330"/>
    </row>
    <row r="139" spans="7:8" x14ac:dyDescent="0.25">
      <c r="G139" s="330"/>
      <c r="H139" s="330"/>
    </row>
    <row r="140" spans="7:8" x14ac:dyDescent="0.25">
      <c r="G140" s="330"/>
      <c r="H140" s="330"/>
    </row>
    <row r="141" spans="7:8" x14ac:dyDescent="0.25">
      <c r="G141" s="330"/>
      <c r="H141" s="330"/>
    </row>
    <row r="142" spans="7:8" x14ac:dyDescent="0.25"/>
    <row r="143" spans="7:8" x14ac:dyDescent="0.25"/>
    <row r="144" spans="7:8" x14ac:dyDescent="0.25"/>
    <row r="145" x14ac:dyDescent="0.25"/>
    <row r="146" x14ac:dyDescent="0.25"/>
    <row r="147" x14ac:dyDescent="0.25"/>
    <row r="148" x14ac:dyDescent="0.25"/>
  </sheetData>
  <autoFilter ref="B5:F35" xr:uid="{00000000-0009-0000-0000-000005000000}"/>
  <phoneticPr fontId="33" type="noConversion"/>
  <pageMargins left="0.75" right="0.75" top="1" bottom="1" header="0.5" footer="0.5"/>
  <pageSetup paperSize="9" scale="38" orientation="portrait" r:id="rId1"/>
  <headerFooter alignWithMargins="0"/>
  <ignoredErrors>
    <ignoredError sqref="L2" evalError="1"/>
    <ignoredError sqref="O6:O12 X6:X12" formula="1"/>
  </ignoredError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0000000}">
          <x14:formula1>
            <xm:f>ResultsByYr!$BS$6:$BS$7</xm:f>
          </x14:formula1>
          <xm:sqref>F6:F36</xm:sqref>
        </x14:dataValidation>
        <x14:dataValidation type="list" allowBlank="1" showInputMessage="1" showErrorMessage="1" xr:uid="{00000000-0002-0000-0500-000001000000}">
          <x14:formula1>
            <xm:f>Information!$B$70:$B$75</xm:f>
          </x14:formula1>
          <xm:sqref>E6:E36</xm:sqref>
        </x14:dataValidation>
        <x14:dataValidation type="list" allowBlank="1" showInputMessage="1" showErrorMessage="1" xr:uid="{00000000-0002-0000-0500-000002000000}">
          <x14:formula1>
            <xm:f>Information!$B$78:$B$82</xm:f>
          </x14:formula1>
          <xm:sqref>D6:D36</xm:sqref>
        </x14:dataValidation>
        <x14:dataValidation type="list" allowBlank="1" showInputMessage="1" showErrorMessage="1" xr:uid="{00000000-0002-0000-0500-000003000000}">
          <x14:formula1>
            <xm:f>Information!$B$57:$B$67</xm:f>
          </x14:formula1>
          <xm:sqref>C7:C36 C6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rgb="FF00B050"/>
  </sheetPr>
  <dimension ref="A1:BU37"/>
  <sheetViews>
    <sheetView showGridLines="0" zoomScale="90" zoomScaleNormal="90" workbookViewId="0"/>
  </sheetViews>
  <sheetFormatPr defaultRowHeight="12.5" x14ac:dyDescent="0.25"/>
  <cols>
    <col min="1" max="1" width="3.33203125" style="2" customWidth="1"/>
    <col min="2" max="2" width="10.08203125" style="2" customWidth="1"/>
    <col min="3" max="3" width="35.75" style="2" customWidth="1"/>
    <col min="4" max="4" width="60.58203125" style="2" bestFit="1" customWidth="1"/>
    <col min="5" max="5" width="30.75" style="2" bestFit="1" customWidth="1"/>
    <col min="6" max="61" width="8.08203125" style="2" customWidth="1"/>
    <col min="62" max="62" width="15.33203125" style="2" bestFit="1" customWidth="1"/>
    <col min="63" max="63" width="9" style="2" customWidth="1"/>
    <col min="64" max="64" width="34.58203125" style="2" bestFit="1" customWidth="1"/>
    <col min="65" max="65" width="35.08203125" style="2" customWidth="1"/>
    <col min="66" max="66" width="5.25" style="2" bestFit="1" customWidth="1"/>
    <col min="67" max="67" width="8.25" style="2" bestFit="1" customWidth="1"/>
    <col min="68" max="68" width="8.08203125" style="2" bestFit="1" customWidth="1"/>
    <col min="69" max="69" width="7.58203125" style="2" bestFit="1" customWidth="1"/>
    <col min="70" max="70" width="9" style="2"/>
    <col min="71" max="71" width="5.08203125" style="2" bestFit="1" customWidth="1"/>
    <col min="72" max="72" width="8.25" style="2" bestFit="1" customWidth="1"/>
    <col min="73" max="265" width="9" style="2"/>
    <col min="266" max="267" width="21" style="2" customWidth="1"/>
    <col min="268" max="268" width="68.58203125" style="2" bestFit="1" customWidth="1"/>
    <col min="269" max="269" width="12.33203125" style="2" customWidth="1"/>
    <col min="270" max="270" width="17" style="2" customWidth="1"/>
    <col min="271" max="272" width="9" style="2"/>
    <col min="273" max="273" width="9.83203125" style="2" bestFit="1" customWidth="1"/>
    <col min="274" max="317" width="9" style="2"/>
    <col min="318" max="318" width="8.58203125" style="2" customWidth="1"/>
    <col min="319" max="319" width="0" style="2" hidden="1" customWidth="1"/>
    <col min="320" max="521" width="9" style="2"/>
    <col min="522" max="523" width="21" style="2" customWidth="1"/>
    <col min="524" max="524" width="68.58203125" style="2" bestFit="1" customWidth="1"/>
    <col min="525" max="525" width="12.33203125" style="2" customWidth="1"/>
    <col min="526" max="526" width="17" style="2" customWidth="1"/>
    <col min="527" max="528" width="9" style="2"/>
    <col min="529" max="529" width="9.83203125" style="2" bestFit="1" customWidth="1"/>
    <col min="530" max="573" width="9" style="2"/>
    <col min="574" max="574" width="8.58203125" style="2" customWidth="1"/>
    <col min="575" max="575" width="0" style="2" hidden="1" customWidth="1"/>
    <col min="576" max="777" width="9" style="2"/>
    <col min="778" max="779" width="21" style="2" customWidth="1"/>
    <col min="780" max="780" width="68.58203125" style="2" bestFit="1" customWidth="1"/>
    <col min="781" max="781" width="12.33203125" style="2" customWidth="1"/>
    <col min="782" max="782" width="17" style="2" customWidth="1"/>
    <col min="783" max="784" width="9" style="2"/>
    <col min="785" max="785" width="9.83203125" style="2" bestFit="1" customWidth="1"/>
    <col min="786" max="829" width="9" style="2"/>
    <col min="830" max="830" width="8.58203125" style="2" customWidth="1"/>
    <col min="831" max="831" width="0" style="2" hidden="1" customWidth="1"/>
    <col min="832" max="1033" width="9" style="2"/>
    <col min="1034" max="1035" width="21" style="2" customWidth="1"/>
    <col min="1036" max="1036" width="68.58203125" style="2" bestFit="1" customWidth="1"/>
    <col min="1037" max="1037" width="12.33203125" style="2" customWidth="1"/>
    <col min="1038" max="1038" width="17" style="2" customWidth="1"/>
    <col min="1039" max="1040" width="9" style="2"/>
    <col min="1041" max="1041" width="9.83203125" style="2" bestFit="1" customWidth="1"/>
    <col min="1042" max="1085" width="9" style="2"/>
    <col min="1086" max="1086" width="8.58203125" style="2" customWidth="1"/>
    <col min="1087" max="1087" width="0" style="2" hidden="1" customWidth="1"/>
    <col min="1088" max="1289" width="9" style="2"/>
    <col min="1290" max="1291" width="21" style="2" customWidth="1"/>
    <col min="1292" max="1292" width="68.58203125" style="2" bestFit="1" customWidth="1"/>
    <col min="1293" max="1293" width="12.33203125" style="2" customWidth="1"/>
    <col min="1294" max="1294" width="17" style="2" customWidth="1"/>
    <col min="1295" max="1296" width="9" style="2"/>
    <col min="1297" max="1297" width="9.83203125" style="2" bestFit="1" customWidth="1"/>
    <col min="1298" max="1341" width="9" style="2"/>
    <col min="1342" max="1342" width="8.58203125" style="2" customWidth="1"/>
    <col min="1343" max="1343" width="0" style="2" hidden="1" customWidth="1"/>
    <col min="1344" max="1545" width="9" style="2"/>
    <col min="1546" max="1547" width="21" style="2" customWidth="1"/>
    <col min="1548" max="1548" width="68.58203125" style="2" bestFit="1" customWidth="1"/>
    <col min="1549" max="1549" width="12.33203125" style="2" customWidth="1"/>
    <col min="1550" max="1550" width="17" style="2" customWidth="1"/>
    <col min="1551" max="1552" width="9" style="2"/>
    <col min="1553" max="1553" width="9.83203125" style="2" bestFit="1" customWidth="1"/>
    <col min="1554" max="1597" width="9" style="2"/>
    <col min="1598" max="1598" width="8.58203125" style="2" customWidth="1"/>
    <col min="1599" max="1599" width="0" style="2" hidden="1" customWidth="1"/>
    <col min="1600" max="1801" width="9" style="2"/>
    <col min="1802" max="1803" width="21" style="2" customWidth="1"/>
    <col min="1804" max="1804" width="68.58203125" style="2" bestFit="1" customWidth="1"/>
    <col min="1805" max="1805" width="12.33203125" style="2" customWidth="1"/>
    <col min="1806" max="1806" width="17" style="2" customWidth="1"/>
    <col min="1807" max="1808" width="9" style="2"/>
    <col min="1809" max="1809" width="9.83203125" style="2" bestFit="1" customWidth="1"/>
    <col min="1810" max="1853" width="9" style="2"/>
    <col min="1854" max="1854" width="8.58203125" style="2" customWidth="1"/>
    <col min="1855" max="1855" width="0" style="2" hidden="1" customWidth="1"/>
    <col min="1856" max="2057" width="9" style="2"/>
    <col min="2058" max="2059" width="21" style="2" customWidth="1"/>
    <col min="2060" max="2060" width="68.58203125" style="2" bestFit="1" customWidth="1"/>
    <col min="2061" max="2061" width="12.33203125" style="2" customWidth="1"/>
    <col min="2062" max="2062" width="17" style="2" customWidth="1"/>
    <col min="2063" max="2064" width="9" style="2"/>
    <col min="2065" max="2065" width="9.83203125" style="2" bestFit="1" customWidth="1"/>
    <col min="2066" max="2109" width="9" style="2"/>
    <col min="2110" max="2110" width="8.58203125" style="2" customWidth="1"/>
    <col min="2111" max="2111" width="0" style="2" hidden="1" customWidth="1"/>
    <col min="2112" max="2313" width="9" style="2"/>
    <col min="2314" max="2315" width="21" style="2" customWidth="1"/>
    <col min="2316" max="2316" width="68.58203125" style="2" bestFit="1" customWidth="1"/>
    <col min="2317" max="2317" width="12.33203125" style="2" customWidth="1"/>
    <col min="2318" max="2318" width="17" style="2" customWidth="1"/>
    <col min="2319" max="2320" width="9" style="2"/>
    <col min="2321" max="2321" width="9.83203125" style="2" bestFit="1" customWidth="1"/>
    <col min="2322" max="2365" width="9" style="2"/>
    <col min="2366" max="2366" width="8.58203125" style="2" customWidth="1"/>
    <col min="2367" max="2367" width="0" style="2" hidden="1" customWidth="1"/>
    <col min="2368" max="2569" width="9" style="2"/>
    <col min="2570" max="2571" width="21" style="2" customWidth="1"/>
    <col min="2572" max="2572" width="68.58203125" style="2" bestFit="1" customWidth="1"/>
    <col min="2573" max="2573" width="12.33203125" style="2" customWidth="1"/>
    <col min="2574" max="2574" width="17" style="2" customWidth="1"/>
    <col min="2575" max="2576" width="9" style="2"/>
    <col min="2577" max="2577" width="9.83203125" style="2" bestFit="1" customWidth="1"/>
    <col min="2578" max="2621" width="9" style="2"/>
    <col min="2622" max="2622" width="8.58203125" style="2" customWidth="1"/>
    <col min="2623" max="2623" width="0" style="2" hidden="1" customWidth="1"/>
    <col min="2624" max="2825" width="9" style="2"/>
    <col min="2826" max="2827" width="21" style="2" customWidth="1"/>
    <col min="2828" max="2828" width="68.58203125" style="2" bestFit="1" customWidth="1"/>
    <col min="2829" max="2829" width="12.33203125" style="2" customWidth="1"/>
    <col min="2830" max="2830" width="17" style="2" customWidth="1"/>
    <col min="2831" max="2832" width="9" style="2"/>
    <col min="2833" max="2833" width="9.83203125" style="2" bestFit="1" customWidth="1"/>
    <col min="2834" max="2877" width="9" style="2"/>
    <col min="2878" max="2878" width="8.58203125" style="2" customWidth="1"/>
    <col min="2879" max="2879" width="0" style="2" hidden="1" customWidth="1"/>
    <col min="2880" max="3081" width="9" style="2"/>
    <col min="3082" max="3083" width="21" style="2" customWidth="1"/>
    <col min="3084" max="3084" width="68.58203125" style="2" bestFit="1" customWidth="1"/>
    <col min="3085" max="3085" width="12.33203125" style="2" customWidth="1"/>
    <col min="3086" max="3086" width="17" style="2" customWidth="1"/>
    <col min="3087" max="3088" width="9" style="2"/>
    <col min="3089" max="3089" width="9.83203125" style="2" bestFit="1" customWidth="1"/>
    <col min="3090" max="3133" width="9" style="2"/>
    <col min="3134" max="3134" width="8.58203125" style="2" customWidth="1"/>
    <col min="3135" max="3135" width="0" style="2" hidden="1" customWidth="1"/>
    <col min="3136" max="3337" width="9" style="2"/>
    <col min="3338" max="3339" width="21" style="2" customWidth="1"/>
    <col min="3340" max="3340" width="68.58203125" style="2" bestFit="1" customWidth="1"/>
    <col min="3341" max="3341" width="12.33203125" style="2" customWidth="1"/>
    <col min="3342" max="3342" width="17" style="2" customWidth="1"/>
    <col min="3343" max="3344" width="9" style="2"/>
    <col min="3345" max="3345" width="9.83203125" style="2" bestFit="1" customWidth="1"/>
    <col min="3346" max="3389" width="9" style="2"/>
    <col min="3390" max="3390" width="8.58203125" style="2" customWidth="1"/>
    <col min="3391" max="3391" width="0" style="2" hidden="1" customWidth="1"/>
    <col min="3392" max="3593" width="9" style="2"/>
    <col min="3594" max="3595" width="21" style="2" customWidth="1"/>
    <col min="3596" max="3596" width="68.58203125" style="2" bestFit="1" customWidth="1"/>
    <col min="3597" max="3597" width="12.33203125" style="2" customWidth="1"/>
    <col min="3598" max="3598" width="17" style="2" customWidth="1"/>
    <col min="3599" max="3600" width="9" style="2"/>
    <col min="3601" max="3601" width="9.83203125" style="2" bestFit="1" customWidth="1"/>
    <col min="3602" max="3645" width="9" style="2"/>
    <col min="3646" max="3646" width="8.58203125" style="2" customWidth="1"/>
    <col min="3647" max="3647" width="0" style="2" hidden="1" customWidth="1"/>
    <col min="3648" max="3849" width="9" style="2"/>
    <col min="3850" max="3851" width="21" style="2" customWidth="1"/>
    <col min="3852" max="3852" width="68.58203125" style="2" bestFit="1" customWidth="1"/>
    <col min="3853" max="3853" width="12.33203125" style="2" customWidth="1"/>
    <col min="3854" max="3854" width="17" style="2" customWidth="1"/>
    <col min="3855" max="3856" width="9" style="2"/>
    <col min="3857" max="3857" width="9.83203125" style="2" bestFit="1" customWidth="1"/>
    <col min="3858" max="3901" width="9" style="2"/>
    <col min="3902" max="3902" width="8.58203125" style="2" customWidth="1"/>
    <col min="3903" max="3903" width="0" style="2" hidden="1" customWidth="1"/>
    <col min="3904" max="4105" width="9" style="2"/>
    <col min="4106" max="4107" width="21" style="2" customWidth="1"/>
    <col min="4108" max="4108" width="68.58203125" style="2" bestFit="1" customWidth="1"/>
    <col min="4109" max="4109" width="12.33203125" style="2" customWidth="1"/>
    <col min="4110" max="4110" width="17" style="2" customWidth="1"/>
    <col min="4111" max="4112" width="9" style="2"/>
    <col min="4113" max="4113" width="9.83203125" style="2" bestFit="1" customWidth="1"/>
    <col min="4114" max="4157" width="9" style="2"/>
    <col min="4158" max="4158" width="8.58203125" style="2" customWidth="1"/>
    <col min="4159" max="4159" width="0" style="2" hidden="1" customWidth="1"/>
    <col min="4160" max="4361" width="9" style="2"/>
    <col min="4362" max="4363" width="21" style="2" customWidth="1"/>
    <col min="4364" max="4364" width="68.58203125" style="2" bestFit="1" customWidth="1"/>
    <col min="4365" max="4365" width="12.33203125" style="2" customWidth="1"/>
    <col min="4366" max="4366" width="17" style="2" customWidth="1"/>
    <col min="4367" max="4368" width="9" style="2"/>
    <col min="4369" max="4369" width="9.83203125" style="2" bestFit="1" customWidth="1"/>
    <col min="4370" max="4413" width="9" style="2"/>
    <col min="4414" max="4414" width="8.58203125" style="2" customWidth="1"/>
    <col min="4415" max="4415" width="0" style="2" hidden="1" customWidth="1"/>
    <col min="4416" max="4617" width="9" style="2"/>
    <col min="4618" max="4619" width="21" style="2" customWidth="1"/>
    <col min="4620" max="4620" width="68.58203125" style="2" bestFit="1" customWidth="1"/>
    <col min="4621" max="4621" width="12.33203125" style="2" customWidth="1"/>
    <col min="4622" max="4622" width="17" style="2" customWidth="1"/>
    <col min="4623" max="4624" width="9" style="2"/>
    <col min="4625" max="4625" width="9.83203125" style="2" bestFit="1" customWidth="1"/>
    <col min="4626" max="4669" width="9" style="2"/>
    <col min="4670" max="4670" width="8.58203125" style="2" customWidth="1"/>
    <col min="4671" max="4671" width="0" style="2" hidden="1" customWidth="1"/>
    <col min="4672" max="4873" width="9" style="2"/>
    <col min="4874" max="4875" width="21" style="2" customWidth="1"/>
    <col min="4876" max="4876" width="68.58203125" style="2" bestFit="1" customWidth="1"/>
    <col min="4877" max="4877" width="12.33203125" style="2" customWidth="1"/>
    <col min="4878" max="4878" width="17" style="2" customWidth="1"/>
    <col min="4879" max="4880" width="9" style="2"/>
    <col min="4881" max="4881" width="9.83203125" style="2" bestFit="1" customWidth="1"/>
    <col min="4882" max="4925" width="9" style="2"/>
    <col min="4926" max="4926" width="8.58203125" style="2" customWidth="1"/>
    <col min="4927" max="4927" width="0" style="2" hidden="1" customWidth="1"/>
    <col min="4928" max="5129" width="9" style="2"/>
    <col min="5130" max="5131" width="21" style="2" customWidth="1"/>
    <col min="5132" max="5132" width="68.58203125" style="2" bestFit="1" customWidth="1"/>
    <col min="5133" max="5133" width="12.33203125" style="2" customWidth="1"/>
    <col min="5134" max="5134" width="17" style="2" customWidth="1"/>
    <col min="5135" max="5136" width="9" style="2"/>
    <col min="5137" max="5137" width="9.83203125" style="2" bestFit="1" customWidth="1"/>
    <col min="5138" max="5181" width="9" style="2"/>
    <col min="5182" max="5182" width="8.58203125" style="2" customWidth="1"/>
    <col min="5183" max="5183" width="0" style="2" hidden="1" customWidth="1"/>
    <col min="5184" max="5385" width="9" style="2"/>
    <col min="5386" max="5387" width="21" style="2" customWidth="1"/>
    <col min="5388" max="5388" width="68.58203125" style="2" bestFit="1" customWidth="1"/>
    <col min="5389" max="5389" width="12.33203125" style="2" customWidth="1"/>
    <col min="5390" max="5390" width="17" style="2" customWidth="1"/>
    <col min="5391" max="5392" width="9" style="2"/>
    <col min="5393" max="5393" width="9.83203125" style="2" bestFit="1" customWidth="1"/>
    <col min="5394" max="5437" width="9" style="2"/>
    <col min="5438" max="5438" width="8.58203125" style="2" customWidth="1"/>
    <col min="5439" max="5439" width="0" style="2" hidden="1" customWidth="1"/>
    <col min="5440" max="5641" width="9" style="2"/>
    <col min="5642" max="5643" width="21" style="2" customWidth="1"/>
    <col min="5644" max="5644" width="68.58203125" style="2" bestFit="1" customWidth="1"/>
    <col min="5645" max="5645" width="12.33203125" style="2" customWidth="1"/>
    <col min="5646" max="5646" width="17" style="2" customWidth="1"/>
    <col min="5647" max="5648" width="9" style="2"/>
    <col min="5649" max="5649" width="9.83203125" style="2" bestFit="1" customWidth="1"/>
    <col min="5650" max="5693" width="9" style="2"/>
    <col min="5694" max="5694" width="8.58203125" style="2" customWidth="1"/>
    <col min="5695" max="5695" width="0" style="2" hidden="1" customWidth="1"/>
    <col min="5696" max="5897" width="9" style="2"/>
    <col min="5898" max="5899" width="21" style="2" customWidth="1"/>
    <col min="5900" max="5900" width="68.58203125" style="2" bestFit="1" customWidth="1"/>
    <col min="5901" max="5901" width="12.33203125" style="2" customWidth="1"/>
    <col min="5902" max="5902" width="17" style="2" customWidth="1"/>
    <col min="5903" max="5904" width="9" style="2"/>
    <col min="5905" max="5905" width="9.83203125" style="2" bestFit="1" customWidth="1"/>
    <col min="5906" max="5949" width="9" style="2"/>
    <col min="5950" max="5950" width="8.58203125" style="2" customWidth="1"/>
    <col min="5951" max="5951" width="0" style="2" hidden="1" customWidth="1"/>
    <col min="5952" max="6153" width="9" style="2"/>
    <col min="6154" max="6155" width="21" style="2" customWidth="1"/>
    <col min="6156" max="6156" width="68.58203125" style="2" bestFit="1" customWidth="1"/>
    <col min="6157" max="6157" width="12.33203125" style="2" customWidth="1"/>
    <col min="6158" max="6158" width="17" style="2" customWidth="1"/>
    <col min="6159" max="6160" width="9" style="2"/>
    <col min="6161" max="6161" width="9.83203125" style="2" bestFit="1" customWidth="1"/>
    <col min="6162" max="6205" width="9" style="2"/>
    <col min="6206" max="6206" width="8.58203125" style="2" customWidth="1"/>
    <col min="6207" max="6207" width="0" style="2" hidden="1" customWidth="1"/>
    <col min="6208" max="6409" width="9" style="2"/>
    <col min="6410" max="6411" width="21" style="2" customWidth="1"/>
    <col min="6412" max="6412" width="68.58203125" style="2" bestFit="1" customWidth="1"/>
    <col min="6413" max="6413" width="12.33203125" style="2" customWidth="1"/>
    <col min="6414" max="6414" width="17" style="2" customWidth="1"/>
    <col min="6415" max="6416" width="9" style="2"/>
    <col min="6417" max="6417" width="9.83203125" style="2" bestFit="1" customWidth="1"/>
    <col min="6418" max="6461" width="9" style="2"/>
    <col min="6462" max="6462" width="8.58203125" style="2" customWidth="1"/>
    <col min="6463" max="6463" width="0" style="2" hidden="1" customWidth="1"/>
    <col min="6464" max="6665" width="9" style="2"/>
    <col min="6666" max="6667" width="21" style="2" customWidth="1"/>
    <col min="6668" max="6668" width="68.58203125" style="2" bestFit="1" customWidth="1"/>
    <col min="6669" max="6669" width="12.33203125" style="2" customWidth="1"/>
    <col min="6670" max="6670" width="17" style="2" customWidth="1"/>
    <col min="6671" max="6672" width="9" style="2"/>
    <col min="6673" max="6673" width="9.83203125" style="2" bestFit="1" customWidth="1"/>
    <col min="6674" max="6717" width="9" style="2"/>
    <col min="6718" max="6718" width="8.58203125" style="2" customWidth="1"/>
    <col min="6719" max="6719" width="0" style="2" hidden="1" customWidth="1"/>
    <col min="6720" max="6921" width="9" style="2"/>
    <col min="6922" max="6923" width="21" style="2" customWidth="1"/>
    <col min="6924" max="6924" width="68.58203125" style="2" bestFit="1" customWidth="1"/>
    <col min="6925" max="6925" width="12.33203125" style="2" customWidth="1"/>
    <col min="6926" max="6926" width="17" style="2" customWidth="1"/>
    <col min="6927" max="6928" width="9" style="2"/>
    <col min="6929" max="6929" width="9.83203125" style="2" bestFit="1" customWidth="1"/>
    <col min="6930" max="6973" width="9" style="2"/>
    <col min="6974" max="6974" width="8.58203125" style="2" customWidth="1"/>
    <col min="6975" max="6975" width="0" style="2" hidden="1" customWidth="1"/>
    <col min="6976" max="7177" width="9" style="2"/>
    <col min="7178" max="7179" width="21" style="2" customWidth="1"/>
    <col min="7180" max="7180" width="68.58203125" style="2" bestFit="1" customWidth="1"/>
    <col min="7181" max="7181" width="12.33203125" style="2" customWidth="1"/>
    <col min="7182" max="7182" width="17" style="2" customWidth="1"/>
    <col min="7183" max="7184" width="9" style="2"/>
    <col min="7185" max="7185" width="9.83203125" style="2" bestFit="1" customWidth="1"/>
    <col min="7186" max="7229" width="9" style="2"/>
    <col min="7230" max="7230" width="8.58203125" style="2" customWidth="1"/>
    <col min="7231" max="7231" width="0" style="2" hidden="1" customWidth="1"/>
    <col min="7232" max="7433" width="9" style="2"/>
    <col min="7434" max="7435" width="21" style="2" customWidth="1"/>
    <col min="7436" max="7436" width="68.58203125" style="2" bestFit="1" customWidth="1"/>
    <col min="7437" max="7437" width="12.33203125" style="2" customWidth="1"/>
    <col min="7438" max="7438" width="17" style="2" customWidth="1"/>
    <col min="7439" max="7440" width="9" style="2"/>
    <col min="7441" max="7441" width="9.83203125" style="2" bestFit="1" customWidth="1"/>
    <col min="7442" max="7485" width="9" style="2"/>
    <col min="7486" max="7486" width="8.58203125" style="2" customWidth="1"/>
    <col min="7487" max="7487" width="0" style="2" hidden="1" customWidth="1"/>
    <col min="7488" max="7689" width="9" style="2"/>
    <col min="7690" max="7691" width="21" style="2" customWidth="1"/>
    <col min="7692" max="7692" width="68.58203125" style="2" bestFit="1" customWidth="1"/>
    <col min="7693" max="7693" width="12.33203125" style="2" customWidth="1"/>
    <col min="7694" max="7694" width="17" style="2" customWidth="1"/>
    <col min="7695" max="7696" width="9" style="2"/>
    <col min="7697" max="7697" width="9.83203125" style="2" bestFit="1" customWidth="1"/>
    <col min="7698" max="7741" width="9" style="2"/>
    <col min="7742" max="7742" width="8.58203125" style="2" customWidth="1"/>
    <col min="7743" max="7743" width="0" style="2" hidden="1" customWidth="1"/>
    <col min="7744" max="7945" width="9" style="2"/>
    <col min="7946" max="7947" width="21" style="2" customWidth="1"/>
    <col min="7948" max="7948" width="68.58203125" style="2" bestFit="1" customWidth="1"/>
    <col min="7949" max="7949" width="12.33203125" style="2" customWidth="1"/>
    <col min="7950" max="7950" width="17" style="2" customWidth="1"/>
    <col min="7951" max="7952" width="9" style="2"/>
    <col min="7953" max="7953" width="9.83203125" style="2" bestFit="1" customWidth="1"/>
    <col min="7954" max="7997" width="9" style="2"/>
    <col min="7998" max="7998" width="8.58203125" style="2" customWidth="1"/>
    <col min="7999" max="7999" width="0" style="2" hidden="1" customWidth="1"/>
    <col min="8000" max="8201" width="9" style="2"/>
    <col min="8202" max="8203" width="21" style="2" customWidth="1"/>
    <col min="8204" max="8204" width="68.58203125" style="2" bestFit="1" customWidth="1"/>
    <col min="8205" max="8205" width="12.33203125" style="2" customWidth="1"/>
    <col min="8206" max="8206" width="17" style="2" customWidth="1"/>
    <col min="8207" max="8208" width="9" style="2"/>
    <col min="8209" max="8209" width="9.83203125" style="2" bestFit="1" customWidth="1"/>
    <col min="8210" max="8253" width="9" style="2"/>
    <col min="8254" max="8254" width="8.58203125" style="2" customWidth="1"/>
    <col min="8255" max="8255" width="0" style="2" hidden="1" customWidth="1"/>
    <col min="8256" max="8457" width="9" style="2"/>
    <col min="8458" max="8459" width="21" style="2" customWidth="1"/>
    <col min="8460" max="8460" width="68.58203125" style="2" bestFit="1" customWidth="1"/>
    <col min="8461" max="8461" width="12.33203125" style="2" customWidth="1"/>
    <col min="8462" max="8462" width="17" style="2" customWidth="1"/>
    <col min="8463" max="8464" width="9" style="2"/>
    <col min="8465" max="8465" width="9.83203125" style="2" bestFit="1" customWidth="1"/>
    <col min="8466" max="8509" width="9" style="2"/>
    <col min="8510" max="8510" width="8.58203125" style="2" customWidth="1"/>
    <col min="8511" max="8511" width="0" style="2" hidden="1" customWidth="1"/>
    <col min="8512" max="8713" width="9" style="2"/>
    <col min="8714" max="8715" width="21" style="2" customWidth="1"/>
    <col min="8716" max="8716" width="68.58203125" style="2" bestFit="1" customWidth="1"/>
    <col min="8717" max="8717" width="12.33203125" style="2" customWidth="1"/>
    <col min="8718" max="8718" width="17" style="2" customWidth="1"/>
    <col min="8719" max="8720" width="9" style="2"/>
    <col min="8721" max="8721" width="9.83203125" style="2" bestFit="1" customWidth="1"/>
    <col min="8722" max="8765" width="9" style="2"/>
    <col min="8766" max="8766" width="8.58203125" style="2" customWidth="1"/>
    <col min="8767" max="8767" width="0" style="2" hidden="1" customWidth="1"/>
    <col min="8768" max="8969" width="9" style="2"/>
    <col min="8970" max="8971" width="21" style="2" customWidth="1"/>
    <col min="8972" max="8972" width="68.58203125" style="2" bestFit="1" customWidth="1"/>
    <col min="8973" max="8973" width="12.33203125" style="2" customWidth="1"/>
    <col min="8974" max="8974" width="17" style="2" customWidth="1"/>
    <col min="8975" max="8976" width="9" style="2"/>
    <col min="8977" max="8977" width="9.83203125" style="2" bestFit="1" customWidth="1"/>
    <col min="8978" max="9021" width="9" style="2"/>
    <col min="9022" max="9022" width="8.58203125" style="2" customWidth="1"/>
    <col min="9023" max="9023" width="0" style="2" hidden="1" customWidth="1"/>
    <col min="9024" max="9225" width="9" style="2"/>
    <col min="9226" max="9227" width="21" style="2" customWidth="1"/>
    <col min="9228" max="9228" width="68.58203125" style="2" bestFit="1" customWidth="1"/>
    <col min="9229" max="9229" width="12.33203125" style="2" customWidth="1"/>
    <col min="9230" max="9230" width="17" style="2" customWidth="1"/>
    <col min="9231" max="9232" width="9" style="2"/>
    <col min="9233" max="9233" width="9.83203125" style="2" bestFit="1" customWidth="1"/>
    <col min="9234" max="9277" width="9" style="2"/>
    <col min="9278" max="9278" width="8.58203125" style="2" customWidth="1"/>
    <col min="9279" max="9279" width="0" style="2" hidden="1" customWidth="1"/>
    <col min="9280" max="9481" width="9" style="2"/>
    <col min="9482" max="9483" width="21" style="2" customWidth="1"/>
    <col min="9484" max="9484" width="68.58203125" style="2" bestFit="1" customWidth="1"/>
    <col min="9485" max="9485" width="12.33203125" style="2" customWidth="1"/>
    <col min="9486" max="9486" width="17" style="2" customWidth="1"/>
    <col min="9487" max="9488" width="9" style="2"/>
    <col min="9489" max="9489" width="9.83203125" style="2" bestFit="1" customWidth="1"/>
    <col min="9490" max="9533" width="9" style="2"/>
    <col min="9534" max="9534" width="8.58203125" style="2" customWidth="1"/>
    <col min="9535" max="9535" width="0" style="2" hidden="1" customWidth="1"/>
    <col min="9536" max="9737" width="9" style="2"/>
    <col min="9738" max="9739" width="21" style="2" customWidth="1"/>
    <col min="9740" max="9740" width="68.58203125" style="2" bestFit="1" customWidth="1"/>
    <col min="9741" max="9741" width="12.33203125" style="2" customWidth="1"/>
    <col min="9742" max="9742" width="17" style="2" customWidth="1"/>
    <col min="9743" max="9744" width="9" style="2"/>
    <col min="9745" max="9745" width="9.83203125" style="2" bestFit="1" customWidth="1"/>
    <col min="9746" max="9789" width="9" style="2"/>
    <col min="9790" max="9790" width="8.58203125" style="2" customWidth="1"/>
    <col min="9791" max="9791" width="0" style="2" hidden="1" customWidth="1"/>
    <col min="9792" max="9993" width="9" style="2"/>
    <col min="9994" max="9995" width="21" style="2" customWidth="1"/>
    <col min="9996" max="9996" width="68.58203125" style="2" bestFit="1" customWidth="1"/>
    <col min="9997" max="9997" width="12.33203125" style="2" customWidth="1"/>
    <col min="9998" max="9998" width="17" style="2" customWidth="1"/>
    <col min="9999" max="10000" width="9" style="2"/>
    <col min="10001" max="10001" width="9.83203125" style="2" bestFit="1" customWidth="1"/>
    <col min="10002" max="10045" width="9" style="2"/>
    <col min="10046" max="10046" width="8.58203125" style="2" customWidth="1"/>
    <col min="10047" max="10047" width="0" style="2" hidden="1" customWidth="1"/>
    <col min="10048" max="10249" width="9" style="2"/>
    <col min="10250" max="10251" width="21" style="2" customWidth="1"/>
    <col min="10252" max="10252" width="68.58203125" style="2" bestFit="1" customWidth="1"/>
    <col min="10253" max="10253" width="12.33203125" style="2" customWidth="1"/>
    <col min="10254" max="10254" width="17" style="2" customWidth="1"/>
    <col min="10255" max="10256" width="9" style="2"/>
    <col min="10257" max="10257" width="9.83203125" style="2" bestFit="1" customWidth="1"/>
    <col min="10258" max="10301" width="9" style="2"/>
    <col min="10302" max="10302" width="8.58203125" style="2" customWidth="1"/>
    <col min="10303" max="10303" width="0" style="2" hidden="1" customWidth="1"/>
    <col min="10304" max="10505" width="9" style="2"/>
    <col min="10506" max="10507" width="21" style="2" customWidth="1"/>
    <col min="10508" max="10508" width="68.58203125" style="2" bestFit="1" customWidth="1"/>
    <col min="10509" max="10509" width="12.33203125" style="2" customWidth="1"/>
    <col min="10510" max="10510" width="17" style="2" customWidth="1"/>
    <col min="10511" max="10512" width="9" style="2"/>
    <col min="10513" max="10513" width="9.83203125" style="2" bestFit="1" customWidth="1"/>
    <col min="10514" max="10557" width="9" style="2"/>
    <col min="10558" max="10558" width="8.58203125" style="2" customWidth="1"/>
    <col min="10559" max="10559" width="0" style="2" hidden="1" customWidth="1"/>
    <col min="10560" max="10761" width="9" style="2"/>
    <col min="10762" max="10763" width="21" style="2" customWidth="1"/>
    <col min="10764" max="10764" width="68.58203125" style="2" bestFit="1" customWidth="1"/>
    <col min="10765" max="10765" width="12.33203125" style="2" customWidth="1"/>
    <col min="10766" max="10766" width="17" style="2" customWidth="1"/>
    <col min="10767" max="10768" width="9" style="2"/>
    <col min="10769" max="10769" width="9.83203125" style="2" bestFit="1" customWidth="1"/>
    <col min="10770" max="10813" width="9" style="2"/>
    <col min="10814" max="10814" width="8.58203125" style="2" customWidth="1"/>
    <col min="10815" max="10815" width="0" style="2" hidden="1" customWidth="1"/>
    <col min="10816" max="11017" width="9" style="2"/>
    <col min="11018" max="11019" width="21" style="2" customWidth="1"/>
    <col min="11020" max="11020" width="68.58203125" style="2" bestFit="1" customWidth="1"/>
    <col min="11021" max="11021" width="12.33203125" style="2" customWidth="1"/>
    <col min="11022" max="11022" width="17" style="2" customWidth="1"/>
    <col min="11023" max="11024" width="9" style="2"/>
    <col min="11025" max="11025" width="9.83203125" style="2" bestFit="1" customWidth="1"/>
    <col min="11026" max="11069" width="9" style="2"/>
    <col min="11070" max="11070" width="8.58203125" style="2" customWidth="1"/>
    <col min="11071" max="11071" width="0" style="2" hidden="1" customWidth="1"/>
    <col min="11072" max="11273" width="9" style="2"/>
    <col min="11274" max="11275" width="21" style="2" customWidth="1"/>
    <col min="11276" max="11276" width="68.58203125" style="2" bestFit="1" customWidth="1"/>
    <col min="11277" max="11277" width="12.33203125" style="2" customWidth="1"/>
    <col min="11278" max="11278" width="17" style="2" customWidth="1"/>
    <col min="11279" max="11280" width="9" style="2"/>
    <col min="11281" max="11281" width="9.83203125" style="2" bestFit="1" customWidth="1"/>
    <col min="11282" max="11325" width="9" style="2"/>
    <col min="11326" max="11326" width="8.58203125" style="2" customWidth="1"/>
    <col min="11327" max="11327" width="0" style="2" hidden="1" customWidth="1"/>
    <col min="11328" max="11529" width="9" style="2"/>
    <col min="11530" max="11531" width="21" style="2" customWidth="1"/>
    <col min="11532" max="11532" width="68.58203125" style="2" bestFit="1" customWidth="1"/>
    <col min="11533" max="11533" width="12.33203125" style="2" customWidth="1"/>
    <col min="11534" max="11534" width="17" style="2" customWidth="1"/>
    <col min="11535" max="11536" width="9" style="2"/>
    <col min="11537" max="11537" width="9.83203125" style="2" bestFit="1" customWidth="1"/>
    <col min="11538" max="11581" width="9" style="2"/>
    <col min="11582" max="11582" width="8.58203125" style="2" customWidth="1"/>
    <col min="11583" max="11583" width="0" style="2" hidden="1" customWidth="1"/>
    <col min="11584" max="11785" width="9" style="2"/>
    <col min="11786" max="11787" width="21" style="2" customWidth="1"/>
    <col min="11788" max="11788" width="68.58203125" style="2" bestFit="1" customWidth="1"/>
    <col min="11789" max="11789" width="12.33203125" style="2" customWidth="1"/>
    <col min="11790" max="11790" width="17" style="2" customWidth="1"/>
    <col min="11791" max="11792" width="9" style="2"/>
    <col min="11793" max="11793" width="9.83203125" style="2" bestFit="1" customWidth="1"/>
    <col min="11794" max="11837" width="9" style="2"/>
    <col min="11838" max="11838" width="8.58203125" style="2" customWidth="1"/>
    <col min="11839" max="11839" width="0" style="2" hidden="1" customWidth="1"/>
    <col min="11840" max="12041" width="9" style="2"/>
    <col min="12042" max="12043" width="21" style="2" customWidth="1"/>
    <col min="12044" max="12044" width="68.58203125" style="2" bestFit="1" customWidth="1"/>
    <col min="12045" max="12045" width="12.33203125" style="2" customWidth="1"/>
    <col min="12046" max="12046" width="17" style="2" customWidth="1"/>
    <col min="12047" max="12048" width="9" style="2"/>
    <col min="12049" max="12049" width="9.83203125" style="2" bestFit="1" customWidth="1"/>
    <col min="12050" max="12093" width="9" style="2"/>
    <col min="12094" max="12094" width="8.58203125" style="2" customWidth="1"/>
    <col min="12095" max="12095" width="0" style="2" hidden="1" customWidth="1"/>
    <col min="12096" max="12297" width="9" style="2"/>
    <col min="12298" max="12299" width="21" style="2" customWidth="1"/>
    <col min="12300" max="12300" width="68.58203125" style="2" bestFit="1" customWidth="1"/>
    <col min="12301" max="12301" width="12.33203125" style="2" customWidth="1"/>
    <col min="12302" max="12302" width="17" style="2" customWidth="1"/>
    <col min="12303" max="12304" width="9" style="2"/>
    <col min="12305" max="12305" width="9.83203125" style="2" bestFit="1" customWidth="1"/>
    <col min="12306" max="12349" width="9" style="2"/>
    <col min="12350" max="12350" width="8.58203125" style="2" customWidth="1"/>
    <col min="12351" max="12351" width="0" style="2" hidden="1" customWidth="1"/>
    <col min="12352" max="12553" width="9" style="2"/>
    <col min="12554" max="12555" width="21" style="2" customWidth="1"/>
    <col min="12556" max="12556" width="68.58203125" style="2" bestFit="1" customWidth="1"/>
    <col min="12557" max="12557" width="12.33203125" style="2" customWidth="1"/>
    <col min="12558" max="12558" width="17" style="2" customWidth="1"/>
    <col min="12559" max="12560" width="9" style="2"/>
    <col min="12561" max="12561" width="9.83203125" style="2" bestFit="1" customWidth="1"/>
    <col min="12562" max="12605" width="9" style="2"/>
    <col min="12606" max="12606" width="8.58203125" style="2" customWidth="1"/>
    <col min="12607" max="12607" width="0" style="2" hidden="1" customWidth="1"/>
    <col min="12608" max="12809" width="9" style="2"/>
    <col min="12810" max="12811" width="21" style="2" customWidth="1"/>
    <col min="12812" max="12812" width="68.58203125" style="2" bestFit="1" customWidth="1"/>
    <col min="12813" max="12813" width="12.33203125" style="2" customWidth="1"/>
    <col min="12814" max="12814" width="17" style="2" customWidth="1"/>
    <col min="12815" max="12816" width="9" style="2"/>
    <col min="12817" max="12817" width="9.83203125" style="2" bestFit="1" customWidth="1"/>
    <col min="12818" max="12861" width="9" style="2"/>
    <col min="12862" max="12862" width="8.58203125" style="2" customWidth="1"/>
    <col min="12863" max="12863" width="0" style="2" hidden="1" customWidth="1"/>
    <col min="12864" max="13065" width="9" style="2"/>
    <col min="13066" max="13067" width="21" style="2" customWidth="1"/>
    <col min="13068" max="13068" width="68.58203125" style="2" bestFit="1" customWidth="1"/>
    <col min="13069" max="13069" width="12.33203125" style="2" customWidth="1"/>
    <col min="13070" max="13070" width="17" style="2" customWidth="1"/>
    <col min="13071" max="13072" width="9" style="2"/>
    <col min="13073" max="13073" width="9.83203125" style="2" bestFit="1" customWidth="1"/>
    <col min="13074" max="13117" width="9" style="2"/>
    <col min="13118" max="13118" width="8.58203125" style="2" customWidth="1"/>
    <col min="13119" max="13119" width="0" style="2" hidden="1" customWidth="1"/>
    <col min="13120" max="13321" width="9" style="2"/>
    <col min="13322" max="13323" width="21" style="2" customWidth="1"/>
    <col min="13324" max="13324" width="68.58203125" style="2" bestFit="1" customWidth="1"/>
    <col min="13325" max="13325" width="12.33203125" style="2" customWidth="1"/>
    <col min="13326" max="13326" width="17" style="2" customWidth="1"/>
    <col min="13327" max="13328" width="9" style="2"/>
    <col min="13329" max="13329" width="9.83203125" style="2" bestFit="1" customWidth="1"/>
    <col min="13330" max="13373" width="9" style="2"/>
    <col min="13374" max="13374" width="8.58203125" style="2" customWidth="1"/>
    <col min="13375" max="13375" width="0" style="2" hidden="1" customWidth="1"/>
    <col min="13376" max="13577" width="9" style="2"/>
    <col min="13578" max="13579" width="21" style="2" customWidth="1"/>
    <col min="13580" max="13580" width="68.58203125" style="2" bestFit="1" customWidth="1"/>
    <col min="13581" max="13581" width="12.33203125" style="2" customWidth="1"/>
    <col min="13582" max="13582" width="17" style="2" customWidth="1"/>
    <col min="13583" max="13584" width="9" style="2"/>
    <col min="13585" max="13585" width="9.83203125" style="2" bestFit="1" customWidth="1"/>
    <col min="13586" max="13629" width="9" style="2"/>
    <col min="13630" max="13630" width="8.58203125" style="2" customWidth="1"/>
    <col min="13631" max="13631" width="0" style="2" hidden="1" customWidth="1"/>
    <col min="13632" max="13833" width="9" style="2"/>
    <col min="13834" max="13835" width="21" style="2" customWidth="1"/>
    <col min="13836" max="13836" width="68.58203125" style="2" bestFit="1" customWidth="1"/>
    <col min="13837" max="13837" width="12.33203125" style="2" customWidth="1"/>
    <col min="13838" max="13838" width="17" style="2" customWidth="1"/>
    <col min="13839" max="13840" width="9" style="2"/>
    <col min="13841" max="13841" width="9.83203125" style="2" bestFit="1" customWidth="1"/>
    <col min="13842" max="13885" width="9" style="2"/>
    <col min="13886" max="13886" width="8.58203125" style="2" customWidth="1"/>
    <col min="13887" max="13887" width="0" style="2" hidden="1" customWidth="1"/>
    <col min="13888" max="14089" width="9" style="2"/>
    <col min="14090" max="14091" width="21" style="2" customWidth="1"/>
    <col min="14092" max="14092" width="68.58203125" style="2" bestFit="1" customWidth="1"/>
    <col min="14093" max="14093" width="12.33203125" style="2" customWidth="1"/>
    <col min="14094" max="14094" width="17" style="2" customWidth="1"/>
    <col min="14095" max="14096" width="9" style="2"/>
    <col min="14097" max="14097" width="9.83203125" style="2" bestFit="1" customWidth="1"/>
    <col min="14098" max="14141" width="9" style="2"/>
    <col min="14142" max="14142" width="8.58203125" style="2" customWidth="1"/>
    <col min="14143" max="14143" width="0" style="2" hidden="1" customWidth="1"/>
    <col min="14144" max="14345" width="9" style="2"/>
    <col min="14346" max="14347" width="21" style="2" customWidth="1"/>
    <col min="14348" max="14348" width="68.58203125" style="2" bestFit="1" customWidth="1"/>
    <col min="14349" max="14349" width="12.33203125" style="2" customWidth="1"/>
    <col min="14350" max="14350" width="17" style="2" customWidth="1"/>
    <col min="14351" max="14352" width="9" style="2"/>
    <col min="14353" max="14353" width="9.83203125" style="2" bestFit="1" customWidth="1"/>
    <col min="14354" max="14397" width="9" style="2"/>
    <col min="14398" max="14398" width="8.58203125" style="2" customWidth="1"/>
    <col min="14399" max="14399" width="0" style="2" hidden="1" customWidth="1"/>
    <col min="14400" max="14601" width="9" style="2"/>
    <col min="14602" max="14603" width="21" style="2" customWidth="1"/>
    <col min="14604" max="14604" width="68.58203125" style="2" bestFit="1" customWidth="1"/>
    <col min="14605" max="14605" width="12.33203125" style="2" customWidth="1"/>
    <col min="14606" max="14606" width="17" style="2" customWidth="1"/>
    <col min="14607" max="14608" width="9" style="2"/>
    <col min="14609" max="14609" width="9.83203125" style="2" bestFit="1" customWidth="1"/>
    <col min="14610" max="14653" width="9" style="2"/>
    <col min="14654" max="14654" width="8.58203125" style="2" customWidth="1"/>
    <col min="14655" max="14655" width="0" style="2" hidden="1" customWidth="1"/>
    <col min="14656" max="14857" width="9" style="2"/>
    <col min="14858" max="14859" width="21" style="2" customWidth="1"/>
    <col min="14860" max="14860" width="68.58203125" style="2" bestFit="1" customWidth="1"/>
    <col min="14861" max="14861" width="12.33203125" style="2" customWidth="1"/>
    <col min="14862" max="14862" width="17" style="2" customWidth="1"/>
    <col min="14863" max="14864" width="9" style="2"/>
    <col min="14865" max="14865" width="9.83203125" style="2" bestFit="1" customWidth="1"/>
    <col min="14866" max="14909" width="9" style="2"/>
    <col min="14910" max="14910" width="8.58203125" style="2" customWidth="1"/>
    <col min="14911" max="14911" width="0" style="2" hidden="1" customWidth="1"/>
    <col min="14912" max="15113" width="9" style="2"/>
    <col min="15114" max="15115" width="21" style="2" customWidth="1"/>
    <col min="15116" max="15116" width="68.58203125" style="2" bestFit="1" customWidth="1"/>
    <col min="15117" max="15117" width="12.33203125" style="2" customWidth="1"/>
    <col min="15118" max="15118" width="17" style="2" customWidth="1"/>
    <col min="15119" max="15120" width="9" style="2"/>
    <col min="15121" max="15121" width="9.83203125" style="2" bestFit="1" customWidth="1"/>
    <col min="15122" max="15165" width="9" style="2"/>
    <col min="15166" max="15166" width="8.58203125" style="2" customWidth="1"/>
    <col min="15167" max="15167" width="0" style="2" hidden="1" customWidth="1"/>
    <col min="15168" max="15369" width="9" style="2"/>
    <col min="15370" max="15371" width="21" style="2" customWidth="1"/>
    <col min="15372" max="15372" width="68.58203125" style="2" bestFit="1" customWidth="1"/>
    <col min="15373" max="15373" width="12.33203125" style="2" customWidth="1"/>
    <col min="15374" max="15374" width="17" style="2" customWidth="1"/>
    <col min="15375" max="15376" width="9" style="2"/>
    <col min="15377" max="15377" width="9.83203125" style="2" bestFit="1" customWidth="1"/>
    <col min="15378" max="15421" width="9" style="2"/>
    <col min="15422" max="15422" width="8.58203125" style="2" customWidth="1"/>
    <col min="15423" max="15423" width="0" style="2" hidden="1" customWidth="1"/>
    <col min="15424" max="15625" width="9" style="2"/>
    <col min="15626" max="15627" width="21" style="2" customWidth="1"/>
    <col min="15628" max="15628" width="68.58203125" style="2" bestFit="1" customWidth="1"/>
    <col min="15629" max="15629" width="12.33203125" style="2" customWidth="1"/>
    <col min="15630" max="15630" width="17" style="2" customWidth="1"/>
    <col min="15631" max="15632" width="9" style="2"/>
    <col min="15633" max="15633" width="9.83203125" style="2" bestFit="1" customWidth="1"/>
    <col min="15634" max="15677" width="9" style="2"/>
    <col min="15678" max="15678" width="8.58203125" style="2" customWidth="1"/>
    <col min="15679" max="15679" width="0" style="2" hidden="1" customWidth="1"/>
    <col min="15680" max="15881" width="9" style="2"/>
    <col min="15882" max="15883" width="21" style="2" customWidth="1"/>
    <col min="15884" max="15884" width="68.58203125" style="2" bestFit="1" customWidth="1"/>
    <col min="15885" max="15885" width="12.33203125" style="2" customWidth="1"/>
    <col min="15886" max="15886" width="17" style="2" customWidth="1"/>
    <col min="15887" max="15888" width="9" style="2"/>
    <col min="15889" max="15889" width="9.83203125" style="2" bestFit="1" customWidth="1"/>
    <col min="15890" max="15933" width="9" style="2"/>
    <col min="15934" max="15934" width="8.58203125" style="2" customWidth="1"/>
    <col min="15935" max="15935" width="0" style="2" hidden="1" customWidth="1"/>
    <col min="15936" max="16137" width="9" style="2"/>
    <col min="16138" max="16139" width="21" style="2" customWidth="1"/>
    <col min="16140" max="16140" width="68.58203125" style="2" bestFit="1" customWidth="1"/>
    <col min="16141" max="16141" width="12.33203125" style="2" customWidth="1"/>
    <col min="16142" max="16142" width="17" style="2" customWidth="1"/>
    <col min="16143" max="16144" width="9" style="2"/>
    <col min="16145" max="16145" width="9.83203125" style="2" bestFit="1" customWidth="1"/>
    <col min="16146" max="16189" width="9" style="2"/>
    <col min="16190" max="16190" width="8.58203125" style="2" customWidth="1"/>
    <col min="16191" max="16191" width="0" style="2" hidden="1" customWidth="1"/>
    <col min="16192" max="16384" width="9" style="2"/>
  </cols>
  <sheetData>
    <row r="1" spans="1:73" ht="20" x14ac:dyDescent="0.4">
      <c r="A1" s="1" t="s">
        <v>163</v>
      </c>
    </row>
    <row r="2" spans="1:73" x14ac:dyDescent="0.25">
      <c r="F2" s="106">
        <f t="shared" ref="F2:BG2" si="0">G2-1</f>
        <v>12</v>
      </c>
      <c r="G2" s="106">
        <f t="shared" si="0"/>
        <v>13</v>
      </c>
      <c r="H2" s="106">
        <f t="shared" si="0"/>
        <v>14</v>
      </c>
      <c r="I2" s="106">
        <f t="shared" si="0"/>
        <v>15</v>
      </c>
      <c r="J2" s="106">
        <f t="shared" si="0"/>
        <v>16</v>
      </c>
      <c r="K2" s="106">
        <f t="shared" si="0"/>
        <v>17</v>
      </c>
      <c r="L2" s="106">
        <f t="shared" si="0"/>
        <v>18</v>
      </c>
      <c r="M2" s="106">
        <f t="shared" si="0"/>
        <v>19</v>
      </c>
      <c r="N2" s="106">
        <f t="shared" si="0"/>
        <v>20</v>
      </c>
      <c r="O2" s="106">
        <f t="shared" si="0"/>
        <v>21</v>
      </c>
      <c r="P2" s="106">
        <f t="shared" si="0"/>
        <v>22</v>
      </c>
      <c r="Q2" s="106">
        <f t="shared" si="0"/>
        <v>23</v>
      </c>
      <c r="R2" s="106">
        <f t="shared" si="0"/>
        <v>24</v>
      </c>
      <c r="S2" s="106">
        <f t="shared" si="0"/>
        <v>25</v>
      </c>
      <c r="T2" s="106">
        <f t="shared" si="0"/>
        <v>26</v>
      </c>
      <c r="U2" s="106">
        <f t="shared" si="0"/>
        <v>27</v>
      </c>
      <c r="V2" s="106">
        <f t="shared" si="0"/>
        <v>28</v>
      </c>
      <c r="W2" s="106">
        <f t="shared" si="0"/>
        <v>29</v>
      </c>
      <c r="X2" s="106">
        <f t="shared" si="0"/>
        <v>30</v>
      </c>
      <c r="Y2" s="106">
        <f t="shared" si="0"/>
        <v>31</v>
      </c>
      <c r="Z2" s="106">
        <f t="shared" si="0"/>
        <v>32</v>
      </c>
      <c r="AA2" s="106">
        <f t="shared" si="0"/>
        <v>33</v>
      </c>
      <c r="AB2" s="106">
        <f t="shared" si="0"/>
        <v>34</v>
      </c>
      <c r="AC2" s="106">
        <f t="shared" si="0"/>
        <v>35</v>
      </c>
      <c r="AD2" s="106">
        <f t="shared" si="0"/>
        <v>36</v>
      </c>
      <c r="AE2" s="106">
        <f t="shared" si="0"/>
        <v>37</v>
      </c>
      <c r="AF2" s="106">
        <f t="shared" si="0"/>
        <v>38</v>
      </c>
      <c r="AG2" s="106">
        <f t="shared" si="0"/>
        <v>39</v>
      </c>
      <c r="AH2" s="106">
        <f t="shared" si="0"/>
        <v>40</v>
      </c>
      <c r="AI2" s="106">
        <f t="shared" si="0"/>
        <v>41</v>
      </c>
      <c r="AJ2" s="106">
        <f t="shared" si="0"/>
        <v>42</v>
      </c>
      <c r="AK2" s="106">
        <f t="shared" si="0"/>
        <v>43</v>
      </c>
      <c r="AL2" s="106">
        <f t="shared" si="0"/>
        <v>44</v>
      </c>
      <c r="AM2" s="106">
        <f t="shared" si="0"/>
        <v>45</v>
      </c>
      <c r="AN2" s="106">
        <f t="shared" si="0"/>
        <v>46</v>
      </c>
      <c r="AO2" s="106">
        <f t="shared" si="0"/>
        <v>47</v>
      </c>
      <c r="AP2" s="106">
        <f t="shared" si="0"/>
        <v>48</v>
      </c>
      <c r="AQ2" s="106">
        <f t="shared" si="0"/>
        <v>49</v>
      </c>
      <c r="AR2" s="106">
        <f t="shared" si="0"/>
        <v>50</v>
      </c>
      <c r="AS2" s="106">
        <f t="shared" si="0"/>
        <v>51</v>
      </c>
      <c r="AT2" s="106">
        <f t="shared" si="0"/>
        <v>52</v>
      </c>
      <c r="AU2" s="106">
        <f t="shared" si="0"/>
        <v>53</v>
      </c>
      <c r="AV2" s="106">
        <f t="shared" si="0"/>
        <v>54</v>
      </c>
      <c r="AW2" s="106">
        <f t="shared" si="0"/>
        <v>55</v>
      </c>
      <c r="AX2" s="106">
        <f t="shared" si="0"/>
        <v>56</v>
      </c>
      <c r="AY2" s="106">
        <f t="shared" si="0"/>
        <v>57</v>
      </c>
      <c r="AZ2" s="106">
        <f t="shared" si="0"/>
        <v>58</v>
      </c>
      <c r="BA2" s="106">
        <f t="shared" si="0"/>
        <v>59</v>
      </c>
      <c r="BB2" s="106">
        <f t="shared" si="0"/>
        <v>60</v>
      </c>
      <c r="BC2" s="106">
        <f t="shared" si="0"/>
        <v>61</v>
      </c>
      <c r="BD2" s="106">
        <f t="shared" si="0"/>
        <v>62</v>
      </c>
      <c r="BE2" s="106">
        <f t="shared" si="0"/>
        <v>63</v>
      </c>
      <c r="BF2" s="106">
        <f t="shared" si="0"/>
        <v>64</v>
      </c>
      <c r="BG2" s="106">
        <f t="shared" si="0"/>
        <v>65</v>
      </c>
      <c r="BH2" s="106">
        <f t="shared" ref="BH2:BI2" si="1">BI2-1</f>
        <v>66</v>
      </c>
      <c r="BI2" s="106">
        <f t="shared" si="1"/>
        <v>67</v>
      </c>
      <c r="BJ2" s="106">
        <v>68</v>
      </c>
    </row>
    <row r="3" spans="1:73" ht="18.5" thickBot="1" x14ac:dyDescent="0.45">
      <c r="A3" s="3" t="s">
        <v>0</v>
      </c>
    </row>
    <row r="4" spans="1:73" ht="18" customHeight="1" thickBot="1" x14ac:dyDescent="0.45">
      <c r="A4" s="1"/>
      <c r="B4" s="10"/>
      <c r="C4" s="20"/>
      <c r="D4" s="20"/>
      <c r="E4" s="20"/>
      <c r="F4" s="394" t="s">
        <v>12</v>
      </c>
      <c r="G4" s="395"/>
      <c r="H4" s="395"/>
      <c r="I4" s="395"/>
      <c r="J4" s="395"/>
      <c r="K4" s="396"/>
      <c r="L4" s="106" t="str">
        <f>VLOOKUP(F4,BL6:BQ13,6,0)</f>
        <v>N</v>
      </c>
    </row>
    <row r="5" spans="1:73" ht="29.25" customHeight="1" thickBot="1" x14ac:dyDescent="0.35">
      <c r="B5" s="107" t="str">
        <f>Results!B5</f>
        <v>Scenario Number</v>
      </c>
      <c r="C5" s="108" t="str">
        <f>Results!C5</f>
        <v>Deaths model</v>
      </c>
      <c r="D5" s="108" t="str">
        <f>Results!D5</f>
        <v>Claim to death ratio</v>
      </c>
      <c r="E5" s="109" t="str">
        <f>Results!E5</f>
        <v>Average cost scenario</v>
      </c>
      <c r="F5" s="111">
        <v>2005</v>
      </c>
      <c r="G5" s="112">
        <f t="shared" ref="G5:AW5" si="2">F5+1</f>
        <v>2006</v>
      </c>
      <c r="H5" s="112">
        <f t="shared" si="2"/>
        <v>2007</v>
      </c>
      <c r="I5" s="112">
        <f t="shared" si="2"/>
        <v>2008</v>
      </c>
      <c r="J5" s="112">
        <f t="shared" si="2"/>
        <v>2009</v>
      </c>
      <c r="K5" s="112">
        <f t="shared" si="2"/>
        <v>2010</v>
      </c>
      <c r="L5" s="112">
        <f t="shared" si="2"/>
        <v>2011</v>
      </c>
      <c r="M5" s="112">
        <f t="shared" si="2"/>
        <v>2012</v>
      </c>
      <c r="N5" s="112">
        <f t="shared" si="2"/>
        <v>2013</v>
      </c>
      <c r="O5" s="112">
        <f t="shared" si="2"/>
        <v>2014</v>
      </c>
      <c r="P5" s="112">
        <f t="shared" si="2"/>
        <v>2015</v>
      </c>
      <c r="Q5" s="112">
        <f t="shared" si="2"/>
        <v>2016</v>
      </c>
      <c r="R5" s="112">
        <f t="shared" si="2"/>
        <v>2017</v>
      </c>
      <c r="S5" s="112">
        <f t="shared" si="2"/>
        <v>2018</v>
      </c>
      <c r="T5" s="112">
        <f t="shared" si="2"/>
        <v>2019</v>
      </c>
      <c r="U5" s="112">
        <f t="shared" si="2"/>
        <v>2020</v>
      </c>
      <c r="V5" s="112">
        <f t="shared" si="2"/>
        <v>2021</v>
      </c>
      <c r="W5" s="112">
        <f t="shared" si="2"/>
        <v>2022</v>
      </c>
      <c r="X5" s="112">
        <f t="shared" si="2"/>
        <v>2023</v>
      </c>
      <c r="Y5" s="112">
        <f t="shared" si="2"/>
        <v>2024</v>
      </c>
      <c r="Z5" s="112">
        <f t="shared" si="2"/>
        <v>2025</v>
      </c>
      <c r="AA5" s="112">
        <f t="shared" si="2"/>
        <v>2026</v>
      </c>
      <c r="AB5" s="112">
        <f t="shared" si="2"/>
        <v>2027</v>
      </c>
      <c r="AC5" s="112">
        <f t="shared" si="2"/>
        <v>2028</v>
      </c>
      <c r="AD5" s="112">
        <f t="shared" si="2"/>
        <v>2029</v>
      </c>
      <c r="AE5" s="112">
        <f t="shared" si="2"/>
        <v>2030</v>
      </c>
      <c r="AF5" s="112">
        <f t="shared" si="2"/>
        <v>2031</v>
      </c>
      <c r="AG5" s="112">
        <f t="shared" si="2"/>
        <v>2032</v>
      </c>
      <c r="AH5" s="112">
        <f t="shared" si="2"/>
        <v>2033</v>
      </c>
      <c r="AI5" s="112">
        <f t="shared" si="2"/>
        <v>2034</v>
      </c>
      <c r="AJ5" s="112">
        <f t="shared" si="2"/>
        <v>2035</v>
      </c>
      <c r="AK5" s="112">
        <f t="shared" si="2"/>
        <v>2036</v>
      </c>
      <c r="AL5" s="112">
        <f t="shared" si="2"/>
        <v>2037</v>
      </c>
      <c r="AM5" s="112">
        <f t="shared" si="2"/>
        <v>2038</v>
      </c>
      <c r="AN5" s="112">
        <f t="shared" si="2"/>
        <v>2039</v>
      </c>
      <c r="AO5" s="112">
        <f t="shared" si="2"/>
        <v>2040</v>
      </c>
      <c r="AP5" s="112">
        <f t="shared" si="2"/>
        <v>2041</v>
      </c>
      <c r="AQ5" s="112">
        <f t="shared" si="2"/>
        <v>2042</v>
      </c>
      <c r="AR5" s="112">
        <f t="shared" si="2"/>
        <v>2043</v>
      </c>
      <c r="AS5" s="112">
        <f t="shared" si="2"/>
        <v>2044</v>
      </c>
      <c r="AT5" s="112">
        <f t="shared" si="2"/>
        <v>2045</v>
      </c>
      <c r="AU5" s="112">
        <f t="shared" si="2"/>
        <v>2046</v>
      </c>
      <c r="AV5" s="112">
        <f t="shared" si="2"/>
        <v>2047</v>
      </c>
      <c r="AW5" s="112">
        <f t="shared" si="2"/>
        <v>2048</v>
      </c>
      <c r="AX5" s="112">
        <f t="shared" ref="AX5" si="3">AW5+1</f>
        <v>2049</v>
      </c>
      <c r="AY5" s="112">
        <f t="shared" ref="AY5" si="4">AX5+1</f>
        <v>2050</v>
      </c>
      <c r="AZ5" s="112">
        <f t="shared" ref="AZ5" si="5">AY5+1</f>
        <v>2051</v>
      </c>
      <c r="BA5" s="112">
        <f t="shared" ref="BA5" si="6">AZ5+1</f>
        <v>2052</v>
      </c>
      <c r="BB5" s="112">
        <f t="shared" ref="BB5" si="7">BA5+1</f>
        <v>2053</v>
      </c>
      <c r="BC5" s="112">
        <f t="shared" ref="BC5" si="8">BB5+1</f>
        <v>2054</v>
      </c>
      <c r="BD5" s="112">
        <f t="shared" ref="BD5" si="9">BC5+1</f>
        <v>2055</v>
      </c>
      <c r="BE5" s="112">
        <f t="shared" ref="BE5" si="10">BD5+1</f>
        <v>2056</v>
      </c>
      <c r="BF5" s="112">
        <f t="shared" ref="BF5" si="11">BE5+1</f>
        <v>2057</v>
      </c>
      <c r="BG5" s="112">
        <f t="shared" ref="BG5" si="12">BF5+1</f>
        <v>2058</v>
      </c>
      <c r="BH5" s="112">
        <f t="shared" ref="BH5" si="13">BG5+1</f>
        <v>2059</v>
      </c>
      <c r="BI5" s="112">
        <f t="shared" ref="BI5" si="14">BH5+1</f>
        <v>2060</v>
      </c>
      <c r="BJ5" s="110" t="str">
        <f>Startyear&amp;" to "&amp;Endyear</f>
        <v>2025 to 2060</v>
      </c>
      <c r="BL5" s="202" t="s">
        <v>93</v>
      </c>
      <c r="BM5" s="13" t="s">
        <v>94</v>
      </c>
      <c r="BN5" s="13" t="s">
        <v>95</v>
      </c>
      <c r="BO5" s="13" t="s">
        <v>91</v>
      </c>
      <c r="BP5" s="13" t="s">
        <v>92</v>
      </c>
      <c r="BQ5" s="13" t="s">
        <v>60</v>
      </c>
      <c r="BS5" s="13" t="s">
        <v>90</v>
      </c>
      <c r="BT5" s="13" t="s">
        <v>91</v>
      </c>
    </row>
    <row r="6" spans="1:73" ht="14.25" customHeight="1" x14ac:dyDescent="0.3">
      <c r="B6" s="9" t="str">
        <f>Results!B6</f>
        <v>2020_5</v>
      </c>
      <c r="C6" s="4" t="str">
        <f>Results!C6</f>
        <v>Deaths - AWP2 (Central)</v>
      </c>
      <c r="D6" s="4" t="str">
        <f>Results!D6</f>
        <v>PTC - Central</v>
      </c>
      <c r="E6" s="5" t="str">
        <f>Results!E6</f>
        <v>ACPC - Central</v>
      </c>
      <c r="F6" s="283">
        <f ca="1">INDIRECT(""&amp;$B6&amp;"!"&amp;VLOOKUP($F$4,$BL$6:$BP$13,4,0)&amp;F$2)/VLOOKUP($F$4,$BL$6:$BP$13,5,0)</f>
        <v>1703.5514465912763</v>
      </c>
      <c r="G6" s="283">
        <f t="shared" ref="F6:O12" ca="1" si="15">INDIRECT(""&amp;$B6&amp;"!"&amp;VLOOKUP($F$4,$BL$6:$BP$13,4,0)&amp;G$2)/VLOOKUP($F$4,$BL$6:$BP$13,5,0)</f>
        <v>1760.2227555920622</v>
      </c>
      <c r="H6" s="283">
        <f t="shared" ca="1" si="15"/>
        <v>1815.1028593554061</v>
      </c>
      <c r="I6" s="283">
        <f t="shared" ca="1" si="15"/>
        <v>1870.3880005380945</v>
      </c>
      <c r="J6" s="283">
        <f t="shared" ca="1" si="15"/>
        <v>1917.1605487448805</v>
      </c>
      <c r="K6" s="283">
        <f t="shared" ca="1" si="15"/>
        <v>1961.6075620932152</v>
      </c>
      <c r="L6" s="283">
        <f t="shared" ca="1" si="15"/>
        <v>1999.280677811922</v>
      </c>
      <c r="M6" s="283">
        <f t="shared" ca="1" si="15"/>
        <v>2031.1636065806729</v>
      </c>
      <c r="N6" s="283">
        <f t="shared" ca="1" si="15"/>
        <v>2054.3089804027577</v>
      </c>
      <c r="O6" s="283">
        <f t="shared" ca="1" si="15"/>
        <v>2073.8414595316267</v>
      </c>
      <c r="P6" s="283">
        <f t="shared" ref="P6:Y12" ca="1" si="16">INDIRECT(""&amp;$B6&amp;"!"&amp;VLOOKUP($F$4,$BL$6:$BP$13,4,0)&amp;P$2)/VLOOKUP($F$4,$BL$6:$BP$13,5,0)</f>
        <v>2076.7304763952457</v>
      </c>
      <c r="Q6" s="283">
        <f t="shared" ca="1" si="16"/>
        <v>2071.8522571086201</v>
      </c>
      <c r="R6" s="283">
        <f t="shared" ca="1" si="16"/>
        <v>2054.2857441109577</v>
      </c>
      <c r="S6" s="283">
        <f t="shared" ca="1" si="16"/>
        <v>2030.4452031525436</v>
      </c>
      <c r="T6" s="283">
        <f t="shared" ca="1" si="16"/>
        <v>1996.0978568572507</v>
      </c>
      <c r="U6" s="283">
        <f t="shared" ca="1" si="16"/>
        <v>1951.7136934133066</v>
      </c>
      <c r="V6" s="283">
        <f t="shared" ca="1" si="16"/>
        <v>1898.3052520883261</v>
      </c>
      <c r="W6" s="283">
        <f t="shared" ca="1" si="16"/>
        <v>1837.3691061786162</v>
      </c>
      <c r="X6" s="283">
        <f t="shared" ca="1" si="16"/>
        <v>1770.7747217842241</v>
      </c>
      <c r="Y6" s="283">
        <f t="shared" ca="1" si="16"/>
        <v>1698.1921715154458</v>
      </c>
      <c r="Z6" s="283">
        <f t="shared" ref="Z6:AI12" ca="1" si="17">INDIRECT(""&amp;$B6&amp;"!"&amp;VLOOKUP($F$4,$BL$6:$BP$13,4,0)&amp;Z$2)/VLOOKUP($F$4,$BL$6:$BP$13,5,0)</f>
        <v>1619.2227774696587</v>
      </c>
      <c r="AA6" s="283">
        <f t="shared" ca="1" si="17"/>
        <v>1536.1527468491633</v>
      </c>
      <c r="AB6" s="283">
        <f t="shared" ca="1" si="17"/>
        <v>1449.7435248893353</v>
      </c>
      <c r="AC6" s="283">
        <f t="shared" ca="1" si="17"/>
        <v>1360.7918850948172</v>
      </c>
      <c r="AD6" s="283">
        <f t="shared" ca="1" si="17"/>
        <v>1271.7579967492004</v>
      </c>
      <c r="AE6" s="283">
        <f t="shared" ca="1" si="17"/>
        <v>1184.2209673187913</v>
      </c>
      <c r="AF6" s="283">
        <f t="shared" ca="1" si="17"/>
        <v>1101.1647360497248</v>
      </c>
      <c r="AG6" s="283">
        <f t="shared" ca="1" si="17"/>
        <v>1016.0530379722017</v>
      </c>
      <c r="AH6" s="283">
        <f t="shared" ca="1" si="17"/>
        <v>929.65856278910735</v>
      </c>
      <c r="AI6" s="283">
        <f t="shared" ca="1" si="17"/>
        <v>844.94201074758485</v>
      </c>
      <c r="AJ6" s="283">
        <f t="shared" ref="AJ6:AS12" ca="1" si="18">INDIRECT(""&amp;$B6&amp;"!"&amp;VLOOKUP($F$4,$BL$6:$BP$13,4,0)&amp;AJ$2)/VLOOKUP($F$4,$BL$6:$BP$13,5,0)</f>
        <v>766.56029282096586</v>
      </c>
      <c r="AK6" s="283">
        <f t="shared" ca="1" si="18"/>
        <v>692.81499534665386</v>
      </c>
      <c r="AL6" s="283">
        <f t="shared" ca="1" si="18"/>
        <v>612.64024198979462</v>
      </c>
      <c r="AM6" s="283">
        <f t="shared" ca="1" si="18"/>
        <v>544.99709836282932</v>
      </c>
      <c r="AN6" s="283">
        <f t="shared" ca="1" si="18"/>
        <v>486.57671503175777</v>
      </c>
      <c r="AO6" s="283">
        <f t="shared" ca="1" si="18"/>
        <v>435.22774432703966</v>
      </c>
      <c r="AP6" s="283">
        <f t="shared" ca="1" si="18"/>
        <v>389.73401209614468</v>
      </c>
      <c r="AQ6" s="283">
        <f t="shared" ca="1" si="18"/>
        <v>349.09570193533824</v>
      </c>
      <c r="AR6" s="283">
        <f t="shared" ca="1" si="18"/>
        <v>311.89656926726207</v>
      </c>
      <c r="AS6" s="283">
        <f t="shared" ca="1" si="18"/>
        <v>278.49796584184577</v>
      </c>
      <c r="AT6" s="283">
        <f t="shared" ref="AT6:BC12" ca="1" si="19">INDIRECT(""&amp;$B6&amp;"!"&amp;VLOOKUP($F$4,$BL$6:$BP$13,4,0)&amp;AT$2)/VLOOKUP($F$4,$BL$6:$BP$13,5,0)</f>
        <v>248.78350131146181</v>
      </c>
      <c r="AU6" s="283">
        <f t="shared" ca="1" si="19"/>
        <v>221.6454495271046</v>
      </c>
      <c r="AV6" s="283">
        <f t="shared" ca="1" si="19"/>
        <v>196.98046553470087</v>
      </c>
      <c r="AW6" s="283">
        <f t="shared" ca="1" si="19"/>
        <v>174.57694381897667</v>
      </c>
      <c r="AX6" s="283">
        <f t="shared" ca="1" si="19"/>
        <v>154.44722639254223</v>
      </c>
      <c r="AY6" s="283">
        <f t="shared" ca="1" si="19"/>
        <v>135.95650262418894</v>
      </c>
      <c r="AZ6" s="283">
        <f t="shared" ca="1" si="19"/>
        <v>119.13922912369172</v>
      </c>
      <c r="BA6" s="283">
        <f t="shared" ca="1" si="19"/>
        <v>103.9184245980012</v>
      </c>
      <c r="BB6" s="283">
        <f t="shared" ca="1" si="19"/>
        <v>90.289224517947574</v>
      </c>
      <c r="BC6" s="283">
        <f t="shared" ca="1" si="19"/>
        <v>78.076679601519089</v>
      </c>
      <c r="BD6" s="283">
        <f t="shared" ref="BD6:BI12" ca="1" si="20">INDIRECT(""&amp;$B6&amp;"!"&amp;VLOOKUP($F$4,$BL$6:$BP$13,4,0)&amp;BD$2)/VLOOKUP($F$4,$BL$6:$BP$13,5,0)</f>
        <v>67.231643147167148</v>
      </c>
      <c r="BE6" s="283">
        <f t="shared" ca="1" si="20"/>
        <v>57.732614553814777</v>
      </c>
      <c r="BF6" s="283">
        <f t="shared" ca="1" si="20"/>
        <v>49.356232323298599</v>
      </c>
      <c r="BG6" s="283">
        <f t="shared" ca="1" si="20"/>
        <v>42.140089430586293</v>
      </c>
      <c r="BH6" s="283">
        <f t="shared" ca="1" si="20"/>
        <v>35.879199975527662</v>
      </c>
      <c r="BI6" s="283">
        <f t="shared" ca="1" si="20"/>
        <v>30.587361704077217</v>
      </c>
      <c r="BJ6" s="284">
        <f t="shared" ref="BJ6:BJ12" ca="1" si="21">INDIRECT(""&amp;$B6&amp;"!"&amp;VLOOKUP($F$4,$BL$6:$BP$13,4,0)&amp;BJ$2)/VLOOKUP($F$4,$BL$6:$BP$13,5,0)</f>
        <v>18314.139672158191</v>
      </c>
      <c r="BK6" s="11"/>
      <c r="BL6" s="2" t="str">
        <f>BM6</f>
        <v>Male GB Deaths</v>
      </c>
      <c r="BM6" s="86" t="s">
        <v>12</v>
      </c>
      <c r="BN6" s="24">
        <f>MATCH(BM6,'2020_5'!$11:$11,0)</f>
        <v>3</v>
      </c>
      <c r="BO6" s="2" t="str">
        <f>SUBSTITUTE(ADDRESS(1,BN6,4),"1","")</f>
        <v>C</v>
      </c>
      <c r="BP6" s="2">
        <v>1</v>
      </c>
      <c r="BQ6" s="2" t="s">
        <v>78</v>
      </c>
      <c r="BS6" s="44">
        <v>89</v>
      </c>
      <c r="BT6" s="2" t="s">
        <v>86</v>
      </c>
      <c r="BU6" s="2">
        <f>'Actual Male deaths'!BU8</f>
        <v>89</v>
      </c>
    </row>
    <row r="7" spans="1:73" ht="14.25" customHeight="1" x14ac:dyDescent="0.3">
      <c r="B7" s="6" t="str">
        <f>Results!B7</f>
        <v>2025_A</v>
      </c>
      <c r="C7" s="2" t="str">
        <f>Results!C7</f>
        <v>Deaths - AWP2025 (ONS 2022 POP)</v>
      </c>
      <c r="D7" s="2" t="str">
        <f>Results!D7</f>
        <v>PTC - Central</v>
      </c>
      <c r="E7" s="7" t="str">
        <f>Results!E7</f>
        <v>ACPC - Central</v>
      </c>
      <c r="F7" s="285">
        <f t="shared" ca="1" si="15"/>
        <v>1705.5139151336643</v>
      </c>
      <c r="G7" s="286">
        <f t="shared" ca="1" si="15"/>
        <v>1762.293777730421</v>
      </c>
      <c r="H7" s="286">
        <f t="shared" ca="1" si="15"/>
        <v>1817.3193403428234</v>
      </c>
      <c r="I7" s="286">
        <f t="shared" ca="1" si="15"/>
        <v>1872.7278401048691</v>
      </c>
      <c r="J7" s="286">
        <f t="shared" ca="1" si="15"/>
        <v>1919.5920536281137</v>
      </c>
      <c r="K7" s="286">
        <f t="shared" ca="1" si="15"/>
        <v>1964.1248694769401</v>
      </c>
      <c r="L7" s="286">
        <f t="shared" ca="1" si="15"/>
        <v>2001.8732283815323</v>
      </c>
      <c r="M7" s="286">
        <f t="shared" ca="1" si="15"/>
        <v>2031.9225355995734</v>
      </c>
      <c r="N7" s="286">
        <f t="shared" ca="1" si="15"/>
        <v>2052.7379109248182</v>
      </c>
      <c r="O7" s="286">
        <f t="shared" ca="1" si="15"/>
        <v>2069.9084502831333</v>
      </c>
      <c r="P7" s="286">
        <f t="shared" ca="1" si="16"/>
        <v>2069.4960406364576</v>
      </c>
      <c r="Q7" s="286">
        <f t="shared" ca="1" si="16"/>
        <v>2061.3354845025892</v>
      </c>
      <c r="R7" s="286">
        <f t="shared" ca="1" si="16"/>
        <v>2041.4842557310997</v>
      </c>
      <c r="S7" s="286">
        <f t="shared" ca="1" si="16"/>
        <v>2009.1150183931907</v>
      </c>
      <c r="T7" s="286">
        <f t="shared" ca="1" si="16"/>
        <v>1972.6999873849093</v>
      </c>
      <c r="U7" s="286">
        <f t="shared" ca="1" si="16"/>
        <v>1912.4329694013463</v>
      </c>
      <c r="V7" s="286">
        <f t="shared" ca="1" si="16"/>
        <v>1849.9533018426941</v>
      </c>
      <c r="W7" s="286">
        <f t="shared" ca="1" si="16"/>
        <v>1782.4040192913646</v>
      </c>
      <c r="X7" s="286">
        <f t="shared" ca="1" si="16"/>
        <v>1707.7130086367899</v>
      </c>
      <c r="Y7" s="286">
        <f t="shared" ca="1" si="16"/>
        <v>1631.2751420081854</v>
      </c>
      <c r="Z7" s="286">
        <f t="shared" ca="1" si="17"/>
        <v>1549.3860149127008</v>
      </c>
      <c r="AA7" s="286">
        <f t="shared" ca="1" si="17"/>
        <v>1464.4715972486922</v>
      </c>
      <c r="AB7" s="286">
        <f t="shared" ca="1" si="17"/>
        <v>1376.9949474965347</v>
      </c>
      <c r="AC7" s="286">
        <f t="shared" ca="1" si="17"/>
        <v>1288.0932801232416</v>
      </c>
      <c r="AD7" s="286">
        <f t="shared" ca="1" si="17"/>
        <v>1199.8668815461913</v>
      </c>
      <c r="AE7" s="286">
        <f t="shared" ca="1" si="17"/>
        <v>1113.9123474894293</v>
      </c>
      <c r="AF7" s="286">
        <f t="shared" ca="1" si="17"/>
        <v>1032.5690053212343</v>
      </c>
      <c r="AG7" s="286">
        <f t="shared" ca="1" si="17"/>
        <v>949.67528420631527</v>
      </c>
      <c r="AH7" s="286">
        <f t="shared" ca="1" si="17"/>
        <v>866.35954219842279</v>
      </c>
      <c r="AI7" s="286">
        <f t="shared" ca="1" si="17"/>
        <v>784.9310416664606</v>
      </c>
      <c r="AJ7" s="286">
        <f t="shared" ca="1" si="18"/>
        <v>709.63472307899895</v>
      </c>
      <c r="AK7" s="286">
        <f t="shared" ca="1" si="18"/>
        <v>638.98244137453298</v>
      </c>
      <c r="AL7" s="286">
        <f t="shared" ca="1" si="18"/>
        <v>563.30864973890175</v>
      </c>
      <c r="AM7" s="286">
        <f t="shared" ca="1" si="18"/>
        <v>499.7306980679154</v>
      </c>
      <c r="AN7" s="286">
        <f t="shared" ca="1" si="18"/>
        <v>445.21171882305237</v>
      </c>
      <c r="AO7" s="286">
        <f t="shared" ca="1" si="18"/>
        <v>397.65507589912329</v>
      </c>
      <c r="AP7" s="286">
        <f t="shared" ca="1" si="18"/>
        <v>355.61152172633223</v>
      </c>
      <c r="AQ7" s="286">
        <f t="shared" ca="1" si="18"/>
        <v>318.25769248481572</v>
      </c>
      <c r="AR7" s="286">
        <f t="shared" ca="1" si="18"/>
        <v>284.19407376409782</v>
      </c>
      <c r="AS7" s="286">
        <f t="shared" ca="1" si="18"/>
        <v>253.59182129974926</v>
      </c>
      <c r="AT7" s="286">
        <f t="shared" ca="1" si="19"/>
        <v>226.33049539043225</v>
      </c>
      <c r="AU7" s="286">
        <f t="shared" ca="1" si="19"/>
        <v>201.43089984423517</v>
      </c>
      <c r="AV7" s="286">
        <f t="shared" ca="1" si="19"/>
        <v>178.83519703473485</v>
      </c>
      <c r="AW7" s="286">
        <f t="shared" ca="1" si="19"/>
        <v>158.26800897905989</v>
      </c>
      <c r="AX7" s="286">
        <f t="shared" ca="1" si="19"/>
        <v>139.78003223103835</v>
      </c>
      <c r="AY7" s="286">
        <f t="shared" ca="1" si="19"/>
        <v>122.81511283689892</v>
      </c>
      <c r="AZ7" s="286">
        <f t="shared" ca="1" si="19"/>
        <v>107.48700534132138</v>
      </c>
      <c r="BA7" s="286">
        <f t="shared" ca="1" si="19"/>
        <v>93.684798766191264</v>
      </c>
      <c r="BB7" s="286">
        <f t="shared" ca="1" si="19"/>
        <v>81.349051833362083</v>
      </c>
      <c r="BC7" s="286">
        <f t="shared" ca="1" si="19"/>
        <v>70.337656144314721</v>
      </c>
      <c r="BD7" s="286">
        <f t="shared" ca="1" si="20"/>
        <v>60.576710210719114</v>
      </c>
      <c r="BE7" s="286">
        <f t="shared" ca="1" si="20"/>
        <v>52.055068542410552</v>
      </c>
      <c r="BF7" s="286">
        <f t="shared" ca="1" si="20"/>
        <v>44.562404151291226</v>
      </c>
      <c r="BG7" s="286">
        <f t="shared" ca="1" si="20"/>
        <v>38.08858826674836</v>
      </c>
      <c r="BH7" s="286">
        <f t="shared" ca="1" si="20"/>
        <v>32.481495113905417</v>
      </c>
      <c r="BI7" s="286">
        <f t="shared" ca="1" si="20"/>
        <v>27.753055890706985</v>
      </c>
      <c r="BJ7" s="287">
        <f t="shared" ca="1" si="21"/>
        <v>17119.898104783148</v>
      </c>
      <c r="BK7" s="11"/>
      <c r="BL7" s="2" t="str">
        <f t="shared" ref="BL7:BL11" si="22">BM7</f>
        <v>Average Age of Male GB Deaths</v>
      </c>
      <c r="BM7" s="86" t="s">
        <v>13</v>
      </c>
      <c r="BN7" s="24">
        <f>MATCH(BM7,'2020_5'!$11:$11,0)</f>
        <v>4</v>
      </c>
      <c r="BO7" s="2" t="str">
        <f t="shared" ref="BO7:BO13" si="23">SUBSTITUTE(ADDRESS(1,BN7,4),"1","")</f>
        <v>D</v>
      </c>
      <c r="BP7" s="2">
        <v>1</v>
      </c>
      <c r="BQ7" s="2" t="s">
        <v>82</v>
      </c>
      <c r="BS7" s="44" t="s">
        <v>11</v>
      </c>
      <c r="BT7" s="2" t="s">
        <v>87</v>
      </c>
    </row>
    <row r="8" spans="1:73" ht="14.25" customHeight="1" x14ac:dyDescent="0.3">
      <c r="B8" s="6" t="str">
        <f>Results!B8</f>
        <v>2025_B</v>
      </c>
      <c r="C8" s="2" t="str">
        <f>Results!C8</f>
        <v>Deaths - AWP2025 (ONS 2022MORT)</v>
      </c>
      <c r="D8" s="2" t="str">
        <f>Results!D8</f>
        <v>PTC - Central</v>
      </c>
      <c r="E8" s="7" t="str">
        <f>Results!E8</f>
        <v>ACPC - Central</v>
      </c>
      <c r="F8" s="285">
        <f t="shared" ca="1" si="15"/>
        <v>1705.5139151336643</v>
      </c>
      <c r="G8" s="286">
        <f t="shared" ca="1" si="15"/>
        <v>1762.293777730421</v>
      </c>
      <c r="H8" s="286">
        <f t="shared" ca="1" si="15"/>
        <v>1817.3193403428234</v>
      </c>
      <c r="I8" s="286">
        <f t="shared" ca="1" si="15"/>
        <v>1872.7278401048691</v>
      </c>
      <c r="J8" s="286">
        <f t="shared" ca="1" si="15"/>
        <v>1919.5920536281137</v>
      </c>
      <c r="K8" s="286">
        <f t="shared" ca="1" si="15"/>
        <v>1964.1248694769401</v>
      </c>
      <c r="L8" s="286">
        <f t="shared" ca="1" si="15"/>
        <v>2001.8732283815323</v>
      </c>
      <c r="M8" s="286">
        <f t="shared" ca="1" si="15"/>
        <v>2031.9225355995734</v>
      </c>
      <c r="N8" s="286">
        <f t="shared" ca="1" si="15"/>
        <v>2052.7379109248182</v>
      </c>
      <c r="O8" s="286">
        <f t="shared" ca="1" si="15"/>
        <v>2069.9084502831333</v>
      </c>
      <c r="P8" s="286">
        <f t="shared" ca="1" si="16"/>
        <v>2069.4960406364576</v>
      </c>
      <c r="Q8" s="286">
        <f t="shared" ca="1" si="16"/>
        <v>2061.3354845025892</v>
      </c>
      <c r="R8" s="286">
        <f t="shared" ca="1" si="16"/>
        <v>2041.4842557310997</v>
      </c>
      <c r="S8" s="286">
        <f t="shared" ca="1" si="16"/>
        <v>2009.1150183931907</v>
      </c>
      <c r="T8" s="286">
        <f t="shared" ca="1" si="16"/>
        <v>1972.6999873849093</v>
      </c>
      <c r="U8" s="286">
        <f t="shared" ca="1" si="16"/>
        <v>1912.4329694013463</v>
      </c>
      <c r="V8" s="286">
        <f t="shared" ca="1" si="16"/>
        <v>1841.3083132730742</v>
      </c>
      <c r="W8" s="286">
        <f t="shared" ca="1" si="16"/>
        <v>1770.6336528042962</v>
      </c>
      <c r="X8" s="286">
        <f t="shared" ca="1" si="16"/>
        <v>1697.0338547554875</v>
      </c>
      <c r="Y8" s="286">
        <f t="shared" ca="1" si="16"/>
        <v>1618.8514156283607</v>
      </c>
      <c r="Z8" s="286">
        <f t="shared" ca="1" si="17"/>
        <v>1536.531779193595</v>
      </c>
      <c r="AA8" s="286">
        <f t="shared" ca="1" si="17"/>
        <v>1451.4345384965202</v>
      </c>
      <c r="AB8" s="286">
        <f t="shared" ca="1" si="17"/>
        <v>1363.9962272289245</v>
      </c>
      <c r="AC8" s="286">
        <f t="shared" ca="1" si="17"/>
        <v>1275.3083674992822</v>
      </c>
      <c r="AD8" s="286">
        <f t="shared" ca="1" si="17"/>
        <v>1187.4220217058232</v>
      </c>
      <c r="AE8" s="286">
        <f t="shared" ca="1" si="17"/>
        <v>1101.7771757226046</v>
      </c>
      <c r="AF8" s="286">
        <f t="shared" ca="1" si="17"/>
        <v>1020.8222747715367</v>
      </c>
      <c r="AG8" s="286">
        <f t="shared" ca="1" si="17"/>
        <v>938.47081925895316</v>
      </c>
      <c r="AH8" s="286">
        <f t="shared" ca="1" si="17"/>
        <v>855.80782707352455</v>
      </c>
      <c r="AI8" s="286">
        <f t="shared" ca="1" si="17"/>
        <v>775.16634244613545</v>
      </c>
      <c r="AJ8" s="286">
        <f t="shared" ca="1" si="18"/>
        <v>700.65257119623323</v>
      </c>
      <c r="AK8" s="286">
        <f t="shared" ca="1" si="18"/>
        <v>630.72031940655029</v>
      </c>
      <c r="AL8" s="286">
        <f t="shared" ca="1" si="18"/>
        <v>555.80673206092797</v>
      </c>
      <c r="AM8" s="286">
        <f t="shared" ca="1" si="18"/>
        <v>492.79376740564265</v>
      </c>
      <c r="AN8" s="286">
        <f t="shared" ca="1" si="18"/>
        <v>438.65358604580302</v>
      </c>
      <c r="AO8" s="286">
        <f t="shared" ca="1" si="18"/>
        <v>391.39839296226938</v>
      </c>
      <c r="AP8" s="286">
        <f t="shared" ca="1" si="18"/>
        <v>349.69064276853908</v>
      </c>
      <c r="AQ8" s="286">
        <f t="shared" ca="1" si="18"/>
        <v>312.65002329919952</v>
      </c>
      <c r="AR8" s="286">
        <f t="shared" ca="1" si="18"/>
        <v>278.92728798070959</v>
      </c>
      <c r="AS8" s="286">
        <f t="shared" ca="1" si="18"/>
        <v>248.67483412411403</v>
      </c>
      <c r="AT8" s="286">
        <f t="shared" ca="1" si="19"/>
        <v>221.75837830113858</v>
      </c>
      <c r="AU8" s="286">
        <f t="shared" ca="1" si="19"/>
        <v>197.18237556118612</v>
      </c>
      <c r="AV8" s="286">
        <f t="shared" ca="1" si="19"/>
        <v>174.88588379159128</v>
      </c>
      <c r="AW8" s="286">
        <f t="shared" ca="1" si="19"/>
        <v>154.59960632702996</v>
      </c>
      <c r="AX8" s="286">
        <f t="shared" ca="1" si="19"/>
        <v>136.38009091744811</v>
      </c>
      <c r="AY8" s="286">
        <f t="shared" ca="1" si="19"/>
        <v>119.67442405626039</v>
      </c>
      <c r="AZ8" s="286">
        <f t="shared" ca="1" si="19"/>
        <v>104.5807889992919</v>
      </c>
      <c r="BA8" s="286">
        <f t="shared" ca="1" si="19"/>
        <v>90.996962167434162</v>
      </c>
      <c r="BB8" s="286">
        <f t="shared" ca="1" si="19"/>
        <v>78.865418015041769</v>
      </c>
      <c r="BC8" s="286">
        <f t="shared" ca="1" si="19"/>
        <v>68.03627874894903</v>
      </c>
      <c r="BD8" s="286">
        <f t="shared" ca="1" si="20"/>
        <v>58.449189543998486</v>
      </c>
      <c r="BE8" s="286">
        <f t="shared" ca="1" si="20"/>
        <v>50.089811961140001</v>
      </c>
      <c r="BF8" s="286">
        <f t="shared" ca="1" si="20"/>
        <v>42.744374519464159</v>
      </c>
      <c r="BG8" s="286">
        <f t="shared" ca="1" si="20"/>
        <v>36.406785457010827</v>
      </c>
      <c r="BH8" s="286">
        <f t="shared" ca="1" si="20"/>
        <v>30.926247369394076</v>
      </c>
      <c r="BI8" s="286">
        <f t="shared" ca="1" si="20"/>
        <v>26.311777729751441</v>
      </c>
      <c r="BJ8" s="287">
        <f t="shared" ca="1" si="21"/>
        <v>16911.186289601545</v>
      </c>
      <c r="BK8" s="11"/>
      <c r="BL8" s="2" t="str">
        <f t="shared" si="22"/>
        <v>Male and Female GB &amp; NI Insurance Claims</v>
      </c>
      <c r="BM8" s="86" t="s">
        <v>8</v>
      </c>
      <c r="BN8" s="24">
        <f>MATCH(BM8,'2020_5'!$11:$11,0)</f>
        <v>14</v>
      </c>
      <c r="BO8" s="2" t="str">
        <f t="shared" si="23"/>
        <v>N</v>
      </c>
      <c r="BP8" s="2">
        <v>1</v>
      </c>
      <c r="BQ8" s="2" t="s">
        <v>78</v>
      </c>
    </row>
    <row r="9" spans="1:73" ht="14.25" customHeight="1" x14ac:dyDescent="0.3">
      <c r="B9" s="6" t="str">
        <f>Results!B9</f>
        <v>2025_C</v>
      </c>
      <c r="C9" s="2" t="str">
        <f>Results!C9</f>
        <v>Deaths - AWP2 (Central)</v>
      </c>
      <c r="D9" s="2" t="str">
        <f>Results!D9</f>
        <v>PTC - Central</v>
      </c>
      <c r="E9" s="7" t="str">
        <f>Results!E9</f>
        <v>ACPC - 2025</v>
      </c>
      <c r="F9" s="285">
        <f t="shared" ca="1" si="15"/>
        <v>1703.5514465912763</v>
      </c>
      <c r="G9" s="286">
        <f t="shared" ca="1" si="15"/>
        <v>1760.2227555920622</v>
      </c>
      <c r="H9" s="286">
        <f t="shared" ca="1" si="15"/>
        <v>1815.1028593554061</v>
      </c>
      <c r="I9" s="286">
        <f t="shared" ca="1" si="15"/>
        <v>1870.3880005380945</v>
      </c>
      <c r="J9" s="286">
        <f t="shared" ca="1" si="15"/>
        <v>1917.1605487448805</v>
      </c>
      <c r="K9" s="286">
        <f t="shared" ca="1" si="15"/>
        <v>1961.6075620932152</v>
      </c>
      <c r="L9" s="286">
        <f t="shared" ca="1" si="15"/>
        <v>1999.280677811922</v>
      </c>
      <c r="M9" s="286">
        <f t="shared" ca="1" si="15"/>
        <v>2031.1636065806729</v>
      </c>
      <c r="N9" s="286">
        <f t="shared" ca="1" si="15"/>
        <v>2054.3089804027577</v>
      </c>
      <c r="O9" s="286">
        <f t="shared" ca="1" si="15"/>
        <v>2073.8414595316267</v>
      </c>
      <c r="P9" s="286">
        <f t="shared" ca="1" si="16"/>
        <v>2076.7304763952457</v>
      </c>
      <c r="Q9" s="286">
        <f t="shared" ca="1" si="16"/>
        <v>2071.8522571086201</v>
      </c>
      <c r="R9" s="286">
        <f t="shared" ca="1" si="16"/>
        <v>2054.2857441109577</v>
      </c>
      <c r="S9" s="286">
        <f t="shared" ca="1" si="16"/>
        <v>2030.4452031525436</v>
      </c>
      <c r="T9" s="286">
        <f t="shared" ca="1" si="16"/>
        <v>1996.0978568572507</v>
      </c>
      <c r="U9" s="286">
        <f t="shared" ca="1" si="16"/>
        <v>1951.7136934133066</v>
      </c>
      <c r="V9" s="286">
        <f t="shared" ca="1" si="16"/>
        <v>1898.3052520883261</v>
      </c>
      <c r="W9" s="286">
        <f t="shared" ca="1" si="16"/>
        <v>1837.3691061786162</v>
      </c>
      <c r="X9" s="286">
        <f t="shared" ca="1" si="16"/>
        <v>1770.7747217842241</v>
      </c>
      <c r="Y9" s="286">
        <f t="shared" ca="1" si="16"/>
        <v>1698.1921715154458</v>
      </c>
      <c r="Z9" s="286">
        <f t="shared" ca="1" si="17"/>
        <v>1619.2227774696587</v>
      </c>
      <c r="AA9" s="286">
        <f t="shared" ca="1" si="17"/>
        <v>1536.1527468491633</v>
      </c>
      <c r="AB9" s="286">
        <f t="shared" ca="1" si="17"/>
        <v>1449.7435248893353</v>
      </c>
      <c r="AC9" s="286">
        <f t="shared" ca="1" si="17"/>
        <v>1360.7918850948172</v>
      </c>
      <c r="AD9" s="286">
        <f t="shared" ca="1" si="17"/>
        <v>1271.7579967492004</v>
      </c>
      <c r="AE9" s="286">
        <f t="shared" ca="1" si="17"/>
        <v>1184.2209673187913</v>
      </c>
      <c r="AF9" s="286">
        <f t="shared" ca="1" si="17"/>
        <v>1101.1647360497248</v>
      </c>
      <c r="AG9" s="286">
        <f t="shared" ca="1" si="17"/>
        <v>1016.0530379722017</v>
      </c>
      <c r="AH9" s="286">
        <f t="shared" ca="1" si="17"/>
        <v>929.65856278910735</v>
      </c>
      <c r="AI9" s="286">
        <f t="shared" ca="1" si="17"/>
        <v>844.94201074758485</v>
      </c>
      <c r="AJ9" s="286">
        <f t="shared" ca="1" si="18"/>
        <v>766.56029282096586</v>
      </c>
      <c r="AK9" s="286">
        <f t="shared" ca="1" si="18"/>
        <v>692.81499534665386</v>
      </c>
      <c r="AL9" s="286">
        <f t="shared" ca="1" si="18"/>
        <v>612.64024198979462</v>
      </c>
      <c r="AM9" s="286">
        <f t="shared" ca="1" si="18"/>
        <v>544.99709836282932</v>
      </c>
      <c r="AN9" s="286">
        <f t="shared" ca="1" si="18"/>
        <v>486.57671503175777</v>
      </c>
      <c r="AO9" s="286">
        <f t="shared" ca="1" si="18"/>
        <v>435.22774432703966</v>
      </c>
      <c r="AP9" s="286">
        <f t="shared" ca="1" si="18"/>
        <v>389.73401209614468</v>
      </c>
      <c r="AQ9" s="286">
        <f t="shared" ca="1" si="18"/>
        <v>349.09570193533824</v>
      </c>
      <c r="AR9" s="286">
        <f t="shared" ca="1" si="18"/>
        <v>311.89656926726207</v>
      </c>
      <c r="AS9" s="286">
        <f t="shared" ca="1" si="18"/>
        <v>278.49796584184577</v>
      </c>
      <c r="AT9" s="286">
        <f t="shared" ca="1" si="19"/>
        <v>248.78350131146181</v>
      </c>
      <c r="AU9" s="286">
        <f t="shared" ca="1" si="19"/>
        <v>221.6454495271046</v>
      </c>
      <c r="AV9" s="286">
        <f t="shared" ca="1" si="19"/>
        <v>196.98046553470087</v>
      </c>
      <c r="AW9" s="286">
        <f t="shared" ca="1" si="19"/>
        <v>174.57694381897667</v>
      </c>
      <c r="AX9" s="286">
        <f t="shared" ca="1" si="19"/>
        <v>154.44722639254223</v>
      </c>
      <c r="AY9" s="286">
        <f t="shared" ca="1" si="19"/>
        <v>135.95650262418894</v>
      </c>
      <c r="AZ9" s="286">
        <f t="shared" ca="1" si="19"/>
        <v>119.13922912369172</v>
      </c>
      <c r="BA9" s="286">
        <f t="shared" ca="1" si="19"/>
        <v>103.9184245980012</v>
      </c>
      <c r="BB9" s="286">
        <f t="shared" ca="1" si="19"/>
        <v>90.289224517947574</v>
      </c>
      <c r="BC9" s="286">
        <f t="shared" ca="1" si="19"/>
        <v>78.076679601519089</v>
      </c>
      <c r="BD9" s="286">
        <f t="shared" ca="1" si="20"/>
        <v>67.231643147167148</v>
      </c>
      <c r="BE9" s="286">
        <f t="shared" ca="1" si="20"/>
        <v>57.732614553814777</v>
      </c>
      <c r="BF9" s="286">
        <f t="shared" ca="1" si="20"/>
        <v>49.356232323298599</v>
      </c>
      <c r="BG9" s="286">
        <f t="shared" ca="1" si="20"/>
        <v>42.140089430586293</v>
      </c>
      <c r="BH9" s="286">
        <f t="shared" ca="1" si="20"/>
        <v>35.879199975527662</v>
      </c>
      <c r="BI9" s="286">
        <f t="shared" ca="1" si="20"/>
        <v>30.587361704077217</v>
      </c>
      <c r="BJ9" s="287">
        <f t="shared" ca="1" si="21"/>
        <v>18314.139672158191</v>
      </c>
      <c r="BK9" s="11"/>
      <c r="BL9" s="2" t="str">
        <f t="shared" si="22"/>
        <v>Male and Female GB &amp; NI Claimants</v>
      </c>
      <c r="BM9" s="86" t="s">
        <v>17</v>
      </c>
      <c r="BN9" s="24">
        <f>MATCH(BM9,'2020_5'!$11:$11,0)</f>
        <v>15</v>
      </c>
      <c r="BO9" s="2" t="str">
        <f t="shared" si="23"/>
        <v>O</v>
      </c>
      <c r="BP9" s="2">
        <v>1</v>
      </c>
      <c r="BQ9" s="2" t="s">
        <v>78</v>
      </c>
    </row>
    <row r="10" spans="1:73" ht="14.25" customHeight="1" x14ac:dyDescent="0.3">
      <c r="B10" s="6" t="str">
        <f>Results!B10</f>
        <v>2025_D</v>
      </c>
      <c r="C10" s="2" t="str">
        <f>Results!C10</f>
        <v>Deaths - AWP2 (Central)</v>
      </c>
      <c r="D10" s="2" t="str">
        <f>Results!D10</f>
        <v>PTC - Central</v>
      </c>
      <c r="E10" s="7" t="str">
        <f>Results!E10</f>
        <v>ACPC - Central</v>
      </c>
      <c r="F10" s="285">
        <f t="shared" ca="1" si="15"/>
        <v>1703.5514465912763</v>
      </c>
      <c r="G10" s="286">
        <f t="shared" ca="1" si="15"/>
        <v>1760.2227555920622</v>
      </c>
      <c r="H10" s="286">
        <f t="shared" ca="1" si="15"/>
        <v>1815.1028593554061</v>
      </c>
      <c r="I10" s="286">
        <f t="shared" ca="1" si="15"/>
        <v>1870.3880005380945</v>
      </c>
      <c r="J10" s="286">
        <f t="shared" ca="1" si="15"/>
        <v>1917.1605487448805</v>
      </c>
      <c r="K10" s="286">
        <f t="shared" ca="1" si="15"/>
        <v>1961.6075620932152</v>
      </c>
      <c r="L10" s="286">
        <f t="shared" ca="1" si="15"/>
        <v>1999.280677811922</v>
      </c>
      <c r="M10" s="286">
        <f t="shared" ca="1" si="15"/>
        <v>2031.1636065806729</v>
      </c>
      <c r="N10" s="286">
        <f t="shared" ca="1" si="15"/>
        <v>2054.3089804027577</v>
      </c>
      <c r="O10" s="286">
        <f t="shared" ca="1" si="15"/>
        <v>2073.8414595316267</v>
      </c>
      <c r="P10" s="286">
        <f t="shared" ca="1" si="16"/>
        <v>2076.7304763952457</v>
      </c>
      <c r="Q10" s="286">
        <f t="shared" ca="1" si="16"/>
        <v>2071.8522571086201</v>
      </c>
      <c r="R10" s="286">
        <f t="shared" ca="1" si="16"/>
        <v>2054.2857441109577</v>
      </c>
      <c r="S10" s="286">
        <f t="shared" ca="1" si="16"/>
        <v>2030.4452031525436</v>
      </c>
      <c r="T10" s="286">
        <f t="shared" ca="1" si="16"/>
        <v>1996.0978568572507</v>
      </c>
      <c r="U10" s="286">
        <f t="shared" ca="1" si="16"/>
        <v>1951.7136934133066</v>
      </c>
      <c r="V10" s="286">
        <f t="shared" ca="1" si="16"/>
        <v>1898.3052520883261</v>
      </c>
      <c r="W10" s="286">
        <f t="shared" ca="1" si="16"/>
        <v>1837.3691061786162</v>
      </c>
      <c r="X10" s="286">
        <f t="shared" ca="1" si="16"/>
        <v>1770.7747217842241</v>
      </c>
      <c r="Y10" s="286">
        <f t="shared" ca="1" si="16"/>
        <v>1698.1921715154458</v>
      </c>
      <c r="Z10" s="286">
        <f t="shared" ca="1" si="17"/>
        <v>1619.2227774696587</v>
      </c>
      <c r="AA10" s="286">
        <f t="shared" ca="1" si="17"/>
        <v>1536.1527468491633</v>
      </c>
      <c r="AB10" s="286">
        <f t="shared" ca="1" si="17"/>
        <v>1449.7435248893353</v>
      </c>
      <c r="AC10" s="286">
        <f t="shared" ca="1" si="17"/>
        <v>1360.7918850948172</v>
      </c>
      <c r="AD10" s="286">
        <f t="shared" ca="1" si="17"/>
        <v>1271.7579967492004</v>
      </c>
      <c r="AE10" s="286">
        <f t="shared" ca="1" si="17"/>
        <v>1184.2209673187913</v>
      </c>
      <c r="AF10" s="286">
        <f t="shared" ca="1" si="17"/>
        <v>1101.1647360497248</v>
      </c>
      <c r="AG10" s="286">
        <f t="shared" ca="1" si="17"/>
        <v>1016.0530379722017</v>
      </c>
      <c r="AH10" s="286">
        <f t="shared" ca="1" si="17"/>
        <v>929.65856278910735</v>
      </c>
      <c r="AI10" s="286">
        <f t="shared" ca="1" si="17"/>
        <v>844.94201074758485</v>
      </c>
      <c r="AJ10" s="286">
        <f t="shared" ca="1" si="18"/>
        <v>766.56029282096586</v>
      </c>
      <c r="AK10" s="286">
        <f t="shared" ca="1" si="18"/>
        <v>692.81499534665386</v>
      </c>
      <c r="AL10" s="286">
        <f t="shared" ca="1" si="18"/>
        <v>612.64024198979462</v>
      </c>
      <c r="AM10" s="286">
        <f t="shared" ca="1" si="18"/>
        <v>544.99709836282932</v>
      </c>
      <c r="AN10" s="286">
        <f t="shared" ca="1" si="18"/>
        <v>486.57671503175777</v>
      </c>
      <c r="AO10" s="286">
        <f t="shared" ca="1" si="18"/>
        <v>435.22774432703966</v>
      </c>
      <c r="AP10" s="286">
        <f t="shared" ca="1" si="18"/>
        <v>389.73401209614468</v>
      </c>
      <c r="AQ10" s="286">
        <f t="shared" ca="1" si="18"/>
        <v>349.09570193533824</v>
      </c>
      <c r="AR10" s="286">
        <f t="shared" ca="1" si="18"/>
        <v>311.89656926726207</v>
      </c>
      <c r="AS10" s="286">
        <f t="shared" ca="1" si="18"/>
        <v>278.49796584184577</v>
      </c>
      <c r="AT10" s="286">
        <f t="shared" ca="1" si="19"/>
        <v>248.78350131146181</v>
      </c>
      <c r="AU10" s="286">
        <f t="shared" ca="1" si="19"/>
        <v>221.6454495271046</v>
      </c>
      <c r="AV10" s="286">
        <f t="shared" ca="1" si="19"/>
        <v>196.98046553470087</v>
      </c>
      <c r="AW10" s="286">
        <f t="shared" ca="1" si="19"/>
        <v>174.57694381897667</v>
      </c>
      <c r="AX10" s="286">
        <f t="shared" ca="1" si="19"/>
        <v>154.44722639254223</v>
      </c>
      <c r="AY10" s="286">
        <f t="shared" ca="1" si="19"/>
        <v>135.95650262418894</v>
      </c>
      <c r="AZ10" s="286">
        <f t="shared" ca="1" si="19"/>
        <v>119.13922912369172</v>
      </c>
      <c r="BA10" s="286">
        <f t="shared" ca="1" si="19"/>
        <v>103.9184245980012</v>
      </c>
      <c r="BB10" s="286">
        <f t="shared" ca="1" si="19"/>
        <v>90.289224517947574</v>
      </c>
      <c r="BC10" s="286">
        <f t="shared" ca="1" si="19"/>
        <v>78.076679601519089</v>
      </c>
      <c r="BD10" s="286">
        <f t="shared" ca="1" si="20"/>
        <v>67.231643147167148</v>
      </c>
      <c r="BE10" s="286">
        <f t="shared" ca="1" si="20"/>
        <v>57.732614553814777</v>
      </c>
      <c r="BF10" s="286">
        <f t="shared" ca="1" si="20"/>
        <v>49.356232323298599</v>
      </c>
      <c r="BG10" s="286">
        <f t="shared" ca="1" si="20"/>
        <v>42.140089430586293</v>
      </c>
      <c r="BH10" s="286">
        <f t="shared" ca="1" si="20"/>
        <v>35.879199975527662</v>
      </c>
      <c r="BI10" s="286">
        <f t="shared" ca="1" si="20"/>
        <v>30.587361704077217</v>
      </c>
      <c r="BJ10" s="287">
        <f t="shared" ca="1" si="21"/>
        <v>18314.139672158191</v>
      </c>
      <c r="BK10" s="11"/>
      <c r="BL10" s="2" t="str">
        <f t="shared" si="22"/>
        <v>Average cost per claimant</v>
      </c>
      <c r="BM10" s="86" t="s">
        <v>9</v>
      </c>
      <c r="BN10" s="24">
        <f>MATCH(BM10,'2020_5'!$11:$11,0)</f>
        <v>17</v>
      </c>
      <c r="BO10" s="2" t="str">
        <f t="shared" si="23"/>
        <v>Q</v>
      </c>
      <c r="BP10" s="2">
        <v>1</v>
      </c>
      <c r="BQ10" s="195" t="s">
        <v>80</v>
      </c>
    </row>
    <row r="11" spans="1:73" ht="14.25" customHeight="1" x14ac:dyDescent="0.3">
      <c r="B11" s="6" t="str">
        <f>Results!B11</f>
        <v>2025_E</v>
      </c>
      <c r="C11" s="2" t="str">
        <f>Results!C11</f>
        <v>Deaths - AWP2025 (ONS 2022 POP)</v>
      </c>
      <c r="D11" s="2" t="str">
        <f>Results!D11</f>
        <v>PTC - Central</v>
      </c>
      <c r="E11" s="7" t="str">
        <f>Results!E11</f>
        <v>ACPC - 2025</v>
      </c>
      <c r="F11" s="285">
        <f t="shared" ca="1" si="15"/>
        <v>1705.5139151336643</v>
      </c>
      <c r="G11" s="286">
        <f t="shared" ca="1" si="15"/>
        <v>1762.293777730421</v>
      </c>
      <c r="H11" s="286">
        <f t="shared" ca="1" si="15"/>
        <v>1817.3193403428234</v>
      </c>
      <c r="I11" s="286">
        <f t="shared" ca="1" si="15"/>
        <v>1872.7278401048691</v>
      </c>
      <c r="J11" s="286">
        <f t="shared" ca="1" si="15"/>
        <v>1919.5920536281137</v>
      </c>
      <c r="K11" s="286">
        <f t="shared" ca="1" si="15"/>
        <v>1964.1248694769401</v>
      </c>
      <c r="L11" s="286">
        <f t="shared" ca="1" si="15"/>
        <v>2001.8732283815323</v>
      </c>
      <c r="M11" s="286">
        <f t="shared" ca="1" si="15"/>
        <v>2031.9225355995734</v>
      </c>
      <c r="N11" s="286">
        <f t="shared" ca="1" si="15"/>
        <v>2052.7379109248182</v>
      </c>
      <c r="O11" s="286">
        <f t="shared" ca="1" si="15"/>
        <v>2069.9084502831333</v>
      </c>
      <c r="P11" s="286">
        <f t="shared" ca="1" si="16"/>
        <v>2069.4960406364576</v>
      </c>
      <c r="Q11" s="286">
        <f t="shared" ca="1" si="16"/>
        <v>2061.3354845025892</v>
      </c>
      <c r="R11" s="286">
        <f t="shared" ca="1" si="16"/>
        <v>2041.4842557310997</v>
      </c>
      <c r="S11" s="286">
        <f t="shared" ca="1" si="16"/>
        <v>2009.1150183931907</v>
      </c>
      <c r="T11" s="286">
        <f t="shared" ca="1" si="16"/>
        <v>1972.6999873849093</v>
      </c>
      <c r="U11" s="286">
        <f t="shared" ca="1" si="16"/>
        <v>1912.4329694013463</v>
      </c>
      <c r="V11" s="286">
        <f t="shared" ca="1" si="16"/>
        <v>1849.9533018426941</v>
      </c>
      <c r="W11" s="286">
        <f t="shared" ca="1" si="16"/>
        <v>1782.4040192913646</v>
      </c>
      <c r="X11" s="286">
        <f t="shared" ca="1" si="16"/>
        <v>1707.7130086367899</v>
      </c>
      <c r="Y11" s="286">
        <f t="shared" ca="1" si="16"/>
        <v>1631.2751420081854</v>
      </c>
      <c r="Z11" s="286">
        <f t="shared" ca="1" si="17"/>
        <v>1549.3860149127008</v>
      </c>
      <c r="AA11" s="286">
        <f t="shared" ca="1" si="17"/>
        <v>1464.4715972486922</v>
      </c>
      <c r="AB11" s="286">
        <f t="shared" ca="1" si="17"/>
        <v>1376.9949474965347</v>
      </c>
      <c r="AC11" s="286">
        <f t="shared" ca="1" si="17"/>
        <v>1288.0932801232416</v>
      </c>
      <c r="AD11" s="286">
        <f t="shared" ca="1" si="17"/>
        <v>1199.8668815461913</v>
      </c>
      <c r="AE11" s="286">
        <f t="shared" ca="1" si="17"/>
        <v>1113.9123474894293</v>
      </c>
      <c r="AF11" s="286">
        <f t="shared" ca="1" si="17"/>
        <v>1032.5690053212343</v>
      </c>
      <c r="AG11" s="286">
        <f t="shared" ca="1" si="17"/>
        <v>949.67528420631527</v>
      </c>
      <c r="AH11" s="286">
        <f t="shared" ca="1" si="17"/>
        <v>866.35954219842279</v>
      </c>
      <c r="AI11" s="286">
        <f t="shared" ca="1" si="17"/>
        <v>784.9310416664606</v>
      </c>
      <c r="AJ11" s="286">
        <f t="shared" ca="1" si="18"/>
        <v>709.63472307899895</v>
      </c>
      <c r="AK11" s="286">
        <f t="shared" ca="1" si="18"/>
        <v>638.98244137453298</v>
      </c>
      <c r="AL11" s="286">
        <f t="shared" ca="1" si="18"/>
        <v>563.30864973890175</v>
      </c>
      <c r="AM11" s="286">
        <f t="shared" ca="1" si="18"/>
        <v>499.7306980679154</v>
      </c>
      <c r="AN11" s="286">
        <f t="shared" ca="1" si="18"/>
        <v>445.21171882305237</v>
      </c>
      <c r="AO11" s="286">
        <f t="shared" ca="1" si="18"/>
        <v>397.65507589912329</v>
      </c>
      <c r="AP11" s="286">
        <f t="shared" ca="1" si="18"/>
        <v>355.61152172633223</v>
      </c>
      <c r="AQ11" s="286">
        <f t="shared" ca="1" si="18"/>
        <v>318.25769248481572</v>
      </c>
      <c r="AR11" s="286">
        <f t="shared" ca="1" si="18"/>
        <v>284.19407376409782</v>
      </c>
      <c r="AS11" s="286">
        <f t="shared" ca="1" si="18"/>
        <v>253.59182129974926</v>
      </c>
      <c r="AT11" s="286">
        <f t="shared" ca="1" si="19"/>
        <v>226.33049539043225</v>
      </c>
      <c r="AU11" s="286">
        <f t="shared" ca="1" si="19"/>
        <v>201.43089984423517</v>
      </c>
      <c r="AV11" s="286">
        <f t="shared" ca="1" si="19"/>
        <v>178.83519703473485</v>
      </c>
      <c r="AW11" s="286">
        <f t="shared" ca="1" si="19"/>
        <v>158.26800897905989</v>
      </c>
      <c r="AX11" s="286">
        <f t="shared" ca="1" si="19"/>
        <v>139.78003223103835</v>
      </c>
      <c r="AY11" s="286">
        <f t="shared" ca="1" si="19"/>
        <v>122.81511283689892</v>
      </c>
      <c r="AZ11" s="286">
        <f t="shared" ca="1" si="19"/>
        <v>107.48700534132138</v>
      </c>
      <c r="BA11" s="286">
        <f t="shared" ca="1" si="19"/>
        <v>93.684798766191264</v>
      </c>
      <c r="BB11" s="286">
        <f t="shared" ca="1" si="19"/>
        <v>81.349051833362083</v>
      </c>
      <c r="BC11" s="286">
        <f t="shared" ca="1" si="19"/>
        <v>70.337656144314721</v>
      </c>
      <c r="BD11" s="286">
        <f t="shared" ca="1" si="20"/>
        <v>60.576710210719114</v>
      </c>
      <c r="BE11" s="286">
        <f t="shared" ca="1" si="20"/>
        <v>52.055068542410552</v>
      </c>
      <c r="BF11" s="286">
        <f t="shared" ca="1" si="20"/>
        <v>44.562404151291226</v>
      </c>
      <c r="BG11" s="286">
        <f t="shared" ca="1" si="20"/>
        <v>38.08858826674836</v>
      </c>
      <c r="BH11" s="286">
        <f t="shared" ca="1" si="20"/>
        <v>32.481495113905417</v>
      </c>
      <c r="BI11" s="286">
        <f t="shared" ca="1" si="20"/>
        <v>27.753055890706985</v>
      </c>
      <c r="BJ11" s="287">
        <f t="shared" ca="1" si="21"/>
        <v>17119.898104783148</v>
      </c>
      <c r="BK11" s="11"/>
      <c r="BL11" s="2" t="str">
        <f t="shared" si="22"/>
        <v>Inflation</v>
      </c>
      <c r="BM11" s="86" t="s">
        <v>3</v>
      </c>
      <c r="BN11" s="24">
        <f>MATCH(BM11,'2020_5'!$11:$11,0)</f>
        <v>18</v>
      </c>
      <c r="BO11" s="2" t="str">
        <f t="shared" si="23"/>
        <v>R</v>
      </c>
      <c r="BP11" s="2">
        <v>1</v>
      </c>
      <c r="BQ11" s="2" t="s">
        <v>79</v>
      </c>
    </row>
    <row r="12" spans="1:73" ht="14.25" customHeight="1" x14ac:dyDescent="0.3">
      <c r="B12" s="6" t="str">
        <f>Results!B12</f>
        <v>2025_F</v>
      </c>
      <c r="C12" s="2" t="str">
        <f>Results!C12</f>
        <v>Deaths - AWP2025 (ONS 2022MORT)</v>
      </c>
      <c r="D12" s="2" t="str">
        <f>Results!D12</f>
        <v>PTC - Central</v>
      </c>
      <c r="E12" s="7" t="str">
        <f>Results!E12</f>
        <v>ACPC - 2025</v>
      </c>
      <c r="F12" s="285">
        <f t="shared" ca="1" si="15"/>
        <v>1705.5139151336643</v>
      </c>
      <c r="G12" s="286">
        <f t="shared" ca="1" si="15"/>
        <v>1762.293777730421</v>
      </c>
      <c r="H12" s="286">
        <f t="shared" ca="1" si="15"/>
        <v>1817.3193403428234</v>
      </c>
      <c r="I12" s="286">
        <f t="shared" ca="1" si="15"/>
        <v>1872.7278401048691</v>
      </c>
      <c r="J12" s="286">
        <f t="shared" ca="1" si="15"/>
        <v>1919.5920536281137</v>
      </c>
      <c r="K12" s="286">
        <f t="shared" ca="1" si="15"/>
        <v>1964.1248694769401</v>
      </c>
      <c r="L12" s="286">
        <f t="shared" ca="1" si="15"/>
        <v>2001.8732283815323</v>
      </c>
      <c r="M12" s="286">
        <f t="shared" ca="1" si="15"/>
        <v>2031.9225355995734</v>
      </c>
      <c r="N12" s="286">
        <f t="shared" ca="1" si="15"/>
        <v>2052.7379109248182</v>
      </c>
      <c r="O12" s="286">
        <f t="shared" ca="1" si="15"/>
        <v>2069.9084502831333</v>
      </c>
      <c r="P12" s="286">
        <f t="shared" ca="1" si="16"/>
        <v>2069.4960406364576</v>
      </c>
      <c r="Q12" s="286">
        <f t="shared" ca="1" si="16"/>
        <v>2061.3354845025892</v>
      </c>
      <c r="R12" s="286">
        <f t="shared" ca="1" si="16"/>
        <v>2041.4842557310997</v>
      </c>
      <c r="S12" s="286">
        <f t="shared" ca="1" si="16"/>
        <v>2009.1150183931907</v>
      </c>
      <c r="T12" s="286">
        <f t="shared" ca="1" si="16"/>
        <v>1972.6999873849093</v>
      </c>
      <c r="U12" s="286">
        <f t="shared" ca="1" si="16"/>
        <v>1912.4329694013463</v>
      </c>
      <c r="V12" s="286">
        <f t="shared" ca="1" si="16"/>
        <v>1841.3083132730742</v>
      </c>
      <c r="W12" s="286">
        <f t="shared" ca="1" si="16"/>
        <v>1770.6336528042962</v>
      </c>
      <c r="X12" s="286">
        <f t="shared" ca="1" si="16"/>
        <v>1697.0338547554875</v>
      </c>
      <c r="Y12" s="286">
        <f t="shared" ca="1" si="16"/>
        <v>1618.8514156283607</v>
      </c>
      <c r="Z12" s="286">
        <f t="shared" ca="1" si="17"/>
        <v>1536.531779193595</v>
      </c>
      <c r="AA12" s="286">
        <f t="shared" ca="1" si="17"/>
        <v>1451.4345384965202</v>
      </c>
      <c r="AB12" s="286">
        <f t="shared" ca="1" si="17"/>
        <v>1363.9962272289245</v>
      </c>
      <c r="AC12" s="286">
        <f t="shared" ca="1" si="17"/>
        <v>1275.3083674992822</v>
      </c>
      <c r="AD12" s="286">
        <f t="shared" ca="1" si="17"/>
        <v>1187.4220217058232</v>
      </c>
      <c r="AE12" s="286">
        <f t="shared" ca="1" si="17"/>
        <v>1101.7771757226046</v>
      </c>
      <c r="AF12" s="286">
        <f t="shared" ca="1" si="17"/>
        <v>1020.8222747715367</v>
      </c>
      <c r="AG12" s="286">
        <f t="shared" ca="1" si="17"/>
        <v>938.47081925895316</v>
      </c>
      <c r="AH12" s="286">
        <f t="shared" ca="1" si="17"/>
        <v>855.80782707352455</v>
      </c>
      <c r="AI12" s="286">
        <f t="shared" ca="1" si="17"/>
        <v>775.16634244613545</v>
      </c>
      <c r="AJ12" s="286">
        <f t="shared" ca="1" si="18"/>
        <v>700.65257119623323</v>
      </c>
      <c r="AK12" s="286">
        <f t="shared" ca="1" si="18"/>
        <v>630.72031940655029</v>
      </c>
      <c r="AL12" s="286">
        <f t="shared" ca="1" si="18"/>
        <v>555.80673206092797</v>
      </c>
      <c r="AM12" s="286">
        <f t="shared" ca="1" si="18"/>
        <v>492.79376740564265</v>
      </c>
      <c r="AN12" s="286">
        <f t="shared" ca="1" si="18"/>
        <v>438.65358604580302</v>
      </c>
      <c r="AO12" s="286">
        <f t="shared" ca="1" si="18"/>
        <v>391.39839296226938</v>
      </c>
      <c r="AP12" s="286">
        <f t="shared" ca="1" si="18"/>
        <v>349.69064276853908</v>
      </c>
      <c r="AQ12" s="286">
        <f t="shared" ca="1" si="18"/>
        <v>312.65002329919952</v>
      </c>
      <c r="AR12" s="286">
        <f t="shared" ca="1" si="18"/>
        <v>278.92728798070959</v>
      </c>
      <c r="AS12" s="286">
        <f t="shared" ca="1" si="18"/>
        <v>248.67483412411403</v>
      </c>
      <c r="AT12" s="286">
        <f t="shared" ca="1" si="19"/>
        <v>221.75837830113858</v>
      </c>
      <c r="AU12" s="286">
        <f t="shared" ca="1" si="19"/>
        <v>197.18237556118612</v>
      </c>
      <c r="AV12" s="286">
        <f t="shared" ca="1" si="19"/>
        <v>174.88588379159128</v>
      </c>
      <c r="AW12" s="286">
        <f t="shared" ca="1" si="19"/>
        <v>154.59960632702996</v>
      </c>
      <c r="AX12" s="286">
        <f t="shared" ca="1" si="19"/>
        <v>136.38009091744811</v>
      </c>
      <c r="AY12" s="286">
        <f t="shared" ca="1" si="19"/>
        <v>119.67442405626039</v>
      </c>
      <c r="AZ12" s="286">
        <f t="shared" ca="1" si="19"/>
        <v>104.5807889992919</v>
      </c>
      <c r="BA12" s="286">
        <f t="shared" ca="1" si="19"/>
        <v>90.996962167434162</v>
      </c>
      <c r="BB12" s="286">
        <f t="shared" ca="1" si="19"/>
        <v>78.865418015041769</v>
      </c>
      <c r="BC12" s="286">
        <f t="shared" ca="1" si="19"/>
        <v>68.03627874894903</v>
      </c>
      <c r="BD12" s="286">
        <f t="shared" ca="1" si="20"/>
        <v>58.449189543998486</v>
      </c>
      <c r="BE12" s="286">
        <f t="shared" ca="1" si="20"/>
        <v>50.089811961140001</v>
      </c>
      <c r="BF12" s="286">
        <f t="shared" ca="1" si="20"/>
        <v>42.744374519464159</v>
      </c>
      <c r="BG12" s="286">
        <f t="shared" ca="1" si="20"/>
        <v>36.406785457010827</v>
      </c>
      <c r="BH12" s="286">
        <f t="shared" ca="1" si="20"/>
        <v>30.926247369394076</v>
      </c>
      <c r="BI12" s="286">
        <f t="shared" ca="1" si="20"/>
        <v>26.311777729751441</v>
      </c>
      <c r="BJ12" s="287">
        <f t="shared" ca="1" si="21"/>
        <v>16911.186289601545</v>
      </c>
      <c r="BK12" s="11"/>
      <c r="BL12" s="2" t="s">
        <v>43</v>
      </c>
      <c r="BM12" s="86" t="s">
        <v>32</v>
      </c>
      <c r="BN12" s="24">
        <f>MATCH(BM12,'2020_5'!$11:$11,0)</f>
        <v>19</v>
      </c>
      <c r="BO12" s="2" t="str">
        <f t="shared" si="23"/>
        <v>S</v>
      </c>
      <c r="BP12" s="2">
        <f>10^6</f>
        <v>1000000</v>
      </c>
      <c r="BQ12" s="195" t="s">
        <v>81</v>
      </c>
    </row>
    <row r="13" spans="1:73" ht="14.25" customHeight="1" x14ac:dyDescent="0.3">
      <c r="B13" s="6"/>
      <c r="E13" s="7"/>
      <c r="F13" s="285"/>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c r="AS13" s="286"/>
      <c r="AT13" s="286"/>
      <c r="AU13" s="286"/>
      <c r="AV13" s="286"/>
      <c r="AW13" s="286"/>
      <c r="AX13" s="286"/>
      <c r="AY13" s="286"/>
      <c r="AZ13" s="286"/>
      <c r="BA13" s="286"/>
      <c r="BB13" s="286"/>
      <c r="BC13" s="286"/>
      <c r="BD13" s="286"/>
      <c r="BE13" s="286"/>
      <c r="BF13" s="286"/>
      <c r="BG13" s="286"/>
      <c r="BH13" s="286"/>
      <c r="BI13" s="286"/>
      <c r="BJ13" s="287"/>
      <c r="BK13" s="11"/>
      <c r="BL13" s="2" t="s">
        <v>44</v>
      </c>
      <c r="BM13" s="86" t="s">
        <v>33</v>
      </c>
      <c r="BN13" s="24" t="e">
        <f>MATCH(BM13,'2020_5'!$11:$11,0)</f>
        <v>#N/A</v>
      </c>
      <c r="BO13" s="2" t="e">
        <f t="shared" si="23"/>
        <v>#N/A</v>
      </c>
      <c r="BP13" s="2">
        <f>10^6</f>
        <v>1000000</v>
      </c>
      <c r="BQ13" s="195" t="s">
        <v>81</v>
      </c>
    </row>
    <row r="14" spans="1:73" ht="14.25" customHeight="1" x14ac:dyDescent="0.3">
      <c r="B14" s="6"/>
      <c r="E14" s="7"/>
      <c r="F14" s="285"/>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6"/>
      <c r="BG14" s="286"/>
      <c r="BH14" s="286"/>
      <c r="BI14" s="286"/>
      <c r="BJ14" s="287"/>
      <c r="BK14" s="11"/>
    </row>
    <row r="15" spans="1:73" ht="14.25" customHeight="1" x14ac:dyDescent="0.3">
      <c r="B15" s="6"/>
      <c r="E15" s="7"/>
      <c r="F15" s="285"/>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6"/>
      <c r="AW15" s="286"/>
      <c r="AX15" s="286"/>
      <c r="AY15" s="286"/>
      <c r="AZ15" s="286"/>
      <c r="BA15" s="286"/>
      <c r="BB15" s="286"/>
      <c r="BC15" s="286"/>
      <c r="BD15" s="286"/>
      <c r="BE15" s="286"/>
      <c r="BF15" s="286"/>
      <c r="BG15" s="286"/>
      <c r="BH15" s="286"/>
      <c r="BI15" s="286"/>
      <c r="BJ15" s="287"/>
      <c r="BK15" s="11"/>
    </row>
    <row r="16" spans="1:73" ht="14" x14ac:dyDescent="0.3">
      <c r="B16" s="6"/>
      <c r="E16" s="7"/>
      <c r="F16" s="285"/>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6"/>
      <c r="BG16" s="286"/>
      <c r="BH16" s="286"/>
      <c r="BI16" s="286"/>
      <c r="BJ16" s="287"/>
    </row>
    <row r="17" spans="2:62" ht="14" x14ac:dyDescent="0.3">
      <c r="B17" s="6"/>
      <c r="E17" s="7"/>
      <c r="F17" s="285"/>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c r="AJ17" s="286"/>
      <c r="AK17" s="286"/>
      <c r="AL17" s="286"/>
      <c r="AM17" s="286"/>
      <c r="AN17" s="286"/>
      <c r="AO17" s="286"/>
      <c r="AP17" s="286"/>
      <c r="AQ17" s="286"/>
      <c r="AR17" s="286"/>
      <c r="AS17" s="286"/>
      <c r="AT17" s="286"/>
      <c r="AU17" s="286"/>
      <c r="AV17" s="286"/>
      <c r="AW17" s="286"/>
      <c r="AX17" s="286"/>
      <c r="AY17" s="286"/>
      <c r="AZ17" s="286"/>
      <c r="BA17" s="286"/>
      <c r="BB17" s="286"/>
      <c r="BC17" s="286"/>
      <c r="BD17" s="286"/>
      <c r="BE17" s="286"/>
      <c r="BF17" s="286"/>
      <c r="BG17" s="286"/>
      <c r="BH17" s="286"/>
      <c r="BI17" s="286"/>
      <c r="BJ17" s="287"/>
    </row>
    <row r="18" spans="2:62" ht="14" x14ac:dyDescent="0.3">
      <c r="B18" s="6"/>
      <c r="E18" s="7"/>
      <c r="F18" s="285"/>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6"/>
      <c r="BE18" s="286"/>
      <c r="BF18" s="286"/>
      <c r="BG18" s="286"/>
      <c r="BH18" s="286"/>
      <c r="BI18" s="286"/>
      <c r="BJ18" s="287"/>
    </row>
    <row r="19" spans="2:62" ht="14" x14ac:dyDescent="0.3">
      <c r="B19" s="6"/>
      <c r="E19" s="7"/>
      <c r="F19" s="285"/>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6"/>
      <c r="BD19" s="286"/>
      <c r="BE19" s="286"/>
      <c r="BF19" s="286"/>
      <c r="BG19" s="286"/>
      <c r="BH19" s="286"/>
      <c r="BI19" s="286"/>
      <c r="BJ19" s="287"/>
    </row>
    <row r="20" spans="2:62" ht="14" x14ac:dyDescent="0.3">
      <c r="B20" s="6"/>
      <c r="E20" s="7"/>
      <c r="F20" s="285"/>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7"/>
    </row>
    <row r="21" spans="2:62" ht="14" x14ac:dyDescent="0.3">
      <c r="B21" s="6"/>
      <c r="E21" s="7"/>
      <c r="F21" s="285"/>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c r="AJ21" s="286"/>
      <c r="AK21" s="286"/>
      <c r="AL21" s="286"/>
      <c r="AM21" s="286"/>
      <c r="AN21" s="286"/>
      <c r="AO21" s="286"/>
      <c r="AP21" s="286"/>
      <c r="AQ21" s="286"/>
      <c r="AR21" s="286"/>
      <c r="AS21" s="286"/>
      <c r="AT21" s="286"/>
      <c r="AU21" s="286"/>
      <c r="AV21" s="286"/>
      <c r="AW21" s="286"/>
      <c r="AX21" s="286"/>
      <c r="AY21" s="286"/>
      <c r="AZ21" s="286"/>
      <c r="BA21" s="286"/>
      <c r="BB21" s="286"/>
      <c r="BC21" s="286"/>
      <c r="BD21" s="286"/>
      <c r="BE21" s="286"/>
      <c r="BF21" s="286"/>
      <c r="BG21" s="286"/>
      <c r="BH21" s="286"/>
      <c r="BI21" s="286"/>
      <c r="BJ21" s="287"/>
    </row>
    <row r="22" spans="2:62" ht="14" x14ac:dyDescent="0.3">
      <c r="B22" s="6"/>
      <c r="E22" s="7"/>
      <c r="F22" s="285"/>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D22" s="286"/>
      <c r="BE22" s="286"/>
      <c r="BF22" s="286"/>
      <c r="BG22" s="286"/>
      <c r="BH22" s="286"/>
      <c r="BI22" s="286"/>
      <c r="BJ22" s="287"/>
    </row>
    <row r="23" spans="2:62" ht="14" x14ac:dyDescent="0.3">
      <c r="B23" s="6"/>
      <c r="E23" s="7"/>
      <c r="F23" s="285"/>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c r="AJ23" s="286"/>
      <c r="AK23" s="286"/>
      <c r="AL23" s="286"/>
      <c r="AM23" s="286"/>
      <c r="AN23" s="286"/>
      <c r="AO23" s="286"/>
      <c r="AP23" s="286"/>
      <c r="AQ23" s="286"/>
      <c r="AR23" s="286"/>
      <c r="AS23" s="286"/>
      <c r="AT23" s="286"/>
      <c r="AU23" s="286"/>
      <c r="AV23" s="286"/>
      <c r="AW23" s="286"/>
      <c r="AX23" s="286"/>
      <c r="AY23" s="286"/>
      <c r="AZ23" s="286"/>
      <c r="BA23" s="286"/>
      <c r="BB23" s="286"/>
      <c r="BC23" s="286"/>
      <c r="BD23" s="286"/>
      <c r="BE23" s="286"/>
      <c r="BF23" s="286"/>
      <c r="BG23" s="286"/>
      <c r="BH23" s="286"/>
      <c r="BI23" s="286"/>
      <c r="BJ23" s="287"/>
    </row>
    <row r="24" spans="2:62" ht="14" x14ac:dyDescent="0.3">
      <c r="B24" s="6"/>
      <c r="E24" s="7"/>
      <c r="F24" s="285"/>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c r="AJ24" s="286"/>
      <c r="AK24" s="286"/>
      <c r="AL24" s="286"/>
      <c r="AM24" s="286"/>
      <c r="AN24" s="286"/>
      <c r="AO24" s="286"/>
      <c r="AP24" s="286"/>
      <c r="AQ24" s="286"/>
      <c r="AR24" s="286"/>
      <c r="AS24" s="286"/>
      <c r="AT24" s="286"/>
      <c r="AU24" s="286"/>
      <c r="AV24" s="286"/>
      <c r="AW24" s="286"/>
      <c r="AX24" s="286"/>
      <c r="AY24" s="286"/>
      <c r="AZ24" s="286"/>
      <c r="BA24" s="286"/>
      <c r="BB24" s="286"/>
      <c r="BC24" s="286"/>
      <c r="BD24" s="286"/>
      <c r="BE24" s="286"/>
      <c r="BF24" s="286"/>
      <c r="BG24" s="286"/>
      <c r="BH24" s="286"/>
      <c r="BI24" s="286"/>
      <c r="BJ24" s="287"/>
    </row>
    <row r="25" spans="2:62" ht="14" x14ac:dyDescent="0.3">
      <c r="B25" s="6"/>
      <c r="E25" s="7"/>
      <c r="F25" s="285"/>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6"/>
      <c r="BE25" s="286"/>
      <c r="BF25" s="286"/>
      <c r="BG25" s="286"/>
      <c r="BH25" s="286"/>
      <c r="BI25" s="286"/>
      <c r="BJ25" s="287"/>
    </row>
    <row r="26" spans="2:62" ht="14" x14ac:dyDescent="0.3">
      <c r="B26" s="6"/>
      <c r="E26" s="7"/>
      <c r="F26" s="285"/>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6"/>
      <c r="BE26" s="286"/>
      <c r="BF26" s="286"/>
      <c r="BG26" s="286"/>
      <c r="BH26" s="286"/>
      <c r="BI26" s="286"/>
      <c r="BJ26" s="287"/>
    </row>
    <row r="27" spans="2:62" ht="14" x14ac:dyDescent="0.3">
      <c r="B27" s="6"/>
      <c r="E27" s="7"/>
      <c r="F27" s="285"/>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c r="AJ27" s="286"/>
      <c r="AK27" s="286"/>
      <c r="AL27" s="286"/>
      <c r="AM27" s="286"/>
      <c r="AN27" s="286"/>
      <c r="AO27" s="286"/>
      <c r="AP27" s="286"/>
      <c r="AQ27" s="286"/>
      <c r="AR27" s="286"/>
      <c r="AS27" s="286"/>
      <c r="AT27" s="286"/>
      <c r="AU27" s="286"/>
      <c r="AV27" s="286"/>
      <c r="AW27" s="286"/>
      <c r="AX27" s="286"/>
      <c r="AY27" s="286"/>
      <c r="AZ27" s="286"/>
      <c r="BA27" s="286"/>
      <c r="BB27" s="286"/>
      <c r="BC27" s="286"/>
      <c r="BD27" s="286"/>
      <c r="BE27" s="286"/>
      <c r="BF27" s="286"/>
      <c r="BG27" s="286"/>
      <c r="BH27" s="286"/>
      <c r="BI27" s="286"/>
      <c r="BJ27" s="287"/>
    </row>
    <row r="28" spans="2:62" ht="14" x14ac:dyDescent="0.3">
      <c r="B28" s="6"/>
      <c r="E28" s="7"/>
      <c r="F28" s="285"/>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7"/>
    </row>
    <row r="29" spans="2:62" ht="14" x14ac:dyDescent="0.3">
      <c r="B29" s="6"/>
      <c r="E29" s="7"/>
      <c r="F29" s="285"/>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6"/>
      <c r="BG29" s="286"/>
      <c r="BH29" s="286"/>
      <c r="BI29" s="286"/>
      <c r="BJ29" s="287"/>
    </row>
    <row r="30" spans="2:62" ht="14" x14ac:dyDescent="0.3">
      <c r="B30" s="6"/>
      <c r="E30" s="7"/>
      <c r="F30" s="285"/>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86"/>
      <c r="BH30" s="286"/>
      <c r="BI30" s="286"/>
      <c r="BJ30" s="287"/>
    </row>
    <row r="31" spans="2:62" ht="14" x14ac:dyDescent="0.3">
      <c r="B31" s="6"/>
      <c r="E31" s="7"/>
      <c r="F31" s="285"/>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c r="AJ31" s="286"/>
      <c r="AK31" s="286"/>
      <c r="AL31" s="286"/>
      <c r="AM31" s="286"/>
      <c r="AN31" s="286"/>
      <c r="AO31" s="286"/>
      <c r="AP31" s="286"/>
      <c r="AQ31" s="286"/>
      <c r="AR31" s="286"/>
      <c r="AS31" s="286"/>
      <c r="AT31" s="286"/>
      <c r="AU31" s="286"/>
      <c r="AV31" s="286"/>
      <c r="AW31" s="286"/>
      <c r="AX31" s="286"/>
      <c r="AY31" s="286"/>
      <c r="AZ31" s="286"/>
      <c r="BA31" s="286"/>
      <c r="BB31" s="286"/>
      <c r="BC31" s="286"/>
      <c r="BD31" s="286"/>
      <c r="BE31" s="286"/>
      <c r="BF31" s="286"/>
      <c r="BG31" s="286"/>
      <c r="BH31" s="286"/>
      <c r="BI31" s="286"/>
      <c r="BJ31" s="287"/>
    </row>
    <row r="32" spans="2:62" ht="14" x14ac:dyDescent="0.3">
      <c r="B32" s="6"/>
      <c r="E32" s="7"/>
      <c r="F32" s="285"/>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7"/>
    </row>
    <row r="33" spans="2:62" ht="14" x14ac:dyDescent="0.3">
      <c r="B33" s="6"/>
      <c r="E33" s="7"/>
      <c r="F33" s="285"/>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6"/>
      <c r="BC33" s="286"/>
      <c r="BD33" s="286"/>
      <c r="BE33" s="286"/>
      <c r="BF33" s="286"/>
      <c r="BG33" s="286"/>
      <c r="BH33" s="286"/>
      <c r="BI33" s="286"/>
      <c r="BJ33" s="287"/>
    </row>
    <row r="34" spans="2:62" ht="14" x14ac:dyDescent="0.3">
      <c r="B34" s="6"/>
      <c r="E34" s="7"/>
      <c r="F34" s="285"/>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c r="AJ34" s="286"/>
      <c r="AK34" s="286"/>
      <c r="AL34" s="286"/>
      <c r="AM34" s="286"/>
      <c r="AN34" s="286"/>
      <c r="AO34" s="286"/>
      <c r="AP34" s="286"/>
      <c r="AQ34" s="286"/>
      <c r="AR34" s="286"/>
      <c r="AS34" s="286"/>
      <c r="AT34" s="286"/>
      <c r="AU34" s="286"/>
      <c r="AV34" s="286"/>
      <c r="AW34" s="286"/>
      <c r="AX34" s="286"/>
      <c r="AY34" s="286"/>
      <c r="AZ34" s="286"/>
      <c r="BA34" s="286"/>
      <c r="BB34" s="286"/>
      <c r="BC34" s="286"/>
      <c r="BD34" s="286"/>
      <c r="BE34" s="286"/>
      <c r="BF34" s="286"/>
      <c r="BG34" s="286"/>
      <c r="BH34" s="286"/>
      <c r="BI34" s="286"/>
      <c r="BJ34" s="287"/>
    </row>
    <row r="35" spans="2:62" ht="14" x14ac:dyDescent="0.3">
      <c r="B35" s="6"/>
      <c r="E35" s="7"/>
      <c r="F35" s="285"/>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6"/>
      <c r="BG35" s="286"/>
      <c r="BH35" s="286"/>
      <c r="BI35" s="286"/>
      <c r="BJ35" s="287"/>
    </row>
    <row r="36" spans="2:62" ht="14" x14ac:dyDescent="0.3">
      <c r="B36" s="6"/>
      <c r="E36" s="7"/>
      <c r="F36" s="285"/>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7"/>
    </row>
    <row r="37" spans="2:62" ht="14" x14ac:dyDescent="0.3">
      <c r="B37" s="6"/>
      <c r="E37" s="7"/>
      <c r="F37" s="285"/>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6"/>
      <c r="BG37" s="286"/>
      <c r="BH37" s="286"/>
      <c r="BI37" s="286"/>
      <c r="BJ37" s="287"/>
    </row>
  </sheetData>
  <mergeCells count="1">
    <mergeCell ref="F4:K4"/>
  </mergeCells>
  <conditionalFormatting sqref="F6:BJ37">
    <cfRule type="expression" dxfId="2" priority="1">
      <formula>$L$4="Amount"</formula>
    </cfRule>
    <cfRule type="expression" dxfId="1" priority="2">
      <formula>$L$4="%"</formula>
    </cfRule>
    <cfRule type="expression" dxfId="0" priority="3">
      <formula>$L$4="Amount."</formula>
    </cfRule>
  </conditionalFormatting>
  <dataValidations count="1">
    <dataValidation type="list" allowBlank="1" showInputMessage="1" showErrorMessage="1" sqref="F4:K4" xr:uid="{00000000-0002-0000-0700-000000000000}">
      <formula1>$BL$6:$BL$13</formula1>
    </dataValidation>
  </dataValidations>
  <pageMargins left="0.75" right="0.75" top="1" bottom="1" header="0.5" footer="0.5"/>
  <pageSetup paperSize="9" scale="5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A124C-4CDF-4D19-A108-4A9C78D60577}">
  <sheetPr>
    <tabColor rgb="FF00B050"/>
  </sheetPr>
  <dimension ref="A1:H71"/>
  <sheetViews>
    <sheetView zoomScaleNormal="100" workbookViewId="0">
      <pane ySplit="13" topLeftCell="A14" activePane="bottomLeft" state="frozen"/>
      <selection activeCell="T22" sqref="T22"/>
      <selection pane="bottomLeft" activeCell="H5" sqref="H5"/>
    </sheetView>
  </sheetViews>
  <sheetFormatPr defaultColWidth="9" defaultRowHeight="12.5" x14ac:dyDescent="0.25"/>
  <cols>
    <col min="1" max="1" width="33.75" style="25" customWidth="1"/>
    <col min="2" max="2" width="19.33203125" style="25" customWidth="1"/>
    <col min="3" max="3" width="19.5" style="25" customWidth="1"/>
    <col min="4" max="4" width="27.83203125" style="25" customWidth="1"/>
    <col min="5" max="5" width="28.25" style="25" customWidth="1"/>
    <col min="6" max="6" width="19.33203125" style="25" customWidth="1"/>
    <col min="7" max="16384" width="9" style="25"/>
  </cols>
  <sheetData>
    <row r="1" spans="1:7" x14ac:dyDescent="0.25">
      <c r="A1" s="294"/>
      <c r="B1" s="294"/>
      <c r="C1" s="294"/>
      <c r="D1" s="294"/>
      <c r="E1" s="294"/>
      <c r="F1" s="296"/>
      <c r="G1" s="294"/>
    </row>
    <row r="2" spans="1:7" s="187" customFormat="1" ht="13" x14ac:dyDescent="0.3">
      <c r="A2" s="306"/>
      <c r="B2" s="307" t="s">
        <v>169</v>
      </c>
      <c r="C2" s="307" t="s">
        <v>170</v>
      </c>
      <c r="D2" s="307" t="s">
        <v>103</v>
      </c>
      <c r="E2" s="306" t="s">
        <v>134</v>
      </c>
      <c r="F2" s="308" t="s">
        <v>121</v>
      </c>
      <c r="G2" s="295"/>
    </row>
    <row r="3" spans="1:7" x14ac:dyDescent="0.25">
      <c r="A3" s="294"/>
      <c r="B3" s="296" t="str">
        <f t="shared" ref="B3:E3" si="0">B5&amp;B4&amp;B6</f>
        <v>Deaths - AWP2 (Central)PtC - CentralACPC - Central</v>
      </c>
      <c r="C3" s="296" t="str">
        <f t="shared" si="0"/>
        <v>Deaths - AWP2 (Central)PtC - CentralACPC - Central</v>
      </c>
      <c r="D3" s="296" t="str">
        <f t="shared" si="0"/>
        <v>Deaths - AWP2025 (ONS 2022 POP)PtC - CentralACPC - Central</v>
      </c>
      <c r="E3" s="296" t="str">
        <f t="shared" si="0"/>
        <v>Deaths - AWP2025 (ONS 2022 POP)PtC - CentralACPC - 2025</v>
      </c>
      <c r="F3" s="296"/>
      <c r="G3" s="294"/>
    </row>
    <row r="4" spans="1:7" ht="13" x14ac:dyDescent="0.3">
      <c r="A4" s="297" t="s">
        <v>114</v>
      </c>
      <c r="B4" s="299" t="s">
        <v>156</v>
      </c>
      <c r="C4" s="318" t="s">
        <v>156</v>
      </c>
      <c r="D4" s="299" t="str">
        <f>C4</f>
        <v>PtC - Central</v>
      </c>
      <c r="E4" s="299" t="str">
        <f>D4</f>
        <v>PtC - Central</v>
      </c>
      <c r="F4" s="294"/>
      <c r="G4" s="294"/>
    </row>
    <row r="5" spans="1:7" ht="13" x14ac:dyDescent="0.3">
      <c r="A5" s="297" t="s">
        <v>10</v>
      </c>
      <c r="B5" s="299" t="s">
        <v>145</v>
      </c>
      <c r="C5" s="299" t="str">
        <f>B5</f>
        <v>Deaths - AWP2 (Central)</v>
      </c>
      <c r="D5" s="318" t="s">
        <v>166</v>
      </c>
      <c r="E5" s="299" t="str">
        <f>D5</f>
        <v>Deaths - AWP2025 (ONS 2022 POP)</v>
      </c>
      <c r="F5" s="294"/>
      <c r="G5" s="294"/>
    </row>
    <row r="6" spans="1:7" ht="13" x14ac:dyDescent="0.3">
      <c r="A6" s="297" t="s">
        <v>115</v>
      </c>
      <c r="B6" s="299" t="s">
        <v>149</v>
      </c>
      <c r="C6" s="299" t="str">
        <f>B6</f>
        <v>ACPC - Central</v>
      </c>
      <c r="D6" s="299" t="str">
        <f>C6</f>
        <v>ACPC - Central</v>
      </c>
      <c r="E6" s="318" t="s">
        <v>168</v>
      </c>
      <c r="F6" s="296"/>
      <c r="G6" s="294"/>
    </row>
    <row r="7" spans="1:7" ht="13" x14ac:dyDescent="0.3">
      <c r="A7" s="297" t="s">
        <v>66</v>
      </c>
      <c r="B7" s="299"/>
      <c r="C7" s="299"/>
      <c r="D7" s="299"/>
      <c r="E7" s="299"/>
      <c r="F7" s="296"/>
      <c r="G7" s="294"/>
    </row>
    <row r="8" spans="1:7" ht="13" x14ac:dyDescent="0.3">
      <c r="A8" s="305" t="s">
        <v>118</v>
      </c>
      <c r="B8" s="316">
        <f>HLOOKUP(B$13,'Other Inputs'!$B$79:$AH$145,17,FALSE)</f>
        <v>0</v>
      </c>
      <c r="C8" s="316">
        <f>HLOOKUP(C$13,'Other Inputs'!$B$79:$AH$145,17,FALSE)</f>
        <v>0</v>
      </c>
      <c r="D8" s="316">
        <f>HLOOKUP(D$13,'Other Inputs'!$B$79:$AH$145,17,FALSE)</f>
        <v>0</v>
      </c>
      <c r="E8" s="316">
        <f>HLOOKUP(E$13,'Other Inputs'!$B$79:$AH$145,17,FALSE)</f>
        <v>0</v>
      </c>
      <c r="F8" s="296"/>
      <c r="G8" s="294"/>
    </row>
    <row r="9" spans="1:7" ht="13" x14ac:dyDescent="0.3">
      <c r="A9" s="305" t="s">
        <v>119</v>
      </c>
      <c r="B9" s="317">
        <f>HLOOKUP(B$13,'Other Inputs'!$B$148:$AH$214,17,FALSE)</f>
        <v>5.5E-2</v>
      </c>
      <c r="C9" s="317">
        <f>HLOOKUP(C$13,'Other Inputs'!$B$148:$AH$214,17,FALSE)</f>
        <v>5.5E-2</v>
      </c>
      <c r="D9" s="317">
        <f>HLOOKUP(D$13,'Other Inputs'!$B$148:$AH$214,17,FALSE)</f>
        <v>5.5E-2</v>
      </c>
      <c r="E9" s="317">
        <f>HLOOKUP(E$13,'Other Inputs'!$B$148:$AH$214,17,FALSE)</f>
        <v>5.5E-2</v>
      </c>
      <c r="F9" s="296"/>
      <c r="G9" s="294"/>
    </row>
    <row r="10" spans="1:7" ht="13" x14ac:dyDescent="0.3">
      <c r="A10" s="305" t="s">
        <v>120</v>
      </c>
      <c r="B10" s="317">
        <f>HLOOKUP(B$13,'Other Inputs'!$B$217:$AH$283,17,FALSE)</f>
        <v>1.7500000000000002E-2</v>
      </c>
      <c r="C10" s="317">
        <f>HLOOKUP(C$13,'Other Inputs'!$B$217:$AH$283,17,FALSE)</f>
        <v>1.7500000000000002E-2</v>
      </c>
      <c r="D10" s="317">
        <f>HLOOKUP(D$13,'Other Inputs'!$B$217:$AH$283,17,FALSE)</f>
        <v>1.7500000000000002E-2</v>
      </c>
      <c r="E10" s="317">
        <f>HLOOKUP(E$13,'Other Inputs'!$B$217:$AH$283,17,FALSE)</f>
        <v>1.7500000000000002E-2</v>
      </c>
      <c r="F10" s="296"/>
      <c r="G10" s="294"/>
    </row>
    <row r="11" spans="1:7" ht="13" x14ac:dyDescent="0.3">
      <c r="A11" s="297" t="s">
        <v>88</v>
      </c>
      <c r="B11" s="299" t="s">
        <v>11</v>
      </c>
      <c r="C11" s="299" t="s">
        <v>11</v>
      </c>
      <c r="D11" s="299" t="s">
        <v>11</v>
      </c>
      <c r="E11" s="299" t="s">
        <v>11</v>
      </c>
      <c r="F11" s="296"/>
      <c r="G11" s="294"/>
    </row>
    <row r="12" spans="1:7" ht="13" x14ac:dyDescent="0.3">
      <c r="A12" s="297"/>
      <c r="B12" s="298"/>
      <c r="C12" s="298"/>
      <c r="D12" s="298"/>
      <c r="E12" s="298"/>
      <c r="F12" s="296"/>
      <c r="G12" s="294"/>
    </row>
    <row r="13" spans="1:7" ht="13" x14ac:dyDescent="0.3">
      <c r="A13" s="297" t="s">
        <v>116</v>
      </c>
      <c r="B13" s="299" t="s">
        <v>176</v>
      </c>
      <c r="C13" s="299" t="s">
        <v>176</v>
      </c>
      <c r="D13" s="299" t="str">
        <f>VLOOKUP(D$3,Results!$A$7:$B$36,2,FALSE)</f>
        <v>2025_A</v>
      </c>
      <c r="E13" s="299" t="str">
        <f>VLOOKUP(E$3,Results!$A$7:$B$36,2,FALSE)</f>
        <v>2025_E</v>
      </c>
      <c r="F13" s="296"/>
      <c r="G13" s="294"/>
    </row>
    <row r="14" spans="1:7" ht="13" x14ac:dyDescent="0.3">
      <c r="A14" s="297"/>
      <c r="B14" s="294"/>
      <c r="C14" s="294"/>
      <c r="D14" s="294"/>
      <c r="E14" s="294"/>
      <c r="F14" s="296"/>
      <c r="G14" s="294"/>
    </row>
    <row r="15" spans="1:7" ht="14" x14ac:dyDescent="0.3">
      <c r="A15" s="304" t="s">
        <v>123</v>
      </c>
      <c r="B15" s="302"/>
      <c r="C15" s="302"/>
      <c r="D15" s="302"/>
      <c r="E15" s="302"/>
      <c r="F15" s="303"/>
      <c r="G15" s="294"/>
    </row>
    <row r="16" spans="1:7" ht="13" x14ac:dyDescent="0.3">
      <c r="A16" s="297"/>
      <c r="B16" s="294"/>
      <c r="C16" s="294"/>
      <c r="D16" s="294"/>
      <c r="E16" s="294"/>
      <c r="F16" s="296"/>
      <c r="G16" s="294"/>
    </row>
    <row r="17" spans="1:7" ht="13" x14ac:dyDescent="0.3">
      <c r="A17" s="301" t="s">
        <v>124</v>
      </c>
      <c r="B17" s="309">
        <f ca="1">VLOOKUP(B$13,Results!$B$5:$Z$99,17,FALSE)</f>
        <v>18988.490371133819</v>
      </c>
      <c r="C17" s="309">
        <f ca="1">VLOOKUP(C$13,Results!$B$5:$Z$99,17,FALSE)</f>
        <v>18988.490371133819</v>
      </c>
      <c r="D17" s="309">
        <f ca="1">VLOOKUP(D$13,Results!$B$5:$Z$99,17,FALSE)</f>
        <v>17728.27393904412</v>
      </c>
      <c r="E17" s="309">
        <f ca="1">VLOOKUP(E$13,Results!$B$5:$Z$99,17,FALSE)</f>
        <v>17728.27393904412</v>
      </c>
      <c r="F17" s="310">
        <f ca="1">E17/B17-1</f>
        <v>-6.6367384002546714E-2</v>
      </c>
      <c r="G17" s="294"/>
    </row>
    <row r="18" spans="1:7" ht="13" x14ac:dyDescent="0.3">
      <c r="A18" s="301" t="s">
        <v>117</v>
      </c>
      <c r="B18" s="311">
        <f ca="1">B17</f>
        <v>18988.490371133819</v>
      </c>
      <c r="C18" s="309">
        <f ca="1">C17-B17</f>
        <v>0</v>
      </c>
      <c r="D18" s="309">
        <f t="shared" ref="D18:E18" ca="1" si="1">D17-C17</f>
        <v>-1260.2164320896991</v>
      </c>
      <c r="E18" s="309">
        <f t="shared" ca="1" si="1"/>
        <v>0</v>
      </c>
      <c r="F18" s="300">
        <f ca="1">E17</f>
        <v>17728.27393904412</v>
      </c>
      <c r="G18" s="294"/>
    </row>
    <row r="19" spans="1:7" ht="13" x14ac:dyDescent="0.3">
      <c r="A19" s="297"/>
      <c r="B19" s="294"/>
      <c r="C19" s="294"/>
      <c r="D19" s="294"/>
      <c r="E19" s="294"/>
      <c r="F19" s="296"/>
      <c r="G19" s="294"/>
    </row>
    <row r="20" spans="1:7" ht="13" x14ac:dyDescent="0.3">
      <c r="A20" s="297"/>
      <c r="B20" s="294"/>
      <c r="C20" s="294"/>
      <c r="D20" s="294"/>
      <c r="E20" s="294"/>
      <c r="F20" s="296"/>
      <c r="G20" s="294"/>
    </row>
    <row r="21" spans="1:7" ht="13" x14ac:dyDescent="0.3">
      <c r="A21" s="297"/>
      <c r="B21" s="294"/>
      <c r="C21" s="294"/>
      <c r="D21" s="294"/>
      <c r="E21" s="294"/>
      <c r="F21" s="296"/>
      <c r="G21" s="294"/>
    </row>
    <row r="22" spans="1:7" ht="13" x14ac:dyDescent="0.3">
      <c r="A22" s="297"/>
      <c r="B22" s="294"/>
      <c r="C22" s="294"/>
      <c r="D22" s="294"/>
      <c r="E22" s="294"/>
      <c r="F22" s="296"/>
      <c r="G22" s="294"/>
    </row>
    <row r="23" spans="1:7" ht="13" x14ac:dyDescent="0.3">
      <c r="A23" s="297"/>
      <c r="B23" s="294"/>
      <c r="C23" s="294"/>
      <c r="D23" s="294"/>
      <c r="E23" s="294"/>
      <c r="F23" s="296"/>
      <c r="G23" s="294"/>
    </row>
    <row r="24" spans="1:7" ht="13" x14ac:dyDescent="0.3">
      <c r="A24" s="297"/>
      <c r="B24" s="294"/>
      <c r="C24" s="294"/>
      <c r="D24" s="294"/>
      <c r="E24" s="294"/>
      <c r="F24" s="296"/>
      <c r="G24" s="294"/>
    </row>
    <row r="25" spans="1:7" ht="13" x14ac:dyDescent="0.3">
      <c r="A25" s="297"/>
      <c r="B25" s="294"/>
      <c r="C25" s="294"/>
      <c r="D25" s="294"/>
      <c r="E25" s="294"/>
      <c r="F25" s="296"/>
      <c r="G25" s="294"/>
    </row>
    <row r="26" spans="1:7" ht="13" x14ac:dyDescent="0.3">
      <c r="A26" s="297"/>
      <c r="B26" s="294"/>
      <c r="C26" s="294"/>
      <c r="D26" s="294"/>
      <c r="E26" s="294"/>
      <c r="F26" s="294"/>
      <c r="G26" s="294"/>
    </row>
    <row r="27" spans="1:7" ht="13" x14ac:dyDescent="0.3">
      <c r="A27" s="297"/>
      <c r="B27" s="294"/>
      <c r="C27" s="294"/>
      <c r="D27" s="294"/>
      <c r="E27" s="294"/>
      <c r="F27" s="294"/>
      <c r="G27" s="294"/>
    </row>
    <row r="28" spans="1:7" ht="13" x14ac:dyDescent="0.3">
      <c r="A28" s="297"/>
      <c r="B28" s="294"/>
      <c r="C28" s="294"/>
      <c r="D28" s="294"/>
      <c r="E28" s="294"/>
      <c r="F28" s="294"/>
      <c r="G28" s="294"/>
    </row>
    <row r="29" spans="1:7" ht="13" x14ac:dyDescent="0.3">
      <c r="A29" s="297"/>
      <c r="B29" s="294"/>
      <c r="C29" s="294"/>
      <c r="D29" s="294"/>
      <c r="E29" s="294"/>
      <c r="F29" s="294"/>
      <c r="G29" s="294"/>
    </row>
    <row r="30" spans="1:7" ht="13" x14ac:dyDescent="0.3">
      <c r="A30" s="297"/>
      <c r="B30" s="294"/>
      <c r="C30" s="294"/>
      <c r="D30" s="294"/>
      <c r="E30" s="294"/>
      <c r="F30" s="294"/>
      <c r="G30" s="294"/>
    </row>
    <row r="31" spans="1:7" ht="13" x14ac:dyDescent="0.3">
      <c r="A31" s="297"/>
      <c r="B31" s="294"/>
      <c r="C31" s="294"/>
      <c r="D31" s="294"/>
      <c r="E31" s="294"/>
      <c r="F31" s="294"/>
      <c r="G31" s="294"/>
    </row>
    <row r="32" spans="1:7" ht="13" x14ac:dyDescent="0.3">
      <c r="A32" s="297"/>
      <c r="B32" s="294"/>
      <c r="C32" s="294"/>
      <c r="D32" s="294"/>
      <c r="E32" s="294"/>
      <c r="F32" s="294"/>
      <c r="G32" s="294"/>
    </row>
    <row r="33" spans="1:7" ht="13" x14ac:dyDescent="0.3">
      <c r="A33" s="297"/>
      <c r="B33" s="294"/>
      <c r="C33" s="294"/>
      <c r="D33" s="294"/>
      <c r="E33" s="294"/>
      <c r="F33" s="294"/>
      <c r="G33" s="294"/>
    </row>
    <row r="34" spans="1:7" ht="14" x14ac:dyDescent="0.3">
      <c r="A34" s="304" t="s">
        <v>125</v>
      </c>
      <c r="B34" s="302"/>
      <c r="C34" s="302"/>
      <c r="D34" s="302"/>
      <c r="E34" s="302"/>
      <c r="F34" s="303"/>
      <c r="G34" s="294"/>
    </row>
    <row r="35" spans="1:7" ht="13" x14ac:dyDescent="0.3">
      <c r="A35" s="297"/>
      <c r="B35" s="294"/>
      <c r="C35" s="294"/>
      <c r="D35" s="294"/>
      <c r="E35" s="294"/>
      <c r="F35" s="294"/>
      <c r="G35" s="294"/>
    </row>
    <row r="36" spans="1:7" ht="13" x14ac:dyDescent="0.3">
      <c r="A36" s="301" t="s">
        <v>122</v>
      </c>
      <c r="B36" s="309">
        <f ca="1">VLOOKUP(B$13,Results!$B$5:$Z$99,19,FALSE)</f>
        <v>9762.1703210772248</v>
      </c>
      <c r="C36" s="309">
        <f ca="1">VLOOKUP(C$13,Results!$B$5:$Z$99,19,FALSE)</f>
        <v>9762.1703210772248</v>
      </c>
      <c r="D36" s="309">
        <f ca="1">VLOOKUP(D$13,Results!$B$5:$Z$99,19,FALSE)</f>
        <v>9175.3755777485385</v>
      </c>
      <c r="E36" s="309">
        <f ca="1">VLOOKUP(E$13,Results!$B$5:$Z$99,19,FALSE)</f>
        <v>9175.3755777485385</v>
      </c>
      <c r="F36" s="310">
        <f ca="1">E36/B36-1</f>
        <v>-6.0109045840119668E-2</v>
      </c>
      <c r="G36" s="294"/>
    </row>
    <row r="37" spans="1:7" ht="13" x14ac:dyDescent="0.3">
      <c r="A37" s="301" t="s">
        <v>117</v>
      </c>
      <c r="B37" s="311">
        <f ca="1">B36</f>
        <v>9762.1703210772248</v>
      </c>
      <c r="C37" s="309">
        <f t="shared" ref="C37:E37" ca="1" si="2">C36-B36</f>
        <v>0</v>
      </c>
      <c r="D37" s="309">
        <f t="shared" ca="1" si="2"/>
        <v>-586.79474332868631</v>
      </c>
      <c r="E37" s="309">
        <f t="shared" ca="1" si="2"/>
        <v>0</v>
      </c>
      <c r="F37" s="311">
        <f ca="1">E36</f>
        <v>9175.3755777485385</v>
      </c>
      <c r="G37" s="294"/>
    </row>
    <row r="38" spans="1:7" ht="13" x14ac:dyDescent="0.3">
      <c r="A38" s="297"/>
      <c r="B38" s="294"/>
      <c r="C38" s="294"/>
      <c r="D38" s="294"/>
      <c r="E38" s="294"/>
      <c r="F38" s="294"/>
      <c r="G38" s="294"/>
    </row>
    <row r="39" spans="1:7" ht="13" x14ac:dyDescent="0.3">
      <c r="A39" s="297"/>
      <c r="B39" s="294"/>
      <c r="C39" s="294"/>
      <c r="D39" s="294"/>
      <c r="E39" s="294"/>
      <c r="F39" s="294"/>
      <c r="G39" s="294"/>
    </row>
    <row r="40" spans="1:7" ht="13" x14ac:dyDescent="0.3">
      <c r="A40" s="297"/>
      <c r="B40" s="294"/>
      <c r="C40" s="294"/>
      <c r="D40" s="294"/>
      <c r="E40" s="294"/>
      <c r="F40" s="294"/>
      <c r="G40" s="294"/>
    </row>
    <row r="41" spans="1:7" ht="13" x14ac:dyDescent="0.3">
      <c r="A41" s="297"/>
      <c r="B41" s="294"/>
      <c r="C41" s="294"/>
      <c r="D41" s="294"/>
      <c r="E41" s="294"/>
      <c r="F41" s="294"/>
      <c r="G41" s="294"/>
    </row>
    <row r="42" spans="1:7" ht="13" x14ac:dyDescent="0.3">
      <c r="A42" s="297"/>
      <c r="B42" s="294"/>
      <c r="C42" s="294"/>
      <c r="D42" s="294"/>
      <c r="E42" s="294"/>
      <c r="F42" s="294"/>
      <c r="G42" s="294"/>
    </row>
    <row r="43" spans="1:7" ht="13" x14ac:dyDescent="0.3">
      <c r="A43" s="297"/>
      <c r="B43" s="294"/>
      <c r="C43" s="294"/>
      <c r="D43" s="294"/>
      <c r="E43" s="294"/>
      <c r="F43" s="294"/>
      <c r="G43" s="294"/>
    </row>
    <row r="44" spans="1:7" ht="13" x14ac:dyDescent="0.3">
      <c r="A44" s="297"/>
      <c r="B44" s="294"/>
      <c r="C44" s="294"/>
      <c r="D44" s="294"/>
      <c r="E44" s="294"/>
      <c r="F44" s="294"/>
      <c r="G44" s="294"/>
    </row>
    <row r="45" spans="1:7" ht="13" x14ac:dyDescent="0.3">
      <c r="A45" s="297"/>
      <c r="B45" s="294"/>
      <c r="C45" s="294"/>
      <c r="D45" s="294"/>
      <c r="E45" s="294"/>
      <c r="F45" s="294"/>
      <c r="G45" s="294"/>
    </row>
    <row r="46" spans="1:7" ht="13" x14ac:dyDescent="0.3">
      <c r="A46" s="297"/>
      <c r="B46" s="294"/>
      <c r="C46" s="294"/>
      <c r="D46" s="294"/>
      <c r="E46" s="294"/>
      <c r="F46" s="294"/>
      <c r="G46" s="294"/>
    </row>
    <row r="47" spans="1:7" ht="13" x14ac:dyDescent="0.3">
      <c r="A47" s="297"/>
      <c r="B47" s="294"/>
      <c r="C47" s="294"/>
      <c r="D47" s="294"/>
      <c r="E47" s="294"/>
      <c r="F47" s="294"/>
      <c r="G47" s="294"/>
    </row>
    <row r="48" spans="1:7" ht="13" x14ac:dyDescent="0.3">
      <c r="A48" s="297"/>
      <c r="B48" s="294"/>
      <c r="C48" s="294"/>
      <c r="D48" s="294"/>
      <c r="E48" s="294"/>
      <c r="F48" s="294"/>
      <c r="G48" s="294"/>
    </row>
    <row r="49" spans="1:8" ht="13" x14ac:dyDescent="0.3">
      <c r="A49" s="297"/>
      <c r="B49" s="294"/>
      <c r="C49" s="294"/>
      <c r="D49" s="294"/>
      <c r="E49" s="294"/>
      <c r="F49" s="294"/>
      <c r="G49" s="294"/>
    </row>
    <row r="50" spans="1:8" x14ac:dyDescent="0.25">
      <c r="A50" s="294"/>
      <c r="B50" s="294"/>
      <c r="C50" s="294"/>
      <c r="D50" s="294"/>
      <c r="E50" s="294"/>
      <c r="F50" s="294"/>
      <c r="G50" s="294"/>
    </row>
    <row r="51" spans="1:8" x14ac:dyDescent="0.25">
      <c r="A51" s="294"/>
      <c r="B51" s="294"/>
      <c r="C51" s="294"/>
      <c r="D51" s="294"/>
      <c r="E51" s="294"/>
      <c r="F51" s="294"/>
      <c r="G51" s="294"/>
    </row>
    <row r="52" spans="1:8" ht="13" x14ac:dyDescent="0.3">
      <c r="A52" s="297"/>
      <c r="B52" s="294"/>
      <c r="C52" s="294"/>
      <c r="D52" s="294"/>
      <c r="E52" s="294"/>
      <c r="F52" s="294"/>
      <c r="G52" s="294"/>
    </row>
    <row r="53" spans="1:8" ht="14" x14ac:dyDescent="0.3">
      <c r="A53" s="304" t="s">
        <v>126</v>
      </c>
      <c r="B53" s="302"/>
      <c r="C53" s="302"/>
      <c r="D53" s="302"/>
      <c r="E53" s="302"/>
      <c r="F53" s="303"/>
      <c r="G53" s="294"/>
    </row>
    <row r="54" spans="1:8" ht="13" x14ac:dyDescent="0.3">
      <c r="A54" s="297"/>
      <c r="B54" s="294"/>
      <c r="C54" s="294"/>
      <c r="D54" s="294"/>
      <c r="E54" s="294"/>
      <c r="F54" s="294"/>
      <c r="G54" s="294"/>
    </row>
    <row r="55" spans="1:8" ht="13" x14ac:dyDescent="0.3">
      <c r="A55" s="297" t="str">
        <f>"Undiscounted insurance cost "&amp;Startyear&amp;"-"&amp;Endyear</f>
        <v>Undiscounted insurance cost 2025-2060</v>
      </c>
      <c r="B55" s="312">
        <f ca="1">VLOOKUP(B$13,Results!$B$5:$Z$99,23,FALSE)</f>
        <v>3119.4672798400279</v>
      </c>
      <c r="C55" s="312">
        <f ca="1">VLOOKUP(C$13,Results!$B$5:$Z$99,23,FALSE)</f>
        <v>3119.4672798400279</v>
      </c>
      <c r="D55" s="312">
        <f ca="1">VLOOKUP(D$13,Results!$B$5:$Z$99,23,FALSE)</f>
        <v>2943.8699826345332</v>
      </c>
      <c r="E55" s="312">
        <f ca="1">VLOOKUP(E$13,Results!$B$5:$Z$99,23,FALSE)</f>
        <v>3393.0137740426385</v>
      </c>
      <c r="F55" s="310">
        <f ca="1">E55/B55-1</f>
        <v>8.7690130930508925E-2</v>
      </c>
      <c r="G55" s="294"/>
      <c r="H55" s="342"/>
    </row>
    <row r="56" spans="1:8" ht="13" x14ac:dyDescent="0.3">
      <c r="A56" s="297" t="s">
        <v>117</v>
      </c>
      <c r="B56" s="314">
        <f ca="1">B55</f>
        <v>3119.4672798400279</v>
      </c>
      <c r="C56" s="313">
        <f t="shared" ref="C56:E56" ca="1" si="3">C55-B55</f>
        <v>0</v>
      </c>
      <c r="D56" s="313">
        <f t="shared" ca="1" si="3"/>
        <v>-175.59729720549467</v>
      </c>
      <c r="E56" s="313">
        <f t="shared" ca="1" si="3"/>
        <v>449.14379140810524</v>
      </c>
      <c r="F56" s="314">
        <f ca="1">E55</f>
        <v>3393.0137740426385</v>
      </c>
      <c r="G56" s="294"/>
    </row>
    <row r="57" spans="1:8" ht="13" x14ac:dyDescent="0.3">
      <c r="A57" s="297"/>
      <c r="B57" s="294"/>
      <c r="C57" s="294"/>
      <c r="D57" s="294"/>
      <c r="E57" s="294"/>
      <c r="F57" s="294"/>
      <c r="G57" s="294"/>
    </row>
    <row r="58" spans="1:8" ht="13" x14ac:dyDescent="0.3">
      <c r="A58" s="297"/>
      <c r="B58" s="294"/>
      <c r="C58" s="294"/>
      <c r="D58" s="294"/>
      <c r="E58" s="294"/>
      <c r="F58" s="294"/>
      <c r="G58" s="294"/>
    </row>
    <row r="59" spans="1:8" ht="13" x14ac:dyDescent="0.3">
      <c r="A59" s="297"/>
      <c r="B59" s="294"/>
      <c r="C59" s="294"/>
      <c r="D59" s="294"/>
      <c r="E59" s="294"/>
      <c r="F59" s="294"/>
      <c r="G59" s="294"/>
    </row>
    <row r="60" spans="1:8" ht="13" x14ac:dyDescent="0.3">
      <c r="A60" s="297"/>
      <c r="B60" s="297"/>
      <c r="C60" s="297"/>
      <c r="D60" s="294"/>
      <c r="E60" s="294"/>
      <c r="F60" s="294"/>
      <c r="G60" s="294"/>
    </row>
    <row r="61" spans="1:8" ht="13" x14ac:dyDescent="0.3">
      <c r="A61" s="297"/>
      <c r="B61" s="297"/>
      <c r="C61" s="297"/>
      <c r="D61" s="294"/>
      <c r="E61" s="294"/>
      <c r="F61" s="294"/>
      <c r="G61" s="294"/>
    </row>
    <row r="62" spans="1:8" ht="13" x14ac:dyDescent="0.3">
      <c r="A62" s="297"/>
      <c r="B62" s="297"/>
      <c r="C62" s="297"/>
      <c r="D62" s="294"/>
      <c r="E62" s="294"/>
      <c r="F62" s="294"/>
      <c r="G62" s="294"/>
    </row>
    <row r="63" spans="1:8" ht="13" x14ac:dyDescent="0.3">
      <c r="A63" s="297"/>
      <c r="B63" s="297"/>
      <c r="C63" s="297"/>
      <c r="D63" s="294"/>
      <c r="E63" s="294"/>
      <c r="F63" s="294"/>
      <c r="G63" s="294"/>
    </row>
    <row r="64" spans="1:8" ht="13" x14ac:dyDescent="0.3">
      <c r="A64" s="297"/>
      <c r="B64" s="297"/>
      <c r="C64" s="297"/>
      <c r="D64" s="294"/>
      <c r="E64" s="294"/>
      <c r="F64" s="294"/>
      <c r="G64" s="294"/>
    </row>
    <row r="65" spans="1:7" ht="13" x14ac:dyDescent="0.3">
      <c r="A65" s="297"/>
      <c r="B65" s="297"/>
      <c r="C65" s="297"/>
      <c r="D65" s="294"/>
      <c r="E65" s="294"/>
      <c r="F65" s="294"/>
      <c r="G65" s="294"/>
    </row>
    <row r="66" spans="1:7" ht="13" x14ac:dyDescent="0.3">
      <c r="A66" s="297"/>
      <c r="B66" s="297"/>
      <c r="C66" s="297"/>
      <c r="D66" s="294"/>
      <c r="E66" s="294"/>
      <c r="F66" s="294"/>
      <c r="G66" s="294"/>
    </row>
    <row r="67" spans="1:7" ht="13" x14ac:dyDescent="0.3">
      <c r="A67" s="297"/>
      <c r="B67" s="297"/>
      <c r="C67" s="297"/>
      <c r="D67" s="294"/>
      <c r="E67" s="294"/>
      <c r="F67" s="294"/>
      <c r="G67" s="294"/>
    </row>
    <row r="68" spans="1:7" ht="13" x14ac:dyDescent="0.3">
      <c r="A68" s="297"/>
      <c r="B68" s="294"/>
      <c r="C68" s="294"/>
      <c r="D68" s="294"/>
      <c r="E68" s="294"/>
      <c r="F68" s="294"/>
      <c r="G68" s="294"/>
    </row>
    <row r="69" spans="1:7" ht="13" x14ac:dyDescent="0.3">
      <c r="A69" s="297"/>
      <c r="B69" s="294"/>
      <c r="C69" s="294"/>
      <c r="D69" s="294"/>
      <c r="E69" s="294"/>
      <c r="F69" s="294"/>
      <c r="G69" s="294"/>
    </row>
    <row r="70" spans="1:7" ht="13" x14ac:dyDescent="0.3">
      <c r="A70" s="297"/>
      <c r="B70" s="294"/>
      <c r="C70" s="294"/>
      <c r="D70" s="294"/>
      <c r="E70" s="294"/>
      <c r="F70" s="294"/>
      <c r="G70" s="294"/>
    </row>
    <row r="71" spans="1:7" ht="13" x14ac:dyDescent="0.3">
      <c r="A71" s="297"/>
      <c r="B71" s="294"/>
      <c r="C71" s="294"/>
      <c r="D71" s="294"/>
      <c r="E71" s="294"/>
      <c r="F71" s="294"/>
      <c r="G71" s="294"/>
    </row>
  </sheetData>
  <dataValidations count="1">
    <dataValidation type="list" allowBlank="1" showInputMessage="1" showErrorMessage="1" sqref="F4" xr:uid="{7829DDCC-CEB8-4FCA-9519-BA8A3FBE5A15}">
      <formula1>$B$57:$B$57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2B2244BB-6740-4CA2-923C-90BD9F81D800}">
          <x14:formula1>
            <xm:f>Information!$B$70:$B$75</xm:f>
          </x14:formula1>
          <xm:sqref>E6</xm:sqref>
        </x14:dataValidation>
        <x14:dataValidation type="list" allowBlank="1" showInputMessage="1" showErrorMessage="1" xr:uid="{DB0B1B3A-F841-44DC-A83F-3E74AE409273}">
          <x14:formula1>
            <xm:f>Information!$B$57:$B$67</xm:f>
          </x14:formula1>
          <xm:sqref>D5</xm:sqref>
        </x14:dataValidation>
        <x14:dataValidation type="list" allowBlank="1" showInputMessage="1" showErrorMessage="1" xr:uid="{EBE35570-9535-4487-BEBA-5F8C5332C9CB}">
          <x14:formula1>
            <xm:f>Information!$B$78:$B$82</xm:f>
          </x14:formula1>
          <xm:sqref>C4</xm:sqref>
        </x14:dataValidation>
        <x14:dataValidation type="list" allowBlank="1" showInputMessage="1" showErrorMessage="1" xr:uid="{9495A740-DF1F-4A4F-A510-B96659F42E2A}">
          <x14:formula1>
            <xm:f>Information!$B$70:$B$70</xm:f>
          </x14:formula1>
          <xm:sqref>E7</xm:sqref>
        </x14:dataValidation>
        <x14:dataValidation type="list" allowBlank="1" showInputMessage="1" showErrorMessage="1" xr:uid="{0A3A00AA-0BEB-44C6-943A-A7FB8F8DBD2E}">
          <x14:formula1>
            <xm:f>Information!$B$70:$B$72</xm:f>
          </x14:formula1>
          <xm:sqref>B7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23D24-3868-4899-8594-4C2DD87E810D}">
  <sheetPr>
    <tabColor rgb="FF00B050"/>
  </sheetPr>
  <dimension ref="A1:F21"/>
  <sheetViews>
    <sheetView workbookViewId="0">
      <selection activeCell="G11" sqref="G11"/>
    </sheetView>
  </sheetViews>
  <sheetFormatPr defaultRowHeight="14" x14ac:dyDescent="0.3"/>
  <cols>
    <col min="2" max="2" width="47.08203125" customWidth="1"/>
    <col min="3" max="5" width="14.25" customWidth="1"/>
    <col min="6" max="6" width="15.25" customWidth="1"/>
  </cols>
  <sheetData>
    <row r="1" spans="1:6" x14ac:dyDescent="0.3">
      <c r="A1" s="353" t="s">
        <v>181</v>
      </c>
      <c r="B1" s="336"/>
      <c r="C1" s="336"/>
      <c r="D1" s="336"/>
      <c r="E1" s="336"/>
      <c r="F1" s="336"/>
    </row>
    <row r="2" spans="1:6" x14ac:dyDescent="0.3">
      <c r="A2" s="353"/>
      <c r="B2" s="336"/>
      <c r="C2" s="336"/>
      <c r="D2" s="336"/>
      <c r="E2" s="336"/>
      <c r="F2" s="336"/>
    </row>
    <row r="3" spans="1:6" ht="39" x14ac:dyDescent="0.3">
      <c r="A3" s="336"/>
      <c r="B3" s="337" t="s">
        <v>20</v>
      </c>
      <c r="C3" s="338" t="s">
        <v>172</v>
      </c>
      <c r="D3" s="338" t="s">
        <v>174</v>
      </c>
      <c r="E3" s="338" t="s">
        <v>173</v>
      </c>
      <c r="F3" s="336"/>
    </row>
    <row r="4" spans="1:6" x14ac:dyDescent="0.3">
      <c r="A4" s="336"/>
      <c r="B4" s="343" t="s">
        <v>171</v>
      </c>
      <c r="C4" s="344">
        <f ca="1">'2020_5'!C70</f>
        <v>18988.490371133819</v>
      </c>
      <c r="D4" s="344">
        <f ca="1">'2020_5'!O70</f>
        <v>9762.1703210772248</v>
      </c>
      <c r="E4" s="349">
        <f ca="1">'2020_5'!S70/1000000000</f>
        <v>3.1194672798400278</v>
      </c>
      <c r="F4" s="336"/>
    </row>
    <row r="5" spans="1:6" ht="25.5" x14ac:dyDescent="0.3">
      <c r="A5" s="336"/>
      <c r="B5" s="351" t="s">
        <v>177</v>
      </c>
      <c r="C5" s="339">
        <f ca="1">'2025_A'!C70</f>
        <v>17728.27393904412</v>
      </c>
      <c r="D5" s="339">
        <f ca="1">'2025_A'!O70</f>
        <v>9175.3755777485385</v>
      </c>
      <c r="E5" s="350">
        <f ca="1">'2025_A'!S70/1000000000</f>
        <v>2.9438699826345336</v>
      </c>
      <c r="F5" s="336"/>
    </row>
    <row r="6" spans="1:6" x14ac:dyDescent="0.3">
      <c r="A6" s="336"/>
      <c r="B6" s="340" t="s">
        <v>117</v>
      </c>
      <c r="C6" s="341">
        <f ca="1">(C5-C4)/C4</f>
        <v>-6.6367384002546714E-2</v>
      </c>
      <c r="D6" s="341">
        <f t="shared" ref="D6:E6" ca="1" si="0">(D5-D4)/D4</f>
        <v>-6.0109045840119633E-2</v>
      </c>
      <c r="E6" s="341">
        <f t="shared" ca="1" si="0"/>
        <v>-5.6290796297276492E-2</v>
      </c>
      <c r="F6" s="336"/>
    </row>
    <row r="7" spans="1:6" ht="7" customHeight="1" x14ac:dyDescent="0.3">
      <c r="A7" s="336"/>
      <c r="B7" s="340"/>
      <c r="C7" s="341"/>
      <c r="D7" s="341"/>
      <c r="E7" s="341"/>
      <c r="F7" s="336"/>
    </row>
    <row r="8" spans="1:6" ht="25.5" x14ac:dyDescent="0.3">
      <c r="A8" s="336"/>
      <c r="B8" s="351" t="s">
        <v>179</v>
      </c>
      <c r="C8" s="339">
        <f ca="1">'2025_B'!C70</f>
        <v>17498.593924113018</v>
      </c>
      <c r="D8" s="339">
        <f ca="1">'2025_B'!O70</f>
        <v>9056.2389095525123</v>
      </c>
      <c r="E8" s="350">
        <f ca="1">'2025_B'!S70/1000000000</f>
        <v>2.8997504962185006</v>
      </c>
      <c r="F8" s="336"/>
    </row>
    <row r="9" spans="1:6" x14ac:dyDescent="0.3">
      <c r="A9" s="336"/>
      <c r="B9" s="340" t="s">
        <v>117</v>
      </c>
      <c r="C9" s="341">
        <f ca="1">(C8-C4)/C4</f>
        <v>-7.8463133082223968E-2</v>
      </c>
      <c r="D9" s="341">
        <f t="shared" ref="D9:E9" ca="1" si="1">(D8-D4)/D4</f>
        <v>-7.231295790860727E-2</v>
      </c>
      <c r="E9" s="341">
        <f t="shared" ca="1" si="1"/>
        <v>-7.0434072202480269E-2</v>
      </c>
      <c r="F9" s="336"/>
    </row>
    <row r="10" spans="1:6" x14ac:dyDescent="0.3">
      <c r="A10" s="336"/>
      <c r="B10" s="336"/>
      <c r="C10" s="352"/>
      <c r="D10" s="352"/>
      <c r="E10" s="352"/>
      <c r="F10" s="336"/>
    </row>
    <row r="11" spans="1:6" x14ac:dyDescent="0.3">
      <c r="A11" s="336"/>
      <c r="B11" s="336"/>
      <c r="C11" s="336"/>
      <c r="D11" s="336"/>
      <c r="E11" s="336"/>
      <c r="F11" s="336"/>
    </row>
    <row r="12" spans="1:6" x14ac:dyDescent="0.3">
      <c r="A12" s="353" t="s">
        <v>182</v>
      </c>
      <c r="B12" s="336"/>
      <c r="C12" s="336"/>
      <c r="D12" s="336"/>
      <c r="E12" s="336"/>
      <c r="F12" s="336"/>
    </row>
    <row r="13" spans="1:6" x14ac:dyDescent="0.3">
      <c r="A13" s="353"/>
      <c r="B13" s="336"/>
      <c r="C13" s="336"/>
      <c r="D13" s="336"/>
      <c r="E13" s="336"/>
      <c r="F13" s="336"/>
    </row>
    <row r="14" spans="1:6" ht="39" x14ac:dyDescent="0.3">
      <c r="A14" s="336"/>
      <c r="B14" s="337" t="s">
        <v>20</v>
      </c>
      <c r="C14" s="338" t="s">
        <v>174</v>
      </c>
      <c r="D14" s="338" t="s">
        <v>175</v>
      </c>
      <c r="E14" s="338" t="s">
        <v>173</v>
      </c>
      <c r="F14" s="336"/>
    </row>
    <row r="15" spans="1:6" x14ac:dyDescent="0.3">
      <c r="A15" s="336"/>
      <c r="B15" s="343" t="s">
        <v>171</v>
      </c>
      <c r="C15" s="344">
        <f ca="1">D4</f>
        <v>9762.1703210772248</v>
      </c>
      <c r="D15" s="344">
        <f ca="1">E15/C15*1000000000</f>
        <v>319546.49194194801</v>
      </c>
      <c r="E15" s="349">
        <f t="shared" ref="E15" ca="1" si="2">E4</f>
        <v>3.1194672798400278</v>
      </c>
      <c r="F15" s="336"/>
    </row>
    <row r="16" spans="1:6" x14ac:dyDescent="0.3">
      <c r="A16" s="336"/>
      <c r="B16" s="294" t="s">
        <v>183</v>
      </c>
      <c r="C16" s="339">
        <f ca="1">'2025_C'!O70</f>
        <v>9762.1703210772248</v>
      </c>
      <c r="D16" s="339">
        <f ca="1">E16/C16*1000000000</f>
        <v>368578.55768168718</v>
      </c>
      <c r="E16" s="350">
        <f ca="1">'2025_C'!S70/1000000000</f>
        <v>3.5981266567856163</v>
      </c>
      <c r="F16" s="336"/>
    </row>
    <row r="17" spans="1:6" x14ac:dyDescent="0.3">
      <c r="A17" s="336"/>
      <c r="B17" s="340" t="s">
        <v>117</v>
      </c>
      <c r="C17" s="341">
        <f t="shared" ref="C17:D17" ca="1" si="3">(C16-C15)/C15</f>
        <v>0</v>
      </c>
      <c r="D17" s="341">
        <f t="shared" ca="1" si="3"/>
        <v>0.15344266632927647</v>
      </c>
      <c r="E17" s="341">
        <f t="shared" ref="E17" ca="1" si="4">(E16-E15)/E15</f>
        <v>0.15344266632927628</v>
      </c>
      <c r="F17" s="336"/>
    </row>
    <row r="18" spans="1:6" x14ac:dyDescent="0.3">
      <c r="A18" s="336"/>
      <c r="B18" s="340"/>
      <c r="C18" s="341"/>
      <c r="D18" s="341"/>
      <c r="E18" s="341"/>
      <c r="F18" s="336"/>
    </row>
    <row r="19" spans="1:6" x14ac:dyDescent="0.3">
      <c r="A19" s="336"/>
      <c r="B19" s="294" t="s">
        <v>184</v>
      </c>
      <c r="C19" s="339">
        <f ca="1">'2025_D'!O70</f>
        <v>9762.1703210772248</v>
      </c>
      <c r="D19" s="339">
        <f ca="1">E19/C19*1000000000</f>
        <v>363843.24363632489</v>
      </c>
      <c r="E19" s="350">
        <f ca="1">'2025_D'!S70/1000000000</f>
        <v>3.5518997145510007</v>
      </c>
      <c r="F19" s="336"/>
    </row>
    <row r="20" spans="1:6" x14ac:dyDescent="0.3">
      <c r="A20" s="336"/>
      <c r="B20" s="340" t="s">
        <v>117</v>
      </c>
      <c r="C20" s="341">
        <f t="shared" ref="C20:D20" ca="1" si="5">(C19-C15)/C15</f>
        <v>0</v>
      </c>
      <c r="D20" s="341">
        <f t="shared" ca="1" si="5"/>
        <v>0.13862380846422892</v>
      </c>
      <c r="E20" s="341">
        <f t="shared" ref="E20" ca="1" si="6">(E19-E15)/E15</f>
        <v>0.13862380846422884</v>
      </c>
      <c r="F20" s="336"/>
    </row>
    <row r="21" spans="1:6" x14ac:dyDescent="0.3">
      <c r="A21" s="336"/>
      <c r="B21" s="336"/>
      <c r="C21" s="336"/>
      <c r="D21" s="336"/>
      <c r="E21" s="336"/>
      <c r="F21" s="336"/>
    </row>
  </sheetData>
  <phoneticPr fontId="3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29</vt:i4>
      </vt:variant>
      <vt:variant>
        <vt:lpstr>Named Ranges</vt:lpstr>
      </vt:variant>
      <vt:variant>
        <vt:i4>11</vt:i4>
      </vt:variant>
    </vt:vector>
  </HeadingPairs>
  <TitlesOfParts>
    <vt:vector size="40" baseType="lpstr">
      <vt:lpstr>Information</vt:lpstr>
      <vt:lpstr>Review</vt:lpstr>
      <vt:lpstr>Survey</vt:lpstr>
      <vt:lpstr>Actual Male deaths</vt:lpstr>
      <vt:lpstr>Other Inputs</vt:lpstr>
      <vt:lpstr>Results</vt:lpstr>
      <vt:lpstr>ResultsByYr</vt:lpstr>
      <vt:lpstr>Results Comparison</vt:lpstr>
      <vt:lpstr>Update Note Comparison Tables</vt:lpstr>
      <vt:lpstr>2020_5</vt:lpstr>
      <vt:lpstr>2025_A</vt:lpstr>
      <vt:lpstr>2025_B</vt:lpstr>
      <vt:lpstr>2025_C</vt:lpstr>
      <vt:lpstr>2025_D</vt:lpstr>
      <vt:lpstr>2025_E</vt:lpstr>
      <vt:lpstr>2025_F</vt:lpstr>
      <vt:lpstr>Deaths - AWP1 (High)</vt:lpstr>
      <vt:lpstr>Deaths - AWP2 (Central)</vt:lpstr>
      <vt:lpstr>Deaths - AWP2025 (ONS 2022 POP)</vt:lpstr>
      <vt:lpstr>Deaths - AWP2025 (ONS 2022MORT)</vt:lpstr>
      <vt:lpstr>Deaths - AWP2 (Cent inc backgd)</vt:lpstr>
      <vt:lpstr>Deaths - AWP3 (Low)</vt:lpstr>
      <vt:lpstr>PtC - Low</vt:lpstr>
      <vt:lpstr>PtC - Central</vt:lpstr>
      <vt:lpstr>PtC - High</vt:lpstr>
      <vt:lpstr>ACPC - Low</vt:lpstr>
      <vt:lpstr>ACPC - Central</vt:lpstr>
      <vt:lpstr>ACPC - 2025</vt:lpstr>
      <vt:lpstr>ACPC - High</vt:lpstr>
      <vt:lpstr>Discount</vt:lpstr>
      <vt:lpstr>Endyear</vt:lpstr>
      <vt:lpstr>'2020_5'!Print_Area</vt:lpstr>
      <vt:lpstr>'2025_A'!Print_Area</vt:lpstr>
      <vt:lpstr>'2025_B'!Print_Area</vt:lpstr>
      <vt:lpstr>'2025_C'!Print_Area</vt:lpstr>
      <vt:lpstr>'2025_D'!Print_Area</vt:lpstr>
      <vt:lpstr>'2025_E'!Print_Area</vt:lpstr>
      <vt:lpstr>'2025_F'!Print_Area</vt:lpstr>
      <vt:lpstr>Startyear</vt:lpstr>
      <vt:lpstr>TotalRow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2014-11-18T17:16:50Z</dcterms:created>
  <dcterms:modified xsi:type="dcterms:W3CDTF">2025-10-29T13:02:35Z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{DEB37027-36A0-4560-89F4-D4A63915DCA8}</vt:lpwstr>
  </property>
</Properties>
</file>